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Můj disk\Práce\Dačice\Vodovod Pěčín\VZ\01 Výzva k podání nabídek\Příloha č. 1 Výzvy_Projektová dokumentace, SSPDSsVV, SP\"/>
    </mc:Choice>
  </mc:AlternateContent>
  <bookViews>
    <workbookView xWindow="150" yWindow="590" windowWidth="23660" windowHeight="13740"/>
  </bookViews>
  <sheets>
    <sheet name="Rekapitulace stavby" sheetId="1" r:id="rId1"/>
    <sheet name="01 - vodovodní řad PE100R..." sheetId="2" r:id="rId2"/>
    <sheet name="02 - AVŠ1" sheetId="3" r:id="rId3"/>
    <sheet name="03 - ATS" sheetId="4" r:id="rId4"/>
    <sheet name="SO-02 - Asanace stávající..." sheetId="5" r:id="rId5"/>
    <sheet name="SO-03 - Rozvod NN" sheetId="6" r:id="rId6"/>
    <sheet name="SO-04 - Demontáž stávajíc..." sheetId="7" r:id="rId7"/>
    <sheet name="VON - Vedlejší a ostatní ..." sheetId="8" r:id="rId8"/>
    <sheet name="Pokyny pro vyplnění" sheetId="9" r:id="rId9"/>
  </sheets>
  <definedNames>
    <definedName name="_xlnm._FilterDatabase" localSheetId="1" hidden="1">'01 - vodovodní řad PE100R...'!$C$93:$K$429</definedName>
    <definedName name="_xlnm._FilterDatabase" localSheetId="2" hidden="1">'02 - AVŠ1'!$C$92:$K$227</definedName>
    <definedName name="_xlnm._FilterDatabase" localSheetId="3" hidden="1">'03 - ATS'!$C$102:$K$490</definedName>
    <definedName name="_xlnm._FilterDatabase" localSheetId="4" hidden="1">'SO-02 - Asanace stávající...'!$C$86:$K$315</definedName>
    <definedName name="_xlnm._FilterDatabase" localSheetId="5" hidden="1">'SO-03 - Rozvod NN'!$C$80:$K$87</definedName>
    <definedName name="_xlnm._FilterDatabase" localSheetId="6" hidden="1">'SO-04 - Demontáž stávajíc...'!$C$87:$K$159</definedName>
    <definedName name="_xlnm._FilterDatabase" localSheetId="7" hidden="1">'VON - Vedlejší a ostatní ...'!$C$84:$K$109</definedName>
    <definedName name="_xlnm.Print_Titles" localSheetId="1">'01 - vodovodní řad PE100R...'!$93:$93</definedName>
    <definedName name="_xlnm.Print_Titles" localSheetId="2">'02 - AVŠ1'!$92:$92</definedName>
    <definedName name="_xlnm.Print_Titles" localSheetId="3">'03 - ATS'!$102:$102</definedName>
    <definedName name="_xlnm.Print_Titles" localSheetId="0">'Rekapitulace stavby'!$52:$52</definedName>
    <definedName name="_xlnm.Print_Titles" localSheetId="4">'SO-02 - Asanace stávající...'!$86:$86</definedName>
    <definedName name="_xlnm.Print_Titles" localSheetId="5">'SO-03 - Rozvod NN'!$80:$80</definedName>
    <definedName name="_xlnm.Print_Titles" localSheetId="6">'SO-04 - Demontáž stávajíc...'!$87:$87</definedName>
    <definedName name="_xlnm.Print_Titles" localSheetId="7">'VON - Vedlejší a ostatní ...'!$84:$84</definedName>
    <definedName name="_xlnm.Print_Area" localSheetId="1">'01 - vodovodní řad PE100R...'!$C$4:$J$41,'01 - vodovodní řad PE100R...'!$C$47:$J$73,'01 - vodovodní řad PE100R...'!$C$79:$K$429</definedName>
    <definedName name="_xlnm.Print_Area" localSheetId="2">'02 - AVŠ1'!$C$4:$J$41,'02 - AVŠ1'!$C$47:$J$72,'02 - AVŠ1'!$C$78:$K$227</definedName>
    <definedName name="_xlnm.Print_Area" localSheetId="3">'03 - ATS'!$C$4:$J$41,'03 - ATS'!$C$47:$J$82,'03 - ATS'!$C$88:$K$490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4">'SO-02 - Asanace stávající...'!$C$4:$J$39,'SO-02 - Asanace stávající...'!$C$45:$J$68,'SO-02 - Asanace stávající...'!$C$74:$K$315</definedName>
    <definedName name="_xlnm.Print_Area" localSheetId="5">'SO-03 - Rozvod NN'!$C$4:$J$39,'SO-03 - Rozvod NN'!$C$45:$J$62,'SO-03 - Rozvod NN'!$C$68:$K$87</definedName>
    <definedName name="_xlnm.Print_Area" localSheetId="6">'SO-04 - Demontáž stávajíc...'!$C$4:$J$39,'SO-04 - Demontáž stávajíc...'!$C$45:$J$69,'SO-04 - Demontáž stávajíc...'!$C$75:$K$159</definedName>
    <definedName name="_xlnm.Print_Area" localSheetId="7">'VON - Vedlejší a ostatní ...'!$C$4:$J$39,'VON - Vedlejší a ostatní ...'!$C$45:$J$66,'VON - Vedlejší a ostatní ...'!$C$72:$K$109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62" i="1" s="1"/>
  <c r="J35" i="8"/>
  <c r="AX62" i="1" s="1"/>
  <c r="BI108" i="8"/>
  <c r="BH108" i="8"/>
  <c r="BG108" i="8"/>
  <c r="BF108" i="8"/>
  <c r="T108" i="8"/>
  <c r="T107" i="8" s="1"/>
  <c r="R108" i="8"/>
  <c r="R107" i="8"/>
  <c r="P108" i="8"/>
  <c r="P107" i="8" s="1"/>
  <c r="BI106" i="8"/>
  <c r="BH106" i="8"/>
  <c r="BG106" i="8"/>
  <c r="BF106" i="8"/>
  <c r="T106" i="8"/>
  <c r="T105" i="8" s="1"/>
  <c r="R106" i="8"/>
  <c r="R105" i="8" s="1"/>
  <c r="P106" i="8"/>
  <c r="P105" i="8" s="1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T97" i="8" s="1"/>
  <c r="R98" i="8"/>
  <c r="R97" i="8" s="1"/>
  <c r="P98" i="8"/>
  <c r="P97" i="8" s="1"/>
  <c r="BI95" i="8"/>
  <c r="BH95" i="8"/>
  <c r="BG95" i="8"/>
  <c r="BF95" i="8"/>
  <c r="T95" i="8"/>
  <c r="R95" i="8"/>
  <c r="P95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J81" i="8"/>
  <c r="F79" i="8"/>
  <c r="E77" i="8"/>
  <c r="J54" i="8"/>
  <c r="F52" i="8"/>
  <c r="E50" i="8"/>
  <c r="J24" i="8"/>
  <c r="E24" i="8"/>
  <c r="J82" i="8" s="1"/>
  <c r="J23" i="8"/>
  <c r="J18" i="8"/>
  <c r="E18" i="8"/>
  <c r="F82" i="8" s="1"/>
  <c r="J17" i="8"/>
  <c r="J15" i="8"/>
  <c r="E15" i="8"/>
  <c r="F81" i="8" s="1"/>
  <c r="J14" i="8"/>
  <c r="J12" i="8"/>
  <c r="J79" i="8" s="1"/>
  <c r="E7" i="8"/>
  <c r="E48" i="8"/>
  <c r="J37" i="7"/>
  <c r="J36" i="7"/>
  <c r="AY61" i="1" s="1"/>
  <c r="J35" i="7"/>
  <c r="AX61" i="1" s="1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T132" i="7" s="1"/>
  <c r="R133" i="7"/>
  <c r="R132" i="7"/>
  <c r="P133" i="7"/>
  <c r="P132" i="7" s="1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1" i="7"/>
  <c r="BH91" i="7"/>
  <c r="BG91" i="7"/>
  <c r="BF91" i="7"/>
  <c r="T91" i="7"/>
  <c r="T90" i="7" s="1"/>
  <c r="R91" i="7"/>
  <c r="R90" i="7"/>
  <c r="P91" i="7"/>
  <c r="P90" i="7" s="1"/>
  <c r="J84" i="7"/>
  <c r="F82" i="7"/>
  <c r="E80" i="7"/>
  <c r="J54" i="7"/>
  <c r="F52" i="7"/>
  <c r="E50" i="7"/>
  <c r="J24" i="7"/>
  <c r="E24" i="7"/>
  <c r="J55" i="7" s="1"/>
  <c r="J23" i="7"/>
  <c r="J18" i="7"/>
  <c r="E18" i="7"/>
  <c r="F55" i="7" s="1"/>
  <c r="J17" i="7"/>
  <c r="J15" i="7"/>
  <c r="E15" i="7"/>
  <c r="F84" i="7" s="1"/>
  <c r="J14" i="7"/>
  <c r="J12" i="7"/>
  <c r="J82" i="7" s="1"/>
  <c r="E7" i="7"/>
  <c r="E78" i="7" s="1"/>
  <c r="J37" i="6"/>
  <c r="J36" i="6"/>
  <c r="AY60" i="1" s="1"/>
  <c r="J35" i="6"/>
  <c r="AX60" i="1" s="1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7" i="6"/>
  <c r="F75" i="6"/>
  <c r="E73" i="6"/>
  <c r="J54" i="6"/>
  <c r="F52" i="6"/>
  <c r="E50" i="6"/>
  <c r="J24" i="6"/>
  <c r="E24" i="6"/>
  <c r="J55" i="6" s="1"/>
  <c r="J23" i="6"/>
  <c r="J18" i="6"/>
  <c r="E18" i="6"/>
  <c r="F55" i="6" s="1"/>
  <c r="J17" i="6"/>
  <c r="J15" i="6"/>
  <c r="E15" i="6"/>
  <c r="F77" i="6" s="1"/>
  <c r="J14" i="6"/>
  <c r="J12" i="6"/>
  <c r="J52" i="6" s="1"/>
  <c r="E7" i="6"/>
  <c r="E48" i="6" s="1"/>
  <c r="J37" i="5"/>
  <c r="J36" i="5"/>
  <c r="AY59" i="1" s="1"/>
  <c r="J35" i="5"/>
  <c r="AX59" i="1" s="1"/>
  <c r="BI314" i="5"/>
  <c r="BH314" i="5"/>
  <c r="BG314" i="5"/>
  <c r="BF314" i="5"/>
  <c r="T314" i="5"/>
  <c r="T313" i="5" s="1"/>
  <c r="R314" i="5"/>
  <c r="R313" i="5" s="1"/>
  <c r="P314" i="5"/>
  <c r="P313" i="5" s="1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0" i="5"/>
  <c r="BH300" i="5"/>
  <c r="BG300" i="5"/>
  <c r="BF300" i="5"/>
  <c r="T300" i="5"/>
  <c r="R300" i="5"/>
  <c r="P300" i="5"/>
  <c r="BI297" i="5"/>
  <c r="BH297" i="5"/>
  <c r="BG297" i="5"/>
  <c r="BF297" i="5"/>
  <c r="T297" i="5"/>
  <c r="R297" i="5"/>
  <c r="P297" i="5"/>
  <c r="BI294" i="5"/>
  <c r="BH294" i="5"/>
  <c r="BG294" i="5"/>
  <c r="BF294" i="5"/>
  <c r="T294" i="5"/>
  <c r="R294" i="5"/>
  <c r="P294" i="5"/>
  <c r="BI291" i="5"/>
  <c r="BH291" i="5"/>
  <c r="BG291" i="5"/>
  <c r="BF291" i="5"/>
  <c r="T291" i="5"/>
  <c r="R291" i="5"/>
  <c r="P291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3" i="5"/>
  <c r="F81" i="5"/>
  <c r="E79" i="5"/>
  <c r="J54" i="5"/>
  <c r="F52" i="5"/>
  <c r="E50" i="5"/>
  <c r="J24" i="5"/>
  <c r="E24" i="5"/>
  <c r="J55" i="5" s="1"/>
  <c r="J23" i="5"/>
  <c r="J18" i="5"/>
  <c r="E18" i="5"/>
  <c r="F84" i="5" s="1"/>
  <c r="J17" i="5"/>
  <c r="J15" i="5"/>
  <c r="E15" i="5"/>
  <c r="F83" i="5" s="1"/>
  <c r="J14" i="5"/>
  <c r="J12" i="5"/>
  <c r="J81" i="5" s="1"/>
  <c r="E7" i="5"/>
  <c r="E77" i="5"/>
  <c r="J39" i="4"/>
  <c r="J38" i="4"/>
  <c r="AY58" i="1" s="1"/>
  <c r="J37" i="4"/>
  <c r="AX58" i="1" s="1"/>
  <c r="BI490" i="4"/>
  <c r="BH490" i="4"/>
  <c r="BG490" i="4"/>
  <c r="BF490" i="4"/>
  <c r="T490" i="4"/>
  <c r="R490" i="4"/>
  <c r="P490" i="4"/>
  <c r="BI489" i="4"/>
  <c r="BH489" i="4"/>
  <c r="BG489" i="4"/>
  <c r="BF489" i="4"/>
  <c r="T489" i="4"/>
  <c r="R489" i="4"/>
  <c r="P489" i="4"/>
  <c r="BI487" i="4"/>
  <c r="BH487" i="4"/>
  <c r="BG487" i="4"/>
  <c r="BF487" i="4"/>
  <c r="T487" i="4"/>
  <c r="R487" i="4"/>
  <c r="P487" i="4"/>
  <c r="BI482" i="4"/>
  <c r="BH482" i="4"/>
  <c r="BG482" i="4"/>
  <c r="BF482" i="4"/>
  <c r="T482" i="4"/>
  <c r="R482" i="4"/>
  <c r="P482" i="4"/>
  <c r="BI479" i="4"/>
  <c r="BH479" i="4"/>
  <c r="BG479" i="4"/>
  <c r="BF479" i="4"/>
  <c r="T479" i="4"/>
  <c r="R479" i="4"/>
  <c r="P479" i="4"/>
  <c r="BI476" i="4"/>
  <c r="BH476" i="4"/>
  <c r="BG476" i="4"/>
  <c r="BF476" i="4"/>
  <c r="T476" i="4"/>
  <c r="R476" i="4"/>
  <c r="P476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6" i="4"/>
  <c r="BH466" i="4"/>
  <c r="BG466" i="4"/>
  <c r="BF466" i="4"/>
  <c r="T466" i="4"/>
  <c r="R466" i="4"/>
  <c r="P466" i="4"/>
  <c r="BI463" i="4"/>
  <c r="BH463" i="4"/>
  <c r="BG463" i="4"/>
  <c r="BF463" i="4"/>
  <c r="T463" i="4"/>
  <c r="R463" i="4"/>
  <c r="P463" i="4"/>
  <c r="BI460" i="4"/>
  <c r="BH460" i="4"/>
  <c r="BG460" i="4"/>
  <c r="BF460" i="4"/>
  <c r="T460" i="4"/>
  <c r="R460" i="4"/>
  <c r="P460" i="4"/>
  <c r="BI457" i="4"/>
  <c r="BH457" i="4"/>
  <c r="BG457" i="4"/>
  <c r="BF457" i="4"/>
  <c r="T457" i="4"/>
  <c r="R457" i="4"/>
  <c r="P457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49" i="4"/>
  <c r="BH449" i="4"/>
  <c r="BG449" i="4"/>
  <c r="BF449" i="4"/>
  <c r="T449" i="4"/>
  <c r="R449" i="4"/>
  <c r="P449" i="4"/>
  <c r="BI446" i="4"/>
  <c r="BH446" i="4"/>
  <c r="BG446" i="4"/>
  <c r="BF446" i="4"/>
  <c r="T446" i="4"/>
  <c r="R446" i="4"/>
  <c r="P446" i="4"/>
  <c r="BI444" i="4"/>
  <c r="BH444" i="4"/>
  <c r="BG444" i="4"/>
  <c r="BF444" i="4"/>
  <c r="T444" i="4"/>
  <c r="R444" i="4"/>
  <c r="P444" i="4"/>
  <c r="BI441" i="4"/>
  <c r="BH441" i="4"/>
  <c r="BG441" i="4"/>
  <c r="BF441" i="4"/>
  <c r="T441" i="4"/>
  <c r="R441" i="4"/>
  <c r="P441" i="4"/>
  <c r="BI440" i="4"/>
  <c r="BH440" i="4"/>
  <c r="BG440" i="4"/>
  <c r="BF440" i="4"/>
  <c r="T440" i="4"/>
  <c r="R440" i="4"/>
  <c r="P440" i="4"/>
  <c r="BI437" i="4"/>
  <c r="BH437" i="4"/>
  <c r="BG437" i="4"/>
  <c r="BF437" i="4"/>
  <c r="T437" i="4"/>
  <c r="R437" i="4"/>
  <c r="P437" i="4"/>
  <c r="BI436" i="4"/>
  <c r="BH436" i="4"/>
  <c r="BG436" i="4"/>
  <c r="BF436" i="4"/>
  <c r="T436" i="4"/>
  <c r="R436" i="4"/>
  <c r="P436" i="4"/>
  <c r="BI433" i="4"/>
  <c r="BH433" i="4"/>
  <c r="BG433" i="4"/>
  <c r="BF433" i="4"/>
  <c r="T433" i="4"/>
  <c r="R433" i="4"/>
  <c r="P433" i="4"/>
  <c r="BI430" i="4"/>
  <c r="BH430" i="4"/>
  <c r="BG430" i="4"/>
  <c r="BF430" i="4"/>
  <c r="T430" i="4"/>
  <c r="R430" i="4"/>
  <c r="P430" i="4"/>
  <c r="BI427" i="4"/>
  <c r="BH427" i="4"/>
  <c r="BG427" i="4"/>
  <c r="BF427" i="4"/>
  <c r="T427" i="4"/>
  <c r="R427" i="4"/>
  <c r="P427" i="4"/>
  <c r="BI424" i="4"/>
  <c r="BH424" i="4"/>
  <c r="BG424" i="4"/>
  <c r="BF424" i="4"/>
  <c r="T424" i="4"/>
  <c r="R424" i="4"/>
  <c r="P424" i="4"/>
  <c r="BI421" i="4"/>
  <c r="BH421" i="4"/>
  <c r="BG421" i="4"/>
  <c r="BF421" i="4"/>
  <c r="T421" i="4"/>
  <c r="R421" i="4"/>
  <c r="P421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7" i="4"/>
  <c r="BH397" i="4"/>
  <c r="BG397" i="4"/>
  <c r="BF397" i="4"/>
  <c r="T397" i="4"/>
  <c r="R397" i="4"/>
  <c r="P397" i="4"/>
  <c r="BI394" i="4"/>
  <c r="BH394" i="4"/>
  <c r="BG394" i="4"/>
  <c r="BF394" i="4"/>
  <c r="T394" i="4"/>
  <c r="R394" i="4"/>
  <c r="P394" i="4"/>
  <c r="BI391" i="4"/>
  <c r="BH391" i="4"/>
  <c r="BG391" i="4"/>
  <c r="BF391" i="4"/>
  <c r="T391" i="4"/>
  <c r="R391" i="4"/>
  <c r="P391" i="4"/>
  <c r="BI386" i="4"/>
  <c r="BH386" i="4"/>
  <c r="BG386" i="4"/>
  <c r="BF386" i="4"/>
  <c r="T386" i="4"/>
  <c r="R386" i="4"/>
  <c r="P386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6" i="4"/>
  <c r="BH366" i="4"/>
  <c r="BG366" i="4"/>
  <c r="BF366" i="4"/>
  <c r="T366" i="4"/>
  <c r="R366" i="4"/>
  <c r="P366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3" i="4"/>
  <c r="BH323" i="4"/>
  <c r="BG323" i="4"/>
  <c r="BF323" i="4"/>
  <c r="T323" i="4"/>
  <c r="T322" i="4"/>
  <c r="R323" i="4"/>
  <c r="R322" i="4" s="1"/>
  <c r="P323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6" i="4"/>
  <c r="BH306" i="4"/>
  <c r="BG306" i="4"/>
  <c r="BF306" i="4"/>
  <c r="T306" i="4"/>
  <c r="R306" i="4"/>
  <c r="P306" i="4"/>
  <c r="BI302" i="4"/>
  <c r="BH302" i="4"/>
  <c r="BG302" i="4"/>
  <c r="BF302" i="4"/>
  <c r="T302" i="4"/>
  <c r="R302" i="4"/>
  <c r="P302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199" i="4"/>
  <c r="BH199" i="4"/>
  <c r="BG199" i="4"/>
  <c r="BF199" i="4"/>
  <c r="T199" i="4"/>
  <c r="R199" i="4"/>
  <c r="P199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J99" i="4"/>
  <c r="F97" i="4"/>
  <c r="E95" i="4"/>
  <c r="J58" i="4"/>
  <c r="F56" i="4"/>
  <c r="E54" i="4"/>
  <c r="J26" i="4"/>
  <c r="E26" i="4"/>
  <c r="J100" i="4" s="1"/>
  <c r="J25" i="4"/>
  <c r="J20" i="4"/>
  <c r="E20" i="4"/>
  <c r="F59" i="4" s="1"/>
  <c r="J19" i="4"/>
  <c r="J17" i="4"/>
  <c r="E17" i="4"/>
  <c r="F99" i="4" s="1"/>
  <c r="J16" i="4"/>
  <c r="J14" i="4"/>
  <c r="J56" i="4" s="1"/>
  <c r="E7" i="4"/>
  <c r="E50" i="4" s="1"/>
  <c r="J39" i="3"/>
  <c r="J38" i="3"/>
  <c r="AY57" i="1" s="1"/>
  <c r="J37" i="3"/>
  <c r="AX57" i="1" s="1"/>
  <c r="BI226" i="3"/>
  <c r="BH226" i="3"/>
  <c r="BG226" i="3"/>
  <c r="BF226" i="3"/>
  <c r="T226" i="3"/>
  <c r="T225" i="3" s="1"/>
  <c r="T224" i="3" s="1"/>
  <c r="R226" i="3"/>
  <c r="R225" i="3" s="1"/>
  <c r="R224" i="3" s="1"/>
  <c r="P226" i="3"/>
  <c r="P225" i="3"/>
  <c r="P224" i="3" s="1"/>
  <c r="BI222" i="3"/>
  <c r="BH222" i="3"/>
  <c r="BG222" i="3"/>
  <c r="BF222" i="3"/>
  <c r="T222" i="3"/>
  <c r="T221" i="3" s="1"/>
  <c r="R222" i="3"/>
  <c r="R221" i="3" s="1"/>
  <c r="P222" i="3"/>
  <c r="P221" i="3" s="1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J89" i="3"/>
  <c r="F87" i="3"/>
  <c r="E85" i="3"/>
  <c r="J58" i="3"/>
  <c r="F56" i="3"/>
  <c r="E54" i="3"/>
  <c r="J26" i="3"/>
  <c r="E26" i="3"/>
  <c r="J90" i="3" s="1"/>
  <c r="J25" i="3"/>
  <c r="J20" i="3"/>
  <c r="E20" i="3"/>
  <c r="F90" i="3" s="1"/>
  <c r="J19" i="3"/>
  <c r="J17" i="3"/>
  <c r="E17" i="3"/>
  <c r="F89" i="3" s="1"/>
  <c r="J16" i="3"/>
  <c r="J14" i="3"/>
  <c r="J87" i="3" s="1"/>
  <c r="E7" i="3"/>
  <c r="E50" i="3" s="1"/>
  <c r="J39" i="2"/>
  <c r="J38" i="2"/>
  <c r="AY56" i="1" s="1"/>
  <c r="J37" i="2"/>
  <c r="AX56" i="1" s="1"/>
  <c r="BI428" i="2"/>
  <c r="BH428" i="2"/>
  <c r="BG428" i="2"/>
  <c r="BF428" i="2"/>
  <c r="T428" i="2"/>
  <c r="T427" i="2" s="1"/>
  <c r="R428" i="2"/>
  <c r="R427" i="2" s="1"/>
  <c r="P428" i="2"/>
  <c r="P427" i="2" s="1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T255" i="2" s="1"/>
  <c r="R256" i="2"/>
  <c r="R255" i="2" s="1"/>
  <c r="P256" i="2"/>
  <c r="P255" i="2" s="1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87" i="2"/>
  <c r="BH187" i="2"/>
  <c r="BG187" i="2"/>
  <c r="BF187" i="2"/>
  <c r="T187" i="2"/>
  <c r="R187" i="2"/>
  <c r="P187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J90" i="2"/>
  <c r="F88" i="2"/>
  <c r="E86" i="2"/>
  <c r="J58" i="2"/>
  <c r="F56" i="2"/>
  <c r="E54" i="2"/>
  <c r="J26" i="2"/>
  <c r="E26" i="2"/>
  <c r="J59" i="2" s="1"/>
  <c r="J25" i="2"/>
  <c r="J20" i="2"/>
  <c r="E20" i="2"/>
  <c r="F59" i="2" s="1"/>
  <c r="J19" i="2"/>
  <c r="J17" i="2"/>
  <c r="E17" i="2"/>
  <c r="F58" i="2" s="1"/>
  <c r="J16" i="2"/>
  <c r="J14" i="2"/>
  <c r="J88" i="2" s="1"/>
  <c r="E7" i="2"/>
  <c r="E82" i="2"/>
  <c r="L50" i="1"/>
  <c r="AM50" i="1"/>
  <c r="AM49" i="1"/>
  <c r="L49" i="1"/>
  <c r="AM47" i="1"/>
  <c r="L47" i="1"/>
  <c r="L45" i="1"/>
  <c r="L44" i="1"/>
  <c r="BK152" i="3"/>
  <c r="BK274" i="4"/>
  <c r="BK446" i="4"/>
  <c r="BK158" i="7"/>
  <c r="BK386" i="2"/>
  <c r="BK369" i="4"/>
  <c r="J200" i="2"/>
  <c r="J262" i="4"/>
  <c r="J430" i="4"/>
  <c r="BK239" i="2"/>
  <c r="BK373" i="2"/>
  <c r="J232" i="4"/>
  <c r="J391" i="4"/>
  <c r="J158" i="7"/>
  <c r="BK299" i="2"/>
  <c r="BK164" i="4"/>
  <c r="J218" i="5"/>
  <c r="BK99" i="5"/>
  <c r="J299" i="2"/>
  <c r="BK226" i="3"/>
  <c r="J441" i="4"/>
  <c r="J183" i="5"/>
  <c r="BK92" i="8"/>
  <c r="BK376" i="2"/>
  <c r="BK457" i="4"/>
  <c r="BK136" i="4"/>
  <c r="J321" i="2"/>
  <c r="J490" i="4"/>
  <c r="BK171" i="5"/>
  <c r="F37" i="6"/>
  <c r="BD60" i="1" s="1"/>
  <c r="BK149" i="2"/>
  <c r="J253" i="4"/>
  <c r="J278" i="5"/>
  <c r="J463" i="4"/>
  <c r="J86" i="6"/>
  <c r="J250" i="2"/>
  <c r="J347" i="4"/>
  <c r="J158" i="4"/>
  <c r="J120" i="5"/>
  <c r="BK227" i="2"/>
  <c r="BK253" i="2"/>
  <c r="J121" i="4"/>
  <c r="J449" i="4"/>
  <c r="BK180" i="5"/>
  <c r="J247" i="2"/>
  <c r="BK130" i="4"/>
  <c r="J162" i="5"/>
  <c r="BK281" i="5"/>
  <c r="BK108" i="7"/>
  <c r="BK234" i="2"/>
  <c r="BK174" i="3"/>
  <c r="J173" i="4"/>
  <c r="J104" i="7"/>
  <c r="J454" i="4"/>
  <c r="J177" i="5"/>
  <c r="BK300" i="5"/>
  <c r="J291" i="2"/>
  <c r="BK293" i="4"/>
  <c r="BK250" i="5"/>
  <c r="J125" i="7"/>
  <c r="J161" i="3"/>
  <c r="J127" i="4"/>
  <c r="BK298" i="2"/>
  <c r="BK363" i="4"/>
  <c r="BK235" i="5"/>
  <c r="BK300" i="2"/>
  <c r="BK207" i="3"/>
  <c r="J287" i="4"/>
  <c r="J114" i="5"/>
  <c r="BK423" i="2"/>
  <c r="BK332" i="2"/>
  <c r="BK482" i="4"/>
  <c r="BK93" i="5"/>
  <c r="J118" i="2"/>
  <c r="J110" i="3"/>
  <c r="J216" i="4"/>
  <c r="J93" i="5"/>
  <c r="J95" i="8"/>
  <c r="J373" i="2"/>
  <c r="J185" i="3"/>
  <c r="J366" i="4"/>
  <c r="J332" i="2"/>
  <c r="BK337" i="4"/>
  <c r="J235" i="5"/>
  <c r="J180" i="5"/>
  <c r="J343" i="2"/>
  <c r="BK325" i="2"/>
  <c r="J433" i="4"/>
  <c r="J195" i="5"/>
  <c r="BK118" i="2"/>
  <c r="J211" i="4"/>
  <c r="J250" i="4"/>
  <c r="BK311" i="5"/>
  <c r="J295" i="2"/>
  <c r="J186" i="4"/>
  <c r="BK253" i="4"/>
  <c r="BK412" i="4"/>
  <c r="BK380" i="4"/>
  <c r="BK437" i="4"/>
  <c r="BK297" i="5"/>
  <c r="J403" i="2"/>
  <c r="BK291" i="4"/>
  <c r="J130" i="4"/>
  <c r="BK120" i="5"/>
  <c r="J262" i="5"/>
  <c r="BK275" i="2"/>
  <c r="J140" i="3"/>
  <c r="J394" i="4"/>
  <c r="J305" i="2"/>
  <c r="J137" i="3"/>
  <c r="J315" i="4"/>
  <c r="BK126" i="5"/>
  <c r="BK421" i="2"/>
  <c r="J187" i="3"/>
  <c r="J403" i="4"/>
  <c r="BK238" i="5"/>
  <c r="J101" i="7"/>
  <c r="BK103" i="3"/>
  <c r="BK441" i="4"/>
  <c r="J156" i="5"/>
  <c r="BK200" i="2"/>
  <c r="BK202" i="3"/>
  <c r="BK186" i="4"/>
  <c r="J274" i="4"/>
  <c r="BK99" i="7"/>
  <c r="J275" i="2"/>
  <c r="J103" i="3"/>
  <c r="BK463" i="4"/>
  <c r="J84" i="6"/>
  <c r="J314" i="2"/>
  <c r="BK252" i="5"/>
  <c r="J294" i="5"/>
  <c r="BK123" i="4"/>
  <c r="BK156" i="2"/>
  <c r="BK222" i="3"/>
  <c r="J272" i="4"/>
  <c r="J309" i="5"/>
  <c r="BK195" i="3"/>
  <c r="BK269" i="4"/>
  <c r="BK125" i="7"/>
  <c r="J143" i="3"/>
  <c r="J312" i="4"/>
  <c r="BK117" i="5"/>
  <c r="J88" i="8"/>
  <c r="BK110" i="3"/>
  <c r="BK229" i="4"/>
  <c r="J297" i="5"/>
  <c r="J312" i="2"/>
  <c r="J205" i="3"/>
  <c r="J427" i="4"/>
  <c r="BK177" i="5"/>
  <c r="BK254" i="5"/>
  <c r="J234" i="2"/>
  <c r="J371" i="2"/>
  <c r="J421" i="4"/>
  <c r="J122" i="7"/>
  <c r="BK229" i="5"/>
  <c r="J106" i="7"/>
  <c r="BK340" i="2"/>
  <c r="BK221" i="4"/>
  <c r="BK187" i="2"/>
  <c r="J189" i="4"/>
  <c r="BK186" i="5"/>
  <c r="J101" i="8"/>
  <c r="J187" i="2"/>
  <c r="J380" i="2"/>
  <c r="J215" i="5"/>
  <c r="J100" i="2"/>
  <c r="J436" i="4"/>
  <c r="BK264" i="5"/>
  <c r="BK174" i="5"/>
  <c r="BK101" i="8"/>
  <c r="J353" i="2"/>
  <c r="BK296" i="4"/>
  <c r="BK291" i="5"/>
  <c r="BK129" i="3"/>
  <c r="BK153" i="5"/>
  <c r="J335" i="2"/>
  <c r="J301" i="4"/>
  <c r="J136" i="4"/>
  <c r="J272" i="5"/>
  <c r="BK269" i="2"/>
  <c r="J222" i="3"/>
  <c r="J269" i="4"/>
  <c r="J244" i="2"/>
  <c r="J300" i="2"/>
  <c r="BK489" i="4"/>
  <c r="J320" i="4"/>
  <c r="J238" i="5"/>
  <c r="BK88" i="8"/>
  <c r="J399" i="2"/>
  <c r="J406" i="4"/>
  <c r="BK266" i="2"/>
  <c r="BK187" i="3"/>
  <c r="J161" i="4"/>
  <c r="BK267" i="5"/>
  <c r="BK348" i="2"/>
  <c r="BK192" i="4"/>
  <c r="BK209" i="5"/>
  <c r="J423" i="2"/>
  <c r="J113" i="3"/>
  <c r="BK440" i="4"/>
  <c r="BK328" i="2"/>
  <c r="J149" i="3"/>
  <c r="BK354" i="4"/>
  <c r="J212" i="5"/>
  <c r="J322" i="2"/>
  <c r="J260" i="2"/>
  <c r="J115" i="4"/>
  <c r="BK386" i="4"/>
  <c r="BK304" i="5"/>
  <c r="BK106" i="2"/>
  <c r="BK418" i="2"/>
  <c r="BK211" i="3"/>
  <c r="BK421" i="4"/>
  <c r="J302" i="4"/>
  <c r="BK259" i="5"/>
  <c r="BK90" i="8"/>
  <c r="BK308" i="2"/>
  <c r="J170" i="3"/>
  <c r="BK294" i="5"/>
  <c r="BK248" i="5"/>
  <c r="J300" i="5"/>
  <c r="BK380" i="2"/>
  <c r="J168" i="3"/>
  <c r="J298" i="4"/>
  <c r="BK115" i="4"/>
  <c r="BK366" i="2"/>
  <c r="J283" i="4"/>
  <c r="BK96" i="5"/>
  <c r="J96" i="7"/>
  <c r="BK209" i="3"/>
  <c r="BK356" i="4"/>
  <c r="BK204" i="5"/>
  <c r="J409" i="2"/>
  <c r="J406" i="2"/>
  <c r="J291" i="4"/>
  <c r="BK111" i="5"/>
  <c r="BK322" i="2"/>
  <c r="J124" i="3"/>
  <c r="J117" i="5"/>
  <c r="BK114" i="5"/>
  <c r="J117" i="7"/>
  <c r="J180" i="4"/>
  <c r="J245" i="5"/>
  <c r="J359" i="2"/>
  <c r="J272" i="2"/>
  <c r="J176" i="4"/>
  <c r="J446" i="4"/>
  <c r="J151" i="7"/>
  <c r="BK149" i="3"/>
  <c r="BK473" i="4"/>
  <c r="J132" i="5"/>
  <c r="J147" i="5"/>
  <c r="J115" i="7"/>
  <c r="J181" i="3"/>
  <c r="J466" i="4"/>
  <c r="J355" i="2"/>
  <c r="BK183" i="3"/>
  <c r="BK460" i="4"/>
  <c r="BK108" i="5"/>
  <c r="J325" i="2"/>
  <c r="BK318" i="4"/>
  <c r="BK476" i="4"/>
  <c r="J314" i="5"/>
  <c r="BK310" i="2"/>
  <c r="BK349" i="4"/>
  <c r="J256" i="4"/>
  <c r="J140" i="7"/>
  <c r="BK364" i="2"/>
  <c r="BK100" i="2"/>
  <c r="J221" i="4"/>
  <c r="BK168" i="5"/>
  <c r="BK371" i="2"/>
  <c r="J211" i="3"/>
  <c r="BK375" i="4"/>
  <c r="BK250" i="2"/>
  <c r="J197" i="3"/>
  <c r="J198" i="5"/>
  <c r="BK91" i="8"/>
  <c r="BK84" i="6"/>
  <c r="J428" i="2"/>
  <c r="J361" i="4"/>
  <c r="BK102" i="5"/>
  <c r="J269" i="5"/>
  <c r="BK344" i="4"/>
  <c r="BK436" i="4"/>
  <c r="BK154" i="7"/>
  <c r="J132" i="3"/>
  <c r="BK409" i="4"/>
  <c r="J257" i="5"/>
  <c r="J192" i="5"/>
  <c r="J383" i="2"/>
  <c r="BK116" i="3"/>
  <c r="BK343" i="2"/>
  <c r="J277" i="4"/>
  <c r="BK372" i="4"/>
  <c r="J171" i="5"/>
  <c r="BK105" i="5"/>
  <c r="J308" i="2"/>
  <c r="BK124" i="3"/>
  <c r="BK176" i="4"/>
  <c r="J216" i="3"/>
  <c r="BK469" i="4"/>
  <c r="BK151" i="7"/>
  <c r="J357" i="2"/>
  <c r="BK133" i="4"/>
  <c r="J412" i="4"/>
  <c r="BK162" i="5"/>
  <c r="J227" i="2"/>
  <c r="BK392" i="2"/>
  <c r="J179" i="3"/>
  <c r="BK273" i="5"/>
  <c r="BK106" i="7"/>
  <c r="J279" i="2"/>
  <c r="J372" i="4"/>
  <c r="J281" i="5"/>
  <c r="J93" i="8"/>
  <c r="J328" i="2"/>
  <c r="J170" i="4"/>
  <c r="J369" i="4"/>
  <c r="J189" i="5"/>
  <c r="BK205" i="3"/>
  <c r="BK183" i="4"/>
  <c r="J91" i="7"/>
  <c r="J395" i="2"/>
  <c r="BK146" i="4"/>
  <c r="J174" i="5"/>
  <c r="BK412" i="2"/>
  <c r="BK302" i="4"/>
  <c r="J126" i="5"/>
  <c r="BK244" i="2"/>
  <c r="J229" i="4"/>
  <c r="J123" i="5"/>
  <c r="J276" i="5"/>
  <c r="J153" i="5"/>
  <c r="BK428" i="2"/>
  <c r="J167" i="4"/>
  <c r="BK312" i="4"/>
  <c r="BK93" i="8"/>
  <c r="BK272" i="2"/>
  <c r="BK168" i="3"/>
  <c r="J108" i="7"/>
  <c r="J99" i="3"/>
  <c r="BK361" i="4"/>
  <c r="J206" i="4"/>
  <c r="BK272" i="5"/>
  <c r="BK285" i="2"/>
  <c r="J476" i="4"/>
  <c r="BK282" i="2"/>
  <c r="J191" i="3"/>
  <c r="BK121" i="4"/>
  <c r="BK285" i="5"/>
  <c r="BK359" i="2"/>
  <c r="J425" i="2"/>
  <c r="J183" i="3"/>
  <c r="BK282" i="4"/>
  <c r="J207" i="5"/>
  <c r="BK218" i="5"/>
  <c r="BK314" i="2"/>
  <c r="J213" i="3"/>
  <c r="BK400" i="4"/>
  <c r="J119" i="7"/>
  <c r="J195" i="3"/>
  <c r="J482" i="4"/>
  <c r="J330" i="2"/>
  <c r="BK146" i="3"/>
  <c r="J330" i="4"/>
  <c r="BK138" i="5"/>
  <c r="BK206" i="2"/>
  <c r="BK185" i="3"/>
  <c r="J332" i="4"/>
  <c r="J141" i="5"/>
  <c r="BK317" i="2"/>
  <c r="J226" i="3"/>
  <c r="BK490" i="4"/>
  <c r="BK224" i="5"/>
  <c r="BK288" i="2"/>
  <c r="BK347" i="4"/>
  <c r="BK216" i="4"/>
  <c r="BK137" i="7"/>
  <c r="J282" i="2"/>
  <c r="BK335" i="2"/>
  <c r="BK272" i="4"/>
  <c r="BK159" i="5"/>
  <c r="J337" i="2"/>
  <c r="J364" i="2"/>
  <c r="J386" i="4"/>
  <c r="BK211" i="4"/>
  <c r="J165" i="5"/>
  <c r="J206" i="2"/>
  <c r="J437" i="4"/>
  <c r="BK215" i="5"/>
  <c r="J340" i="2"/>
  <c r="BK137" i="3"/>
  <c r="BK129" i="5"/>
  <c r="J108" i="5"/>
  <c r="BK149" i="7"/>
  <c r="J303" i="2"/>
  <c r="J342" i="4"/>
  <c r="J289" i="4"/>
  <c r="BK425" i="2"/>
  <c r="BK115" i="2"/>
  <c r="J165" i="3"/>
  <c r="J452" i="4"/>
  <c r="BK262" i="5"/>
  <c r="J317" i="2"/>
  <c r="J156" i="3"/>
  <c r="BK265" i="4"/>
  <c r="J135" i="5"/>
  <c r="J366" i="2"/>
  <c r="J424" i="4"/>
  <c r="BK324" i="2"/>
  <c r="BK383" i="2"/>
  <c r="BK209" i="4"/>
  <c r="BK127" i="4"/>
  <c r="J369" i="2"/>
  <c r="BK161" i="3"/>
  <c r="J214" i="4"/>
  <c r="J327" i="4"/>
  <c r="BK96" i="7"/>
  <c r="J212" i="2"/>
  <c r="BK191" i="3"/>
  <c r="J440" i="4"/>
  <c r="BK424" i="4"/>
  <c r="BK212" i="5"/>
  <c r="J412" i="2"/>
  <c r="BK301" i="4"/>
  <c r="J344" i="4"/>
  <c r="BK95" i="8"/>
  <c r="BK98" i="8"/>
  <c r="BK291" i="2"/>
  <c r="J242" i="4"/>
  <c r="J273" i="5"/>
  <c r="BK218" i="3"/>
  <c r="BK256" i="4"/>
  <c r="J150" i="5"/>
  <c r="J375" i="4"/>
  <c r="BK147" i="7"/>
  <c r="BK295" i="2"/>
  <c r="BK315" i="4"/>
  <c r="J209" i="4"/>
  <c r="J103" i="2"/>
  <c r="BK330" i="4"/>
  <c r="J209" i="5"/>
  <c r="J115" i="2"/>
  <c r="J200" i="3"/>
  <c r="BK391" i="4"/>
  <c r="J129" i="5"/>
  <c r="BK108" i="8"/>
  <c r="J107" i="3"/>
  <c r="J150" i="4"/>
  <c r="J311" i="5"/>
  <c r="J218" i="2"/>
  <c r="J487" i="4"/>
  <c r="BK242" i="4"/>
  <c r="J285" i="5"/>
  <c r="J227" i="5"/>
  <c r="J263" i="2"/>
  <c r="BK170" i="4"/>
  <c r="BK135" i="5"/>
  <c r="J318" i="2"/>
  <c r="BK242" i="2"/>
  <c r="BK177" i="3"/>
  <c r="J109" i="4"/>
  <c r="BK109" i="4"/>
  <c r="BK401" i="2"/>
  <c r="J188" i="3"/>
  <c r="BK406" i="4"/>
  <c r="J96" i="5"/>
  <c r="BK123" i="5"/>
  <c r="J242" i="2"/>
  <c r="J202" i="3"/>
  <c r="BK167" i="4"/>
  <c r="J194" i="2"/>
  <c r="J337" i="4"/>
  <c r="BK219" i="4"/>
  <c r="BK86" i="6"/>
  <c r="BK406" i="2"/>
  <c r="J457" i="4"/>
  <c r="J221" i="5"/>
  <c r="BK112" i="2"/>
  <c r="J285" i="2"/>
  <c r="BK394" i="4"/>
  <c r="J354" i="4"/>
  <c r="J99" i="7"/>
  <c r="BK395" i="2"/>
  <c r="BK172" i="3"/>
  <c r="J473" i="4"/>
  <c r="J145" i="7"/>
  <c r="J92" i="8"/>
  <c r="J221" i="2"/>
  <c r="BK213" i="3"/>
  <c r="BK403" i="4"/>
  <c r="J324" i="2"/>
  <c r="J397" i="4"/>
  <c r="J252" i="5"/>
  <c r="BK156" i="5"/>
  <c r="BK192" i="5"/>
  <c r="BK128" i="7"/>
  <c r="BK237" i="2"/>
  <c r="BK96" i="3"/>
  <c r="BK378" i="4"/>
  <c r="J356" i="4"/>
  <c r="J256" i="2"/>
  <c r="BK397" i="4"/>
  <c r="J102" i="5"/>
  <c r="BK101" i="7"/>
  <c r="J392" i="2"/>
  <c r="J209" i="3"/>
  <c r="BK287" i="4"/>
  <c r="J118" i="4"/>
  <c r="BK240" i="5"/>
  <c r="BK141" i="5"/>
  <c r="BK312" i="2"/>
  <c r="J149" i="2"/>
  <c r="J177" i="3"/>
  <c r="J239" i="4"/>
  <c r="BK283" i="4"/>
  <c r="J349" i="4"/>
  <c r="J144" i="5"/>
  <c r="BK113" i="7"/>
  <c r="AS55" i="1"/>
  <c r="BK433" i="4"/>
  <c r="BK309" i="5"/>
  <c r="J130" i="7"/>
  <c r="BK221" i="2"/>
  <c r="J296" i="4"/>
  <c r="J418" i="2"/>
  <c r="BK113" i="3"/>
  <c r="BK259" i="4"/>
  <c r="J229" i="5"/>
  <c r="BK145" i="7"/>
  <c r="BK399" i="2"/>
  <c r="J146" i="3"/>
  <c r="BK106" i="4"/>
  <c r="BK227" i="5"/>
  <c r="BK247" i="2"/>
  <c r="J415" i="4"/>
  <c r="J133" i="4"/>
  <c r="J416" i="2"/>
  <c r="J444" i="4"/>
  <c r="BK221" i="5"/>
  <c r="J103" i="8"/>
  <c r="BK337" i="2"/>
  <c r="BK179" i="3"/>
  <c r="J273" i="4"/>
  <c r="BK91" i="7"/>
  <c r="BK289" i="4"/>
  <c r="J224" i="5"/>
  <c r="BK110" i="7"/>
  <c r="BK165" i="5"/>
  <c r="BK361" i="2"/>
  <c r="J207" i="3"/>
  <c r="BK487" i="4"/>
  <c r="BK243" i="5"/>
  <c r="J129" i="3"/>
  <c r="J204" i="5"/>
  <c r="J269" i="2"/>
  <c r="BK193" i="3"/>
  <c r="J400" i="4"/>
  <c r="BK314" i="5"/>
  <c r="J253" i="2"/>
  <c r="BK369" i="2"/>
  <c r="J123" i="4"/>
  <c r="J248" i="5"/>
  <c r="J91" i="8"/>
  <c r="BK161" i="4"/>
  <c r="J380" i="4"/>
  <c r="BK288" i="5"/>
  <c r="J259" i="5"/>
  <c r="BK346" i="2"/>
  <c r="BK107" i="3"/>
  <c r="BK471" i="4"/>
  <c r="BK94" i="7"/>
  <c r="BK109" i="2"/>
  <c r="J386" i="2"/>
  <c r="J282" i="4"/>
  <c r="J469" i="4"/>
  <c r="BK216" i="3"/>
  <c r="BK339" i="4"/>
  <c r="J409" i="4"/>
  <c r="BK144" i="5"/>
  <c r="BK398" i="2"/>
  <c r="BK298" i="4"/>
  <c r="BK132" i="5"/>
  <c r="J108" i="8"/>
  <c r="J378" i="2"/>
  <c r="BK206" i="4"/>
  <c r="J288" i="5"/>
  <c r="BK194" i="2"/>
  <c r="BK278" i="5"/>
  <c r="BK195" i="5"/>
  <c r="J154" i="7"/>
  <c r="J266" i="2"/>
  <c r="J174" i="3"/>
  <c r="J479" i="4"/>
  <c r="J421" i="2"/>
  <c r="BK99" i="3"/>
  <c r="J293" i="4"/>
  <c r="BK353" i="2"/>
  <c r="J401" i="2"/>
  <c r="J489" i="4"/>
  <c r="J99" i="5"/>
  <c r="J105" i="5"/>
  <c r="BK303" i="2"/>
  <c r="BK318" i="2"/>
  <c r="BK250" i="4"/>
  <c r="J339" i="4"/>
  <c r="J113" i="7"/>
  <c r="BK212" i="2"/>
  <c r="BK170" i="3"/>
  <c r="BK466" i="4"/>
  <c r="J168" i="5"/>
  <c r="BK90" i="5"/>
  <c r="J106" i="2"/>
  <c r="J323" i="4"/>
  <c r="J279" i="4"/>
  <c r="BK263" i="2"/>
  <c r="J152" i="3"/>
  <c r="BK418" i="4"/>
  <c r="BK415" i="4"/>
  <c r="BK150" i="5"/>
  <c r="J133" i="7"/>
  <c r="BK279" i="2"/>
  <c r="J90" i="5"/>
  <c r="J264" i="5"/>
  <c r="BK256" i="2"/>
  <c r="J172" i="3"/>
  <c r="BK279" i="4"/>
  <c r="BK104" i="7"/>
  <c r="J90" i="8"/>
  <c r="J310" i="2"/>
  <c r="J259" i="4"/>
  <c r="BK273" i="4"/>
  <c r="J389" i="2"/>
  <c r="BK309" i="4"/>
  <c r="J250" i="5"/>
  <c r="J164" i="4"/>
  <c r="BK257" i="5"/>
  <c r="BK218" i="2"/>
  <c r="BK366" i="4"/>
  <c r="BK207" i="5"/>
  <c r="BK119" i="7"/>
  <c r="BK332" i="4"/>
  <c r="BK245" i="5"/>
  <c r="BK350" i="2"/>
  <c r="BK143" i="3"/>
  <c r="J265" i="4"/>
  <c r="J282" i="5"/>
  <c r="BK156" i="7"/>
  <c r="BK200" i="3"/>
  <c r="BK427" i="4"/>
  <c r="J94" i="7"/>
  <c r="BK403" i="2"/>
  <c r="J146" i="4"/>
  <c r="BK286" i="4"/>
  <c r="BK276" i="5"/>
  <c r="J110" i="7"/>
  <c r="BK165" i="3"/>
  <c r="J306" i="4"/>
  <c r="BK122" i="7"/>
  <c r="J267" i="5"/>
  <c r="J128" i="7"/>
  <c r="BK416" i="2"/>
  <c r="J119" i="3"/>
  <c r="BK454" i="4"/>
  <c r="J237" i="2"/>
  <c r="J418" i="4"/>
  <c r="BK409" i="2"/>
  <c r="J309" i="4"/>
  <c r="BK342" i="4"/>
  <c r="J304" i="5"/>
  <c r="BK260" i="2"/>
  <c r="J116" i="3"/>
  <c r="BK180" i="4"/>
  <c r="J149" i="7"/>
  <c r="BK103" i="2"/>
  <c r="BK118" i="4"/>
  <c r="J219" i="4"/>
  <c r="BK262" i="4"/>
  <c r="J96" i="3"/>
  <c r="J306" i="5"/>
  <c r="J138" i="5"/>
  <c r="J286" i="4"/>
  <c r="BK147" i="5"/>
  <c r="J298" i="2"/>
  <c r="BK355" i="2"/>
  <c r="BK320" i="4"/>
  <c r="BK189" i="5"/>
  <c r="BK378" i="2"/>
  <c r="J318" i="4"/>
  <c r="J291" i="5"/>
  <c r="J350" i="2"/>
  <c r="J112" i="4"/>
  <c r="J141" i="4"/>
  <c r="BK306" i="5"/>
  <c r="J239" i="2"/>
  <c r="J460" i="4"/>
  <c r="BK305" i="2"/>
  <c r="BK132" i="3"/>
  <c r="BK141" i="4"/>
  <c r="BK282" i="5"/>
  <c r="BK201" i="5"/>
  <c r="J348" i="2"/>
  <c r="J218" i="3"/>
  <c r="BK452" i="4"/>
  <c r="J109" i="2"/>
  <c r="J156" i="2"/>
  <c r="J193" i="3"/>
  <c r="J363" i="4"/>
  <c r="J192" i="4"/>
  <c r="J346" i="2"/>
  <c r="BK199" i="4"/>
  <c r="BK277" i="4"/>
  <c r="J240" i="5"/>
  <c r="J106" i="8"/>
  <c r="J361" i="2"/>
  <c r="BK150" i="4"/>
  <c r="J378" i="4"/>
  <c r="J398" i="2"/>
  <c r="BK232" i="4"/>
  <c r="J243" i="5"/>
  <c r="BK115" i="7"/>
  <c r="BK327" i="4"/>
  <c r="BK430" i="4"/>
  <c r="BK198" i="5"/>
  <c r="BK321" i="2"/>
  <c r="J376" i="2"/>
  <c r="J183" i="4"/>
  <c r="BK479" i="4"/>
  <c r="J159" i="5"/>
  <c r="BK106" i="8"/>
  <c r="BK389" i="2"/>
  <c r="BK197" i="3"/>
  <c r="J199" i="4"/>
  <c r="BK112" i="4"/>
  <c r="BK140" i="7"/>
  <c r="J98" i="8"/>
  <c r="J97" i="2"/>
  <c r="BK220" i="3"/>
  <c r="BK323" i="4"/>
  <c r="BK130" i="7"/>
  <c r="BK119" i="3"/>
  <c r="BK183" i="5"/>
  <c r="J111" i="5"/>
  <c r="BK133" i="7"/>
  <c r="J147" i="7"/>
  <c r="J288" i="2"/>
  <c r="BK156" i="3"/>
  <c r="BK449" i="4"/>
  <c r="BK103" i="8"/>
  <c r="J471" i="4"/>
  <c r="BK189" i="4"/>
  <c r="J137" i="7"/>
  <c r="BK330" i="2"/>
  <c r="BK140" i="3"/>
  <c r="BK214" i="4"/>
  <c r="J186" i="5"/>
  <c r="BK117" i="7"/>
  <c r="BK181" i="3"/>
  <c r="BK158" i="4"/>
  <c r="J254" i="5"/>
  <c r="J112" i="2"/>
  <c r="J220" i="3"/>
  <c r="J106" i="4"/>
  <c r="J201" i="5"/>
  <c r="J156" i="7"/>
  <c r="BK97" i="2"/>
  <c r="BK173" i="4"/>
  <c r="BK444" i="4"/>
  <c r="BK357" i="2"/>
  <c r="BK188" i="3"/>
  <c r="BK306" i="4"/>
  <c r="BK239" i="4"/>
  <c r="BK269" i="5"/>
  <c r="BK294" i="2" l="1"/>
  <c r="J294" i="2" s="1"/>
  <c r="J69" i="2" s="1"/>
  <c r="R105" i="4"/>
  <c r="P268" i="4"/>
  <c r="T399" i="4"/>
  <c r="BK475" i="4"/>
  <c r="J475" i="4" s="1"/>
  <c r="J79" i="4" s="1"/>
  <c r="R278" i="2"/>
  <c r="P405" i="2"/>
  <c r="P155" i="3"/>
  <c r="BK149" i="4"/>
  <c r="J149" i="4" s="1"/>
  <c r="J67" i="4" s="1"/>
  <c r="BK326" i="4"/>
  <c r="J326" i="4"/>
  <c r="J74" i="4" s="1"/>
  <c r="P89" i="5"/>
  <c r="P277" i="5"/>
  <c r="T144" i="7"/>
  <c r="T143" i="7" s="1"/>
  <c r="BK96" i="2"/>
  <c r="R259" i="2"/>
  <c r="P415" i="2"/>
  <c r="T164" i="3"/>
  <c r="P105" i="4"/>
  <c r="BK268" i="4"/>
  <c r="J268" i="4" s="1"/>
  <c r="J70" i="4" s="1"/>
  <c r="T365" i="4"/>
  <c r="T486" i="4"/>
  <c r="T485" i="4"/>
  <c r="P234" i="5"/>
  <c r="BK290" i="5"/>
  <c r="J290" i="5" s="1"/>
  <c r="J65" i="5" s="1"/>
  <c r="T118" i="7"/>
  <c r="BK148" i="3"/>
  <c r="J148" i="3" s="1"/>
  <c r="J66" i="3" s="1"/>
  <c r="BK126" i="4"/>
  <c r="J126" i="4"/>
  <c r="J66" i="4" s="1"/>
  <c r="R268" i="4"/>
  <c r="R448" i="4"/>
  <c r="P244" i="5"/>
  <c r="T303" i="5"/>
  <c r="R93" i="7"/>
  <c r="T136" i="7"/>
  <c r="T135" i="7" s="1"/>
  <c r="T278" i="2"/>
  <c r="R405" i="2"/>
  <c r="T148" i="3"/>
  <c r="BK179" i="4"/>
  <c r="J179" i="4" s="1"/>
  <c r="J69" i="4" s="1"/>
  <c r="R305" i="4"/>
  <c r="BK399" i="4"/>
  <c r="J399" i="4" s="1"/>
  <c r="J76" i="4" s="1"/>
  <c r="P475" i="4"/>
  <c r="R234" i="5"/>
  <c r="R290" i="5"/>
  <c r="P118" i="7"/>
  <c r="R95" i="3"/>
  <c r="T155" i="3"/>
  <c r="P126" i="4"/>
  <c r="T268" i="4"/>
  <c r="BK423" i="4"/>
  <c r="J423" i="4" s="1"/>
  <c r="J77" i="4" s="1"/>
  <c r="P486" i="4"/>
  <c r="P485" i="4" s="1"/>
  <c r="R144" i="7"/>
  <c r="R143" i="7" s="1"/>
  <c r="BK278" i="2"/>
  <c r="J278" i="2" s="1"/>
  <c r="J68" i="2" s="1"/>
  <c r="T405" i="2"/>
  <c r="BK95" i="3"/>
  <c r="J95" i="3" s="1"/>
  <c r="J65" i="3" s="1"/>
  <c r="R155" i="3"/>
  <c r="T179" i="4"/>
  <c r="R365" i="4"/>
  <c r="T475" i="4"/>
  <c r="T290" i="5"/>
  <c r="P96" i="2"/>
  <c r="P259" i="2"/>
  <c r="R415" i="2"/>
  <c r="BK164" i="3"/>
  <c r="J164" i="3"/>
  <c r="J68" i="3" s="1"/>
  <c r="R126" i="4"/>
  <c r="P172" i="4"/>
  <c r="BK365" i="4"/>
  <c r="J365" i="4" s="1"/>
  <c r="J75" i="4" s="1"/>
  <c r="P448" i="4"/>
  <c r="BK89" i="5"/>
  <c r="J89" i="5" s="1"/>
  <c r="J61" i="5" s="1"/>
  <c r="BK277" i="5"/>
  <c r="J277" i="5"/>
  <c r="J64" i="5" s="1"/>
  <c r="BK93" i="7"/>
  <c r="J93" i="7" s="1"/>
  <c r="J62" i="7" s="1"/>
  <c r="BK136" i="7"/>
  <c r="BK135" i="7" s="1"/>
  <c r="J135" i="7" s="1"/>
  <c r="J65" i="7" s="1"/>
  <c r="BK100" i="8"/>
  <c r="J100" i="8"/>
  <c r="J63" i="8" s="1"/>
  <c r="T294" i="2"/>
  <c r="R148" i="3"/>
  <c r="BK105" i="4"/>
  <c r="J105" i="4" s="1"/>
  <c r="J65" i="4" s="1"/>
  <c r="T126" i="4"/>
  <c r="R172" i="4"/>
  <c r="P305" i="4"/>
  <c r="P399" i="4"/>
  <c r="T89" i="5"/>
  <c r="T277" i="5"/>
  <c r="P83" i="6"/>
  <c r="P82" i="6"/>
  <c r="P81" i="6" s="1"/>
  <c r="AU60" i="1" s="1"/>
  <c r="BK259" i="2"/>
  <c r="J259" i="2" s="1"/>
  <c r="J67" i="2" s="1"/>
  <c r="BK415" i="2"/>
  <c r="J415" i="2" s="1"/>
  <c r="J71" i="2" s="1"/>
  <c r="P148" i="3"/>
  <c r="P179" i="4"/>
  <c r="T305" i="4"/>
  <c r="R399" i="4"/>
  <c r="R475" i="4"/>
  <c r="R89" i="5"/>
  <c r="R277" i="5"/>
  <c r="R118" i="7"/>
  <c r="BK87" i="8"/>
  <c r="J87" i="8"/>
  <c r="J61" i="8" s="1"/>
  <c r="R96" i="2"/>
  <c r="T259" i="2"/>
  <c r="BK405" i="2"/>
  <c r="J405" i="2" s="1"/>
  <c r="J70" i="2" s="1"/>
  <c r="R164" i="3"/>
  <c r="BK244" i="5"/>
  <c r="J244" i="5" s="1"/>
  <c r="J63" i="5" s="1"/>
  <c r="P303" i="5"/>
  <c r="R83" i="6"/>
  <c r="R82" i="6" s="1"/>
  <c r="R81" i="6" s="1"/>
  <c r="P144" i="7"/>
  <c r="P143" i="7" s="1"/>
  <c r="P294" i="2"/>
  <c r="T95" i="3"/>
  <c r="T105" i="4"/>
  <c r="BK172" i="4"/>
  <c r="J172" i="4" s="1"/>
  <c r="J68" i="4" s="1"/>
  <c r="R326" i="4"/>
  <c r="BK448" i="4"/>
  <c r="J448" i="4" s="1"/>
  <c r="J78" i="4" s="1"/>
  <c r="BK144" i="7"/>
  <c r="J144" i="7" s="1"/>
  <c r="J68" i="7" s="1"/>
  <c r="T96" i="2"/>
  <c r="P278" i="2"/>
  <c r="T415" i="2"/>
  <c r="P95" i="3"/>
  <c r="BK155" i="3"/>
  <c r="J155" i="3" s="1"/>
  <c r="J67" i="3" s="1"/>
  <c r="R179" i="4"/>
  <c r="P365" i="4"/>
  <c r="R423" i="4"/>
  <c r="BK486" i="4"/>
  <c r="J486" i="4" s="1"/>
  <c r="J81" i="4" s="1"/>
  <c r="BK234" i="5"/>
  <c r="J234" i="5"/>
  <c r="J62" i="5" s="1"/>
  <c r="BK303" i="5"/>
  <c r="J303" i="5" s="1"/>
  <c r="J66" i="5" s="1"/>
  <c r="BK83" i="6"/>
  <c r="BK82" i="6"/>
  <c r="BK81" i="6" s="1"/>
  <c r="J81" i="6" s="1"/>
  <c r="BK118" i="7"/>
  <c r="J118" i="7" s="1"/>
  <c r="J63" i="7" s="1"/>
  <c r="R87" i="8"/>
  <c r="T100" i="8"/>
  <c r="R149" i="4"/>
  <c r="T326" i="4"/>
  <c r="T448" i="4"/>
  <c r="T244" i="5"/>
  <c r="P87" i="8"/>
  <c r="P86" i="8"/>
  <c r="P85" i="8" s="1"/>
  <c r="AU62" i="1" s="1"/>
  <c r="P100" i="8"/>
  <c r="P164" i="3"/>
  <c r="P149" i="4"/>
  <c r="T172" i="4"/>
  <c r="BK305" i="4"/>
  <c r="J305" i="4" s="1"/>
  <c r="J71" i="4" s="1"/>
  <c r="T423" i="4"/>
  <c r="R244" i="5"/>
  <c r="P290" i="5"/>
  <c r="T83" i="6"/>
  <c r="T82" i="6"/>
  <c r="T81" i="6" s="1"/>
  <c r="P93" i="7"/>
  <c r="P89" i="7" s="1"/>
  <c r="R136" i="7"/>
  <c r="R135" i="7" s="1"/>
  <c r="R294" i="2"/>
  <c r="T149" i="4"/>
  <c r="P326" i="4"/>
  <c r="P325" i="4" s="1"/>
  <c r="P423" i="4"/>
  <c r="R486" i="4"/>
  <c r="R485" i="4"/>
  <c r="T234" i="5"/>
  <c r="R303" i="5"/>
  <c r="T93" i="7"/>
  <c r="T89" i="7"/>
  <c r="P136" i="7"/>
  <c r="P135" i="7" s="1"/>
  <c r="T87" i="8"/>
  <c r="T86" i="8" s="1"/>
  <c r="T85" i="8" s="1"/>
  <c r="R100" i="8"/>
  <c r="BK427" i="2"/>
  <c r="J427" i="2" s="1"/>
  <c r="J72" i="2" s="1"/>
  <c r="BK322" i="4"/>
  <c r="J322" i="4" s="1"/>
  <c r="J72" i="4" s="1"/>
  <c r="BK90" i="7"/>
  <c r="BK132" i="7"/>
  <c r="J132" i="7" s="1"/>
  <c r="J64" i="7" s="1"/>
  <c r="BK255" i="2"/>
  <c r="J255" i="2" s="1"/>
  <c r="J66" i="2" s="1"/>
  <c r="BK221" i="3"/>
  <c r="J221" i="3" s="1"/>
  <c r="J69" i="3" s="1"/>
  <c r="BK225" i="3"/>
  <c r="BK224" i="3"/>
  <c r="J224" i="3" s="1"/>
  <c r="J70" i="3" s="1"/>
  <c r="BK97" i="8"/>
  <c r="J97" i="8" s="1"/>
  <c r="J62" i="8" s="1"/>
  <c r="BK313" i="5"/>
  <c r="J313" i="5" s="1"/>
  <c r="J67" i="5" s="1"/>
  <c r="BK105" i="8"/>
  <c r="J105" i="8" s="1"/>
  <c r="J64" i="8" s="1"/>
  <c r="BK107" i="8"/>
  <c r="J107" i="8" s="1"/>
  <c r="J65" i="8" s="1"/>
  <c r="E75" i="8"/>
  <c r="BK143" i="7"/>
  <c r="J143" i="7" s="1"/>
  <c r="J67" i="7" s="1"/>
  <c r="F54" i="8"/>
  <c r="BE106" i="8"/>
  <c r="BE90" i="8"/>
  <c r="BE103" i="8"/>
  <c r="J52" i="8"/>
  <c r="BE91" i="8"/>
  <c r="BE93" i="8"/>
  <c r="BE98" i="8"/>
  <c r="BE108" i="8"/>
  <c r="BE95" i="8"/>
  <c r="F55" i="8"/>
  <c r="BE88" i="8"/>
  <c r="J55" i="8"/>
  <c r="BE92" i="8"/>
  <c r="BE101" i="8"/>
  <c r="J82" i="6"/>
  <c r="J60" i="6" s="1"/>
  <c r="J83" i="6"/>
  <c r="J61" i="6" s="1"/>
  <c r="F54" i="7"/>
  <c r="F85" i="7"/>
  <c r="BE110" i="7"/>
  <c r="BE128" i="7"/>
  <c r="E48" i="7"/>
  <c r="BE94" i="7"/>
  <c r="BE130" i="7"/>
  <c r="BE119" i="7"/>
  <c r="BE96" i="7"/>
  <c r="BE137" i="7"/>
  <c r="J52" i="7"/>
  <c r="BE113" i="7"/>
  <c r="BE149" i="7"/>
  <c r="BE101" i="7"/>
  <c r="BE147" i="7"/>
  <c r="BE151" i="7"/>
  <c r="BE91" i="7"/>
  <c r="BE106" i="7"/>
  <c r="BE104" i="7"/>
  <c r="BE117" i="7"/>
  <c r="BE125" i="7"/>
  <c r="BE133" i="7"/>
  <c r="J85" i="7"/>
  <c r="BE99" i="7"/>
  <c r="BE115" i="7"/>
  <c r="BE154" i="7"/>
  <c r="BE140" i="7"/>
  <c r="BE156" i="7"/>
  <c r="BE158" i="7"/>
  <c r="BE108" i="7"/>
  <c r="BE122" i="7"/>
  <c r="BE145" i="7"/>
  <c r="J78" i="6"/>
  <c r="F54" i="6"/>
  <c r="J75" i="6"/>
  <c r="F78" i="6"/>
  <c r="E71" i="6"/>
  <c r="BE86" i="6"/>
  <c r="BE84" i="6"/>
  <c r="E48" i="5"/>
  <c r="J84" i="5"/>
  <c r="BE114" i="5"/>
  <c r="BE129" i="5"/>
  <c r="BE153" i="5"/>
  <c r="BE189" i="5"/>
  <c r="BE215" i="5"/>
  <c r="BE238" i="5"/>
  <c r="BE269" i="5"/>
  <c r="BE276" i="5"/>
  <c r="BE174" i="5"/>
  <c r="BE207" i="5"/>
  <c r="BE227" i="5"/>
  <c r="BE297" i="5"/>
  <c r="BE201" i="5"/>
  <c r="BE250" i="5"/>
  <c r="BE96" i="5"/>
  <c r="BE117" i="5"/>
  <c r="BE204" i="5"/>
  <c r="BE257" i="5"/>
  <c r="BE144" i="5"/>
  <c r="BE150" i="5"/>
  <c r="BE168" i="5"/>
  <c r="BE218" i="5"/>
  <c r="BE259" i="5"/>
  <c r="BE285" i="5"/>
  <c r="BE300" i="5"/>
  <c r="BE309" i="5"/>
  <c r="J52" i="5"/>
  <c r="BE183" i="5"/>
  <c r="BE240" i="5"/>
  <c r="BE282" i="5"/>
  <c r="BE291" i="5"/>
  <c r="BE294" i="5"/>
  <c r="F55" i="5"/>
  <c r="BE126" i="5"/>
  <c r="BE132" i="5"/>
  <c r="BE147" i="5"/>
  <c r="BE273" i="5"/>
  <c r="BE93" i="5"/>
  <c r="BE177" i="5"/>
  <c r="BE186" i="5"/>
  <c r="BE221" i="5"/>
  <c r="BE243" i="5"/>
  <c r="BE248" i="5"/>
  <c r="BE252" i="5"/>
  <c r="BE262" i="5"/>
  <c r="BE281" i="5"/>
  <c r="BE304" i="5"/>
  <c r="BE306" i="5"/>
  <c r="BE311" i="5"/>
  <c r="BE123" i="5"/>
  <c r="BE192" i="5"/>
  <c r="BE254" i="5"/>
  <c r="BE288" i="5"/>
  <c r="BE314" i="5"/>
  <c r="BE198" i="5"/>
  <c r="BE209" i="5"/>
  <c r="BE267" i="5"/>
  <c r="BE272" i="5"/>
  <c r="BE105" i="5"/>
  <c r="BE195" i="5"/>
  <c r="F54" i="5"/>
  <c r="BE90" i="5"/>
  <c r="BE108" i="5"/>
  <c r="BE180" i="5"/>
  <c r="BE224" i="5"/>
  <c r="BE102" i="5"/>
  <c r="BE120" i="5"/>
  <c r="BE138" i="5"/>
  <c r="BE171" i="5"/>
  <c r="BE245" i="5"/>
  <c r="BE99" i="5"/>
  <c r="BE162" i="5"/>
  <c r="BE278" i="5"/>
  <c r="BE111" i="5"/>
  <c r="BE135" i="5"/>
  <c r="BE159" i="5"/>
  <c r="BE165" i="5"/>
  <c r="BE235" i="5"/>
  <c r="BE264" i="5"/>
  <c r="BE141" i="5"/>
  <c r="BE156" i="5"/>
  <c r="BE212" i="5"/>
  <c r="BE229" i="5"/>
  <c r="F100" i="4"/>
  <c r="BE214" i="4"/>
  <c r="BE269" i="4"/>
  <c r="BE315" i="4"/>
  <c r="BE391" i="4"/>
  <c r="BE430" i="4"/>
  <c r="BE463" i="4"/>
  <c r="F58" i="4"/>
  <c r="BE118" i="4"/>
  <c r="BE146" i="4"/>
  <c r="BE347" i="4"/>
  <c r="BE415" i="4"/>
  <c r="BE427" i="4"/>
  <c r="BE466" i="4"/>
  <c r="BE471" i="4"/>
  <c r="J97" i="4"/>
  <c r="BE183" i="4"/>
  <c r="BE279" i="4"/>
  <c r="BE283" i="4"/>
  <c r="BE433" i="4"/>
  <c r="BE436" i="4"/>
  <c r="BE454" i="4"/>
  <c r="E91" i="4"/>
  <c r="BE130" i="4"/>
  <c r="BE161" i="4"/>
  <c r="BE167" i="4"/>
  <c r="BE232" i="4"/>
  <c r="BE250" i="4"/>
  <c r="BE273" i="4"/>
  <c r="BE286" i="4"/>
  <c r="BE291" i="4"/>
  <c r="BE306" i="4"/>
  <c r="BE318" i="4"/>
  <c r="BE121" i="4"/>
  <c r="BE189" i="4"/>
  <c r="BE211" i="4"/>
  <c r="BE221" i="4"/>
  <c r="BE265" i="4"/>
  <c r="BE327" i="4"/>
  <c r="BE409" i="4"/>
  <c r="BE424" i="4"/>
  <c r="BE437" i="4"/>
  <c r="BE192" i="4"/>
  <c r="BE289" i="4"/>
  <c r="BE296" i="4"/>
  <c r="BE320" i="4"/>
  <c r="BE349" i="4"/>
  <c r="BE397" i="4"/>
  <c r="BE440" i="4"/>
  <c r="BE452" i="4"/>
  <c r="BE457" i="4"/>
  <c r="BE460" i="4"/>
  <c r="BE473" i="4"/>
  <c r="BE476" i="4"/>
  <c r="BE482" i="4"/>
  <c r="BE173" i="4"/>
  <c r="BE274" i="4"/>
  <c r="BE293" i="4"/>
  <c r="BE363" i="4"/>
  <c r="BE441" i="4"/>
  <c r="BE444" i="4"/>
  <c r="J225" i="3"/>
  <c r="J71" i="3" s="1"/>
  <c r="BE209" i="4"/>
  <c r="BE309" i="4"/>
  <c r="BE330" i="4"/>
  <c r="BE337" i="4"/>
  <c r="BE375" i="4"/>
  <c r="BE418" i="4"/>
  <c r="BE141" i="4"/>
  <c r="BE229" i="4"/>
  <c r="BE256" i="4"/>
  <c r="BE262" i="4"/>
  <c r="BE302" i="4"/>
  <c r="BE380" i="4"/>
  <c r="BE394" i="4"/>
  <c r="BE421" i="4"/>
  <c r="BE489" i="4"/>
  <c r="BE112" i="4"/>
  <c r="BE180" i="4"/>
  <c r="BE186" i="4"/>
  <c r="BE199" i="4"/>
  <c r="BE242" i="4"/>
  <c r="BE301" i="4"/>
  <c r="BE372" i="4"/>
  <c r="BE412" i="4"/>
  <c r="BE446" i="4"/>
  <c r="BE449" i="4"/>
  <c r="BE469" i="4"/>
  <c r="BE479" i="4"/>
  <c r="BE487" i="4"/>
  <c r="BE490" i="4"/>
  <c r="J59" i="4"/>
  <c r="BE133" i="4"/>
  <c r="BE170" i="4"/>
  <c r="BE253" i="4"/>
  <c r="BE282" i="4"/>
  <c r="BE287" i="4"/>
  <c r="BE323" i="4"/>
  <c r="BE344" i="4"/>
  <c r="BE356" i="4"/>
  <c r="BE378" i="4"/>
  <c r="BE109" i="4"/>
  <c r="BE176" i="4"/>
  <c r="BE216" i="4"/>
  <c r="BE259" i="4"/>
  <c r="BE277" i="4"/>
  <c r="BE312" i="4"/>
  <c r="BE339" i="4"/>
  <c r="BE400" i="4"/>
  <c r="BE106" i="4"/>
  <c r="BE115" i="4"/>
  <c r="BE150" i="4"/>
  <c r="BE239" i="4"/>
  <c r="BE406" i="4"/>
  <c r="BE127" i="4"/>
  <c r="BE206" i="4"/>
  <c r="BE272" i="4"/>
  <c r="BE366" i="4"/>
  <c r="BE403" i="4"/>
  <c r="BE123" i="4"/>
  <c r="BE136" i="4"/>
  <c r="BE158" i="4"/>
  <c r="BE298" i="4"/>
  <c r="BE342" i="4"/>
  <c r="BE361" i="4"/>
  <c r="BE386" i="4"/>
  <c r="BE164" i="4"/>
  <c r="BE219" i="4"/>
  <c r="BE332" i="4"/>
  <c r="BE354" i="4"/>
  <c r="BE369" i="4"/>
  <c r="BE129" i="3"/>
  <c r="BE170" i="3"/>
  <c r="BE179" i="3"/>
  <c r="BE124" i="3"/>
  <c r="J56" i="3"/>
  <c r="BE200" i="3"/>
  <c r="J96" i="2"/>
  <c r="J65" i="2" s="1"/>
  <c r="J59" i="3"/>
  <c r="BE140" i="3"/>
  <c r="BE209" i="3"/>
  <c r="BE113" i="3"/>
  <c r="BE165" i="3"/>
  <c r="BE174" i="3"/>
  <c r="BE187" i="3"/>
  <c r="BE193" i="3"/>
  <c r="BE197" i="3"/>
  <c r="BE207" i="3"/>
  <c r="BE107" i="3"/>
  <c r="BE116" i="3"/>
  <c r="BE152" i="3"/>
  <c r="BE218" i="3"/>
  <c r="F59" i="3"/>
  <c r="BE110" i="3"/>
  <c r="BE213" i="3"/>
  <c r="BE99" i="3"/>
  <c r="BE149" i="3"/>
  <c r="BE181" i="3"/>
  <c r="BE185" i="3"/>
  <c r="BE222" i="3"/>
  <c r="BE202" i="3"/>
  <c r="E81" i="3"/>
  <c r="BE103" i="3"/>
  <c r="BE137" i="3"/>
  <c r="BE143" i="3"/>
  <c r="BE168" i="3"/>
  <c r="BE172" i="3"/>
  <c r="BE183" i="3"/>
  <c r="BE211" i="3"/>
  <c r="F58" i="3"/>
  <c r="BE119" i="3"/>
  <c r="BE132" i="3"/>
  <c r="BE188" i="3"/>
  <c r="BE156" i="3"/>
  <c r="BE205" i="3"/>
  <c r="BE216" i="3"/>
  <c r="BE146" i="3"/>
  <c r="BE191" i="3"/>
  <c r="BE220" i="3"/>
  <c r="BE226" i="3"/>
  <c r="BE96" i="3"/>
  <c r="BE161" i="3"/>
  <c r="BE177" i="3"/>
  <c r="BE195" i="3"/>
  <c r="BE103" i="2"/>
  <c r="BE263" i="2"/>
  <c r="BE300" i="2"/>
  <c r="BE308" i="2"/>
  <c r="BE314" i="2"/>
  <c r="BE324" i="2"/>
  <c r="BE340" i="2"/>
  <c r="BE156" i="2"/>
  <c r="BE244" i="2"/>
  <c r="BE253" i="2"/>
  <c r="BE272" i="2"/>
  <c r="BE291" i="2"/>
  <c r="BE343" i="2"/>
  <c r="BE369" i="2"/>
  <c r="BE371" i="2"/>
  <c r="BE389" i="2"/>
  <c r="BE366" i="2"/>
  <c r="BE112" i="2"/>
  <c r="BE221" i="2"/>
  <c r="BE239" i="2"/>
  <c r="BE260" i="2"/>
  <c r="BE288" i="2"/>
  <c r="BE317" i="2"/>
  <c r="BE346" i="2"/>
  <c r="BE361" i="2"/>
  <c r="BE386" i="2"/>
  <c r="J91" i="2"/>
  <c r="BE234" i="2"/>
  <c r="BE269" i="2"/>
  <c r="BE321" i="2"/>
  <c r="BE325" i="2"/>
  <c r="BE395" i="2"/>
  <c r="BE398" i="2"/>
  <c r="BE412" i="2"/>
  <c r="BE428" i="2"/>
  <c r="BE237" i="2"/>
  <c r="BE332" i="2"/>
  <c r="BE348" i="2"/>
  <c r="BE378" i="2"/>
  <c r="E50" i="2"/>
  <c r="J56" i="2"/>
  <c r="BE227" i="2"/>
  <c r="BE247" i="2"/>
  <c r="BE299" i="2"/>
  <c r="BE406" i="2"/>
  <c r="BE200" i="2"/>
  <c r="BE355" i="2"/>
  <c r="F91" i="2"/>
  <c r="BE149" i="2"/>
  <c r="BE282" i="2"/>
  <c r="BE330" i="2"/>
  <c r="BE353" i="2"/>
  <c r="BE109" i="2"/>
  <c r="BE118" i="2"/>
  <c r="BE279" i="2"/>
  <c r="BE285" i="2"/>
  <c r="BE312" i="2"/>
  <c r="BE318" i="2"/>
  <c r="BE328" i="2"/>
  <c r="BE97" i="2"/>
  <c r="BE250" i="2"/>
  <c r="BE266" i="2"/>
  <c r="BE337" i="2"/>
  <c r="BE100" i="2"/>
  <c r="BE115" i="2"/>
  <c r="BE218" i="2"/>
  <c r="BE298" i="2"/>
  <c r="BE303" i="2"/>
  <c r="BE310" i="2"/>
  <c r="BE373" i="2"/>
  <c r="BE399" i="2"/>
  <c r="BE401" i="2"/>
  <c r="BE403" i="2"/>
  <c r="BE421" i="2"/>
  <c r="BE425" i="2"/>
  <c r="BE194" i="2"/>
  <c r="BE256" i="2"/>
  <c r="BE335" i="2"/>
  <c r="BE357" i="2"/>
  <c r="BE206" i="2"/>
  <c r="BE242" i="2"/>
  <c r="BE295" i="2"/>
  <c r="BE350" i="2"/>
  <c r="BE376" i="2"/>
  <c r="BE380" i="2"/>
  <c r="BE383" i="2"/>
  <c r="BE392" i="2"/>
  <c r="BE409" i="2"/>
  <c r="BE416" i="2"/>
  <c r="BE418" i="2"/>
  <c r="BE423" i="2"/>
  <c r="F90" i="2"/>
  <c r="BE106" i="2"/>
  <c r="BE212" i="2"/>
  <c r="BE187" i="2"/>
  <c r="BE275" i="2"/>
  <c r="BE305" i="2"/>
  <c r="BE322" i="2"/>
  <c r="BE359" i="2"/>
  <c r="BE364" i="2"/>
  <c r="F37" i="5"/>
  <c r="BD59" i="1" s="1"/>
  <c r="AS54" i="1"/>
  <c r="J36" i="3"/>
  <c r="AW57" i="1" s="1"/>
  <c r="F35" i="7"/>
  <c r="BB61" i="1"/>
  <c r="F39" i="4"/>
  <c r="BD58" i="1" s="1"/>
  <c r="F34" i="6"/>
  <c r="BA60" i="1"/>
  <c r="F36" i="5"/>
  <c r="BC59" i="1" s="1"/>
  <c r="J34" i="8"/>
  <c r="AW62" i="1"/>
  <c r="F37" i="7"/>
  <c r="BD61" i="1" s="1"/>
  <c r="F39" i="3"/>
  <c r="BD57" i="1"/>
  <c r="F36" i="7"/>
  <c r="BC61" i="1" s="1"/>
  <c r="J34" i="5"/>
  <c r="AW59" i="1"/>
  <c r="F37" i="2"/>
  <c r="BB56" i="1" s="1"/>
  <c r="J34" i="6"/>
  <c r="AW60" i="1"/>
  <c r="F37" i="8"/>
  <c r="BD62" i="1" s="1"/>
  <c r="F38" i="3"/>
  <c r="BC57" i="1" s="1"/>
  <c r="F38" i="4"/>
  <c r="BC58" i="1" s="1"/>
  <c r="F34" i="8"/>
  <c r="BA62" i="1" s="1"/>
  <c r="F36" i="3"/>
  <c r="BA57" i="1" s="1"/>
  <c r="F39" i="2"/>
  <c r="BD56" i="1" s="1"/>
  <c r="F35" i="6"/>
  <c r="BB60" i="1" s="1"/>
  <c r="F36" i="2"/>
  <c r="BA56" i="1" s="1"/>
  <c r="F34" i="5"/>
  <c r="BA59" i="1" s="1"/>
  <c r="F36" i="6"/>
  <c r="BC60" i="1" s="1"/>
  <c r="F37" i="4"/>
  <c r="BB58" i="1" s="1"/>
  <c r="F35" i="8"/>
  <c r="BB62" i="1" s="1"/>
  <c r="J36" i="2"/>
  <c r="AW56" i="1" s="1"/>
  <c r="J34" i="7"/>
  <c r="AW61" i="1" s="1"/>
  <c r="F36" i="8"/>
  <c r="BC62" i="1" s="1"/>
  <c r="J36" i="4"/>
  <c r="AW58" i="1" s="1"/>
  <c r="F34" i="7"/>
  <c r="BA61" i="1" s="1"/>
  <c r="F36" i="4"/>
  <c r="BA58" i="1" s="1"/>
  <c r="F38" i="2"/>
  <c r="BC56" i="1" s="1"/>
  <c r="F37" i="3"/>
  <c r="BB57" i="1" s="1"/>
  <c r="F35" i="5"/>
  <c r="BB59" i="1" s="1"/>
  <c r="BK89" i="7" l="1"/>
  <c r="J89" i="7" s="1"/>
  <c r="J60" i="7" s="1"/>
  <c r="T95" i="2"/>
  <c r="T94" i="2" s="1"/>
  <c r="T88" i="7"/>
  <c r="T94" i="3"/>
  <c r="T93" i="3" s="1"/>
  <c r="J59" i="6"/>
  <c r="J30" i="6"/>
  <c r="BK94" i="3"/>
  <c r="J94" i="3" s="1"/>
  <c r="J64" i="3" s="1"/>
  <c r="BK485" i="4"/>
  <c r="J485" i="4" s="1"/>
  <c r="J80" i="4" s="1"/>
  <c r="BK325" i="4"/>
  <c r="J325" i="4" s="1"/>
  <c r="J73" i="4" s="1"/>
  <c r="BK104" i="4"/>
  <c r="J104" i="4" s="1"/>
  <c r="J64" i="4" s="1"/>
  <c r="J90" i="7"/>
  <c r="J61" i="7" s="1"/>
  <c r="P94" i="3"/>
  <c r="P93" i="3" s="1"/>
  <c r="AU57" i="1" s="1"/>
  <c r="T325" i="4"/>
  <c r="R94" i="3"/>
  <c r="R93" i="3"/>
  <c r="T88" i="5"/>
  <c r="T87" i="5" s="1"/>
  <c r="P95" i="2"/>
  <c r="P94" i="2"/>
  <c r="AU56" i="1" s="1"/>
  <c r="P104" i="4"/>
  <c r="P103" i="4" s="1"/>
  <c r="AU58" i="1" s="1"/>
  <c r="BK88" i="5"/>
  <c r="BK87" i="5"/>
  <c r="J87" i="5" s="1"/>
  <c r="J59" i="5" s="1"/>
  <c r="P88" i="5"/>
  <c r="P87" i="5" s="1"/>
  <c r="AU59" i="1" s="1"/>
  <c r="R325" i="4"/>
  <c r="R95" i="2"/>
  <c r="R94" i="2"/>
  <c r="R86" i="8"/>
  <c r="R85" i="8" s="1"/>
  <c r="R88" i="5"/>
  <c r="R87" i="5"/>
  <c r="T104" i="4"/>
  <c r="T103" i="4" s="1"/>
  <c r="BK95" i="2"/>
  <c r="J95" i="2"/>
  <c r="J64" i="2" s="1"/>
  <c r="R104" i="4"/>
  <c r="R103" i="4" s="1"/>
  <c r="P88" i="7"/>
  <c r="AU61" i="1" s="1"/>
  <c r="R89" i="7"/>
  <c r="R88" i="7" s="1"/>
  <c r="J136" i="7"/>
  <c r="J66" i="7" s="1"/>
  <c r="BK86" i="8"/>
  <c r="J86" i="8" s="1"/>
  <c r="J60" i="8" s="1"/>
  <c r="BK88" i="7"/>
  <c r="J88" i="7"/>
  <c r="J59" i="7" s="1"/>
  <c r="AG60" i="1"/>
  <c r="J35" i="2"/>
  <c r="AV56" i="1"/>
  <c r="AT56" i="1" s="1"/>
  <c r="J33" i="5"/>
  <c r="AV59" i="1" s="1"/>
  <c r="AT59" i="1" s="1"/>
  <c r="F35" i="2"/>
  <c r="AZ56" i="1" s="1"/>
  <c r="F35" i="3"/>
  <c r="AZ57" i="1"/>
  <c r="J35" i="3"/>
  <c r="AV57" i="1" s="1"/>
  <c r="AT57" i="1" s="1"/>
  <c r="F35" i="4"/>
  <c r="AZ58" i="1" s="1"/>
  <c r="BB55" i="1"/>
  <c r="AX55" i="1" s="1"/>
  <c r="J33" i="8"/>
  <c r="AV62" i="1" s="1"/>
  <c r="AT62" i="1" s="1"/>
  <c r="J33" i="6"/>
  <c r="AV60" i="1"/>
  <c r="AT60" i="1" s="1"/>
  <c r="F33" i="5"/>
  <c r="AZ59" i="1" s="1"/>
  <c r="J35" i="4"/>
  <c r="AV58" i="1"/>
  <c r="AT58" i="1" s="1"/>
  <c r="BC55" i="1"/>
  <c r="AY55" i="1" s="1"/>
  <c r="F33" i="6"/>
  <c r="AZ60" i="1" s="1"/>
  <c r="J33" i="7"/>
  <c r="AV61" i="1" s="1"/>
  <c r="AT61" i="1" s="1"/>
  <c r="BD55" i="1"/>
  <c r="F33" i="8"/>
  <c r="AZ62" i="1" s="1"/>
  <c r="BA55" i="1"/>
  <c r="AW55" i="1" s="1"/>
  <c r="F33" i="7"/>
  <c r="AZ61" i="1" s="1"/>
  <c r="AN60" i="1" l="1"/>
  <c r="BK93" i="3"/>
  <c r="J93" i="3" s="1"/>
  <c r="J63" i="3" s="1"/>
  <c r="BK103" i="4"/>
  <c r="J103" i="4" s="1"/>
  <c r="J63" i="4" s="1"/>
  <c r="J88" i="5"/>
  <c r="J60" i="5" s="1"/>
  <c r="BK85" i="8"/>
  <c r="J85" i="8"/>
  <c r="J59" i="8" s="1"/>
  <c r="BK94" i="2"/>
  <c r="J94" i="2" s="1"/>
  <c r="J32" i="2" s="1"/>
  <c r="AG56" i="1" s="1"/>
  <c r="J39" i="6"/>
  <c r="BB54" i="1"/>
  <c r="AX54" i="1"/>
  <c r="BA54" i="1"/>
  <c r="AW54" i="1" s="1"/>
  <c r="AK30" i="1" s="1"/>
  <c r="AU55" i="1"/>
  <c r="AU54" i="1" s="1"/>
  <c r="J32" i="3"/>
  <c r="AG57" i="1" s="1"/>
  <c r="BC54" i="1"/>
  <c r="AY54" i="1" s="1"/>
  <c r="BD54" i="1"/>
  <c r="W33" i="1" s="1"/>
  <c r="J30" i="7"/>
  <c r="AG61" i="1" s="1"/>
  <c r="AN61" i="1" s="1"/>
  <c r="AZ55" i="1"/>
  <c r="AV55" i="1" s="1"/>
  <c r="AT55" i="1" s="1"/>
  <c r="J30" i="5"/>
  <c r="AG59" i="1" s="1"/>
  <c r="J32" i="4" l="1"/>
  <c r="AG58" i="1" s="1"/>
  <c r="AN58" i="1" s="1"/>
  <c r="J39" i="5"/>
  <c r="J41" i="2"/>
  <c r="J63" i="2"/>
  <c r="J39" i="7"/>
  <c r="J41" i="3"/>
  <c r="AN57" i="1"/>
  <c r="AN56" i="1"/>
  <c r="AN59" i="1"/>
  <c r="J30" i="8"/>
  <c r="AG62" i="1" s="1"/>
  <c r="W32" i="1"/>
  <c r="AZ54" i="1"/>
  <c r="AV54" i="1" s="1"/>
  <c r="AK29" i="1" s="1"/>
  <c r="W31" i="1"/>
  <c r="W30" i="1"/>
  <c r="AG55" i="1" l="1"/>
  <c r="AN55" i="1" s="1"/>
  <c r="J41" i="4"/>
  <c r="J39" i="8"/>
  <c r="AN62" i="1"/>
  <c r="W29" i="1"/>
  <c r="AT54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<sst xmlns="http://schemas.openxmlformats.org/spreadsheetml/2006/main" count="12884" uniqueCount="2102">
  <si>
    <t>Export Komplet</t>
  </si>
  <si>
    <t>VZ</t>
  </si>
  <si>
    <t>2.0</t>
  </si>
  <si>
    <t/>
  </si>
  <si>
    <t>False</t>
  </si>
  <si>
    <t>{acbc93fc-d698-475c-b91d-9a20a9ccb04f}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</si>
  <si>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</si>
  <si>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</si>
  <si>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</si>
  <si>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</si>
  <si>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</si>
  <si>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</si>
  <si>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</si>
  <si>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</si>
  <si>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</si>
  <si>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21-0601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</si>
  <si>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</si>
  <si>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</si>
  <si>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Vodovod Velký Pěčín - Malý Pěčín</t>
  </si>
  <si>
    <t>KSO:</t>
  </si>
  <si>
    <t>827 11 11</t>
  </si>
  <si>
    <t>CC-CZ:</t>
  </si>
  <si>
    <t>Místo:</t>
  </si>
  <si>
    <t>k.ú.Velký Pěčín, k.ú.Malý Pěčín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</si>
  <si>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</si>
  <si>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</si>
  <si>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</si>
  <si>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</si>
  <si>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</si>
  <si>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</si>
  <si>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</si>
  <si>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</si>
  <si>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Ing.Zdeněk Hejtman, Dačice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</si>
  <si>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</si>
  <si>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</si>
  <si>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</si>
  <si>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</si>
  <si>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</si>
  <si>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</si>
  <si>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</si>
  <si>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</si>
  <si>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</si>
  <si>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</si>
  <si>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</si>
  <si>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</si>
  <si>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</si>
  <si>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</si>
  <si>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</si>
  <si>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</si>
  <si>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</si>
  <si>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</si>
  <si>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</si>
  <si>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</si>
  <si>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</si>
  <si>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</si>
  <si>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</si>
  <si>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</si>
  <si>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</si>
  <si>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</si>
  <si>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</si>
  <si>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</si>
  <si>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</si>
  <si>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</si>
  <si>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</si>
  <si>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</si>
  <si>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</si>
  <si>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</si>
  <si>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</si>
  <si>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</si>
  <si>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</si>
  <si>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</si>
  <si>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</si>
  <si>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</si>
  <si>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</si>
  <si>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</si>
  <si>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</si>
  <si>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Přívodní řad</t>
  </si>
  <si>
    <t>ING</t>
  </si>
  <si>
    <t>1</t>
  </si>
  <si>
    <t>{31c43ee1-4575-45d4-8772-3ef3c08bbb7c}</t>
  </si>
  <si>
    <t>2</t>
  </si>
  <si>
    <t>/</t>
  </si>
  <si>
    <t>01</t>
  </si>
  <si>
    <t>vodovodní řad PE100RC 90/5,4 - délka 1229,6m</t>
  </si>
  <si>
    <t>Soupis</t>
  </si>
  <si>
    <t>{d4092995-aeb9-4125-a582-ef1cd874b01d}</t>
  </si>
  <si>
    <t>02</t>
  </si>
  <si>
    <t>AVŠ1</t>
  </si>
  <si>
    <t>{c1deca1d-2360-4424-a051-44736eb9c57e}</t>
  </si>
  <si>
    <t>03</t>
  </si>
  <si>
    <t>ATS</t>
  </si>
  <si>
    <t>{3dae3e34-8e28-46d8-a0ba-8fc58f23c116}</t>
  </si>
  <si>
    <t>SO-02</t>
  </si>
  <si>
    <t>Asanace stávajících studní</t>
  </si>
  <si>
    <t>{17c4e38c-e937-47ac-a907-ab57e355efd7}</t>
  </si>
  <si>
    <t>SO-03</t>
  </si>
  <si>
    <t>Rozvod NN</t>
  </si>
  <si>
    <t>{32ce3521-5995-4ccb-b2dd-2396da600baf}</t>
  </si>
  <si>
    <t>SO-04</t>
  </si>
  <si>
    <t>Demontáž stávající technologie AK VDJ, nová technologie</t>
  </si>
  <si>
    <t>{41ff5940-62fa-49be-b575-5dac656c24e3}</t>
  </si>
  <si>
    <t>VON</t>
  </si>
  <si>
    <t>Vedlejší a ostatní náklady</t>
  </si>
  <si>
    <t>{8e30668f-e1eb-4ded-9b46-a68288ed6215}</t>
  </si>
  <si>
    <t>KRYCÍ LIST SOUPISU PRACÍ</t>
  </si>
  <si>
    <t>Objekt:</t>
  </si>
  <si>
    <t>SO-01 - Přívodní řad</t>
  </si>
  <si>
    <t>Soupis:</t>
  </si>
  <si>
    <t>01 - vodovodní řad PE100RC 90/5,4 - délka 1229,6m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</si>
  <si>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</si>
  <si>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</si>
  <si>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</si>
  <si>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</si>
  <si>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</si>
  <si>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</si>
  <si>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</si>
  <si>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</si>
  <si>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</si>
  <si>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</si>
  <si>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</si>
  <si>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</si>
  <si>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</si>
  <si>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</si>
  <si>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</si>
  <si>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</si>
  <si>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</si>
  <si>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</si>
  <si>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</si>
  <si>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</si>
  <si>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</si>
  <si>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</si>
  <si>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</si>
  <si>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</si>
  <si>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</si>
  <si>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</si>
  <si>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</si>
  <si>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</si>
  <si>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</si>
  <si>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</si>
  <si>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</si>
  <si>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113107525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</si>
  <si>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400 do 500 mm</t>
  </si>
  <si>
    <t>m2</t>
  </si>
  <si>
    <t>CS ÚRS 2022 01</t>
  </si>
  <si>
    <t>4</t>
  </si>
  <si>
    <t>-1117580567</t>
  </si>
  <si>
    <t>Online PSC</t>
  </si>
  <si>
    <t>https://podminky.urs.cz/item/CS_URS_2022_01/113107525</t>
  </si>
  <si>
    <t>VV</t>
  </si>
  <si>
    <t>46*0,7"projektová dokumentace - část D.1. - výkres číslo 6</t>
  </si>
  <si>
    <t>113107543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</si>
  <si>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</si>
  <si>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1685047910</t>
  </si>
  <si>
    <t>https://podminky.urs.cz/item/CS_URS_2022_01/113107543</t>
  </si>
  <si>
    <t>46*1"projektová dokumentace - část D.1. - výkres číslo 6</t>
  </si>
  <si>
    <t>3</t>
  </si>
  <si>
    <t>115001105</t>
  </si>
  <si>
    <t>Převedení vody potrubím průměru DN přes 300 do 600</t>
  </si>
  <si>
    <t>m</t>
  </si>
  <si>
    <t>1165757783</t>
  </si>
  <si>
    <t>https://podminky.urs.cz/item/CS_URS_2022_01/115001105</t>
  </si>
  <si>
    <t>7,5"projektová dokumentace - část D.1. - výkres číslo 5,6</t>
  </si>
  <si>
    <t>121151123</t>
  </si>
  <si>
    <t>Sejmutí ornice strojně při souvislé ploše přes 500 m2, tl. vrstvy do 200 mm</t>
  </si>
  <si>
    <t>-1116573532</t>
  </si>
  <si>
    <t>https://podminky.urs.cz/item/CS_URS_2022_01/121151123</t>
  </si>
  <si>
    <t>(1131-46)*6"projektová dokumentace - část D.1. - výkres číslo 5,6</t>
  </si>
  <si>
    <t>5</t>
  </si>
  <si>
    <t>122251101</t>
  </si>
  <si>
    <t>Odkopávky a prokopávky nezapažené strojně v hornině třídy těžitelnosti I skupiny 3 do 20 m3</t>
  </si>
  <si>
    <t>m3</t>
  </si>
  <si>
    <t>1850478295</t>
  </si>
  <si>
    <t>https://podminky.urs.cz/item/CS_URS_2022_01/122251101</t>
  </si>
  <si>
    <t>3,95*2"projektová dokumentace - část D.1. - výkres číslo 5,6 - zrušení zemních hrázek v toku</t>
  </si>
  <si>
    <t>6</t>
  </si>
  <si>
    <t>129001101</t>
  </si>
  <si>
    <t>Příplatek k cenám vykopávek za ztížení vykopávky v blízkosti podzemního vedení nebo výbušnin v horninách jakékoliv třídy</t>
  </si>
  <si>
    <t>817483322</t>
  </si>
  <si>
    <t>https://podminky.urs.cz/item/CS_URS_2022_01/129001101</t>
  </si>
  <si>
    <t>2*0,7*1,6*2"projektová dokumentace - část D.1. - výkres číslo 5,6</t>
  </si>
  <si>
    <t>7</t>
  </si>
  <si>
    <t>131351100</t>
  </si>
  <si>
    <t>Hloubení nezapažených jam a zářezů strojně s urovnáním dna do předepsaného profilu a spádu v hornině třídy těžitelnosti II skupiny 4 do 20 m3</t>
  </si>
  <si>
    <t>1850754012</t>
  </si>
  <si>
    <t>https://podminky.urs.cz/item/CS_URS_2022_01/131351100</t>
  </si>
  <si>
    <t>2,5*2,5*2,5*2+1,5*1,5*1*3"projektová dokumentace - část D.1. - výkres číslo 12</t>
  </si>
  <si>
    <t>8</t>
  </si>
  <si>
    <t>132351256</t>
  </si>
  <si>
    <t>Hloubení nezapažených rýh šířky přes 800 do 2 000 mm strojně s urovnáním dna do předepsaného profilu a spádu v hornině třídy těžitelnosti II skupiny 4 přes 1 000 do 5 000 m3</t>
  </si>
  <si>
    <t>-172001366</t>
  </si>
  <si>
    <t>https://podminky.urs.cz/item/CS_URS_2022_01/132351256</t>
  </si>
  <si>
    <t>5,2*1,7*(1,69+1,64)*0,5</t>
  </si>
  <si>
    <t>(20,5-5,2)*1,7*(1,66+1,69)*0,5</t>
  </si>
  <si>
    <t>(33,1-20,5)*1,7*1,66</t>
  </si>
  <si>
    <t>(36,7-33,1)*1,7*(1,74+1,66)*0,5</t>
  </si>
  <si>
    <t>(60,4-36,7)*1,7*(1,66+1,74)*0,5</t>
  </si>
  <si>
    <t>(94-60,4)*1,7*(1,41+1,66)*0,5</t>
  </si>
  <si>
    <t>(129,8-94)*1,7*(1,66+1,41)*0,5</t>
  </si>
  <si>
    <t>(180,4-129,8)*1,7*(1,82+1,66)*0,5</t>
  </si>
  <si>
    <t>(253,6-180,4)*1,7*(1,66+1,82)*0,5</t>
  </si>
  <si>
    <t>(326,7-253,6)*1,7*(1,8+1,66)*0,5</t>
  </si>
  <si>
    <t>(425,4-326,7)*1,7*(1,65+1,8)*0,5</t>
  </si>
  <si>
    <t>(513,6-425,4)*1,7*(2,08+1,65)*0,5</t>
  </si>
  <si>
    <t>(540,9-513,6)*1,7*(2,06+2,08)*0,5</t>
  </si>
  <si>
    <t>(569,9-540,9)*1,7*(1,84+2,06)*0,5</t>
  </si>
  <si>
    <t>(629-569,9)*1,7*(1,41+1,84)*0,5</t>
  </si>
  <si>
    <t>(662,3-629)*1,7*(1,59+1,41)*0,5</t>
  </si>
  <si>
    <t>(671,2-662,3)*1,7*(1,63+1,59)*0,5</t>
  </si>
  <si>
    <t>(741,3-733,2)*1,7*(1,66+1,37)*0,5</t>
  </si>
  <si>
    <t>(819,5-741,3)*1,7*(1,78+1,66)*0,5</t>
  </si>
  <si>
    <t>(913-819,5)*1,7*(1,87+1,78)*0,5</t>
  </si>
  <si>
    <t>(933,5-913)*1,7*(2,11+1,87)*0,5</t>
  </si>
  <si>
    <t>(985,8-933,5)*1,7*(2,32+2,11)*0,5</t>
  </si>
  <si>
    <t>(1071,2-985,8)*1,7*(1,36+2,32)*0,5</t>
  </si>
  <si>
    <t>(1130,6-1071,2)*1,7*(1,66+1,36)*0,5</t>
  </si>
  <si>
    <t>(1198,5-1130,6)*1,7*(1,7+1,66)*0,5</t>
  </si>
  <si>
    <t>(1231-1198,5)*1,7*(2,05+1,7)*0,5</t>
  </si>
  <si>
    <t>-(1231-46)*2,7*0,2"odpočet sejmuté ornice</t>
  </si>
  <si>
    <t>Součet"projektová dokumentace - část D.1. - výkres číslo 5,6</t>
  </si>
  <si>
    <t>2851,963*0,9"90% celkového objemu výkopu</t>
  </si>
  <si>
    <t>9</t>
  </si>
  <si>
    <t>132354101</t>
  </si>
  <si>
    <t>Hloubení zapažených rýh šířky do 800 mm strojně s urovnáním dna do předepsaného profilu a spádu v hornině třídy těžitelnosti II skupiny 4 do 20 m3</t>
  </si>
  <si>
    <t>-1215614226</t>
  </si>
  <si>
    <t>https://podminky.urs.cz/item/CS_URS_2022_01/132354101</t>
  </si>
  <si>
    <t>(678,3-671,2)*0,7*(1,9+1,63)*0,5</t>
  </si>
  <si>
    <t>(726,4-678,3)*0,7*(1,88+1,9)*0,5</t>
  </si>
  <si>
    <t>(733,2-726,4)*0,7*(1,37+1,88)*0,5</t>
  </si>
  <si>
    <t>80,143*0,9"90% celkového objemu výkopu</t>
  </si>
  <si>
    <t>10</t>
  </si>
  <si>
    <t>132451256</t>
  </si>
  <si>
    <t>Hloubení nezapažených rýh šířky přes 800 do 2 000 mm strojně s urovnáním dna do předepsaného profilu a spádu v hornině třídy těžitelnosti II skupiny 5 přes 1 000 do 5 000 m3</t>
  </si>
  <si>
    <t>-1906015880</t>
  </si>
  <si>
    <t>https://podminky.urs.cz/item/CS_URS_2022_01/132451256</t>
  </si>
  <si>
    <t>2851,963*0,1"10% celkového objemu výkopu</t>
  </si>
  <si>
    <t>11</t>
  </si>
  <si>
    <t>132454101</t>
  </si>
  <si>
    <t>Hloubení zapažených rýh šířky do 800 mm strojně s urovnáním dna do předepsaného profilu a spádu v hornině třídy těžitelnosti II skupiny 5 do 20 m3</t>
  </si>
  <si>
    <t>-1123005756</t>
  </si>
  <si>
    <t>https://podminky.urs.cz/item/CS_URS_2022_01/132454101</t>
  </si>
  <si>
    <t>80,143*0,1"10% celkového objemu výkopu</t>
  </si>
  <si>
    <t>12</t>
  </si>
  <si>
    <t>151101101</t>
  </si>
  <si>
    <t>Zřízení pažení a rozepření stěn rýh pro podzemní vedení příložné pro jakoukoliv mezerovitost, hloubky do 2 m</t>
  </si>
  <si>
    <t>-626748764</t>
  </si>
  <si>
    <t>https://podminky.urs.cz/item/CS_URS_2022_01/151101101</t>
  </si>
  <si>
    <t>(678,3-671,2)*2*(1,9+1,63)*0,5</t>
  </si>
  <si>
    <t>(726,4-678,3)*2*(1,88+1,9)*0,5</t>
  </si>
  <si>
    <t>(733,2-726,4)*2*(1,37+1,88)*0,5</t>
  </si>
  <si>
    <t>13</t>
  </si>
  <si>
    <t>151101111</t>
  </si>
  <si>
    <t>Odstranění pažení a rozepření stěn rýh pro podzemní vedení s uložením materiálu na vzdálenost do 3 m od kraje výkopu příložné, hloubky do 2 m</t>
  </si>
  <si>
    <t>1077139265</t>
  </si>
  <si>
    <t>https://podminky.urs.cz/item/CS_URS_2022_01/151101111</t>
  </si>
  <si>
    <t>14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</si>
  <si>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</si>
  <si>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</si>
  <si>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1798666389</t>
  </si>
  <si>
    <t>https://podminky.urs.cz/item/CS_URS_2022_01/162351124</t>
  </si>
  <si>
    <t>38+2566,767+72,129+285,196+8,014"položky dílu 1</t>
  </si>
  <si>
    <t>-2420,533-14,898"odpočet zásypu</t>
  </si>
  <si>
    <t>1229,6*pi*0,032*0,032"objem zeminy potrubím vytlačené</t>
  </si>
  <si>
    <t>Součet</t>
  </si>
  <si>
    <t>167151112</t>
  </si>
  <si>
    <t>Nakládání, skládání a překládání neulehlého výkopku nebo sypaniny strojně nakládání, množství přes 100 m3, z hornin třídy těžitelnosti II, skupiny 4 a 5</t>
  </si>
  <si>
    <t>2144024222</t>
  </si>
  <si>
    <t>https://podminky.urs.cz/item/CS_URS_2022_01/167151112</t>
  </si>
  <si>
    <t>16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</si>
  <si>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</si>
  <si>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</si>
  <si>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-170727371</t>
  </si>
  <si>
    <t>https://podminky.urs.cz/item/CS_URS_2022_01/171153101</t>
  </si>
  <si>
    <t>3,95*2"projektová dokumentace - část D.1. - výkres číslo 5,6</t>
  </si>
  <si>
    <t>17</t>
  </si>
  <si>
    <t>171203111</t>
  </si>
  <si>
    <t>Uložení výkopku bez zhutnění s hrubým rozhrnutím v rovině nebo na svahu do 1:5</t>
  </si>
  <si>
    <t>840225786</t>
  </si>
  <si>
    <t>https://podminky.urs.cz/item/CS_URS_2022_01/171203111</t>
  </si>
  <si>
    <t>18</t>
  </si>
  <si>
    <t>174151101</t>
  </si>
  <si>
    <t>Zásyp sypaninou z jakékoliv horniny strojně s uložením výkopku ve vrstvách se zhutněním jam, šachet, rýh nebo kolem objektů v těchto vykopávkách</t>
  </si>
  <si>
    <t>-514861309</t>
  </si>
  <si>
    <t>https://podminky.urs.cz/item/CS_URS_2022_01/174151101</t>
  </si>
  <si>
    <t>-86,072"odpočet lože</t>
  </si>
  <si>
    <t>-491,84"odpočet obsypu</t>
  </si>
  <si>
    <t>(2,5*2,5-pi*0,62*0,62)*2,5*2+(1,5*1,5-pi*0,62*0,62)*1*3"projektová dokumentace - část D.1. - výkres číslo 12</t>
  </si>
  <si>
    <t>19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</si>
  <si>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</si>
  <si>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</si>
  <si>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1353594370</t>
  </si>
  <si>
    <t>https://podminky.urs.cz/item/CS_URS_2022_01/175111101</t>
  </si>
  <si>
    <t>pi*0,5*0,5*1,5*3+pi*0,5*0,5*0,5*2"projektová dokumentace - část D.1. - výkres číslo 12</t>
  </si>
  <si>
    <t>20</t>
  </si>
  <si>
    <t>M</t>
  </si>
  <si>
    <t>58343959</t>
  </si>
  <si>
    <t>kamenivo drcené hrubé frakce 32/63</t>
  </si>
  <si>
    <t>t</t>
  </si>
  <si>
    <t>2070802707</t>
  </si>
  <si>
    <t>4,32*2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</si>
  <si>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</si>
  <si>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</si>
  <si>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-175579188</t>
  </si>
  <si>
    <t>https://podminky.urs.cz/item/CS_URS_2022_01/175151101</t>
  </si>
  <si>
    <t>1229,6*1*0,4"projektová dokumentace - část D.1. - výkres číslo 5,6</t>
  </si>
  <si>
    <t>22</t>
  </si>
  <si>
    <t>58337310r</t>
  </si>
  <si>
    <t>lomová výsivka</t>
  </si>
  <si>
    <t>-338137844</t>
  </si>
  <si>
    <t>491,84*2 'Přepočtené koeficientem množství</t>
  </si>
  <si>
    <t>23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</si>
  <si>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</si>
  <si>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</si>
  <si>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1208640626</t>
  </si>
  <si>
    <t>https://podminky.urs.cz/item/CS_URS_2022_01/175151201</t>
  </si>
  <si>
    <t>(pi*1,15*1,15+pi*1,8*1,8)*0,5*0,5*5-pi*0,62*0,62*0,5*5"projektová dokumentace - část D.1. - výkres číslo 12</t>
  </si>
  <si>
    <t>24</t>
  </si>
  <si>
    <t>181351113</t>
  </si>
  <si>
    <t>Rozprostření a urovnání ornice v rovině nebo ve svahu sklonu do 1:5 strojně při souvislé ploše přes 500 m2, tl. vrstvy do 200 mm</t>
  </si>
  <si>
    <t>-203636181</t>
  </si>
  <si>
    <t>https://podminky.urs.cz/item/CS_URS_2022_01/181351113</t>
  </si>
  <si>
    <t>25</t>
  </si>
  <si>
    <t>181411121</t>
  </si>
  <si>
    <t>Založení trávníku na půdě předem připravené plochy do 1000 m2 výsevem včetně utažení lučního v rovině nebo na svahu do 1:5</t>
  </si>
  <si>
    <t>-1141526150</t>
  </si>
  <si>
    <t>https://podminky.urs.cz/item/CS_URS_2022_01/181411121</t>
  </si>
  <si>
    <t>26</t>
  </si>
  <si>
    <t>00572472</t>
  </si>
  <si>
    <t>osivo směs travní krajinná-rovinná</t>
  </si>
  <si>
    <t>kg</t>
  </si>
  <si>
    <t>-458661536</t>
  </si>
  <si>
    <t>6510*0,02 'Přepočtené koeficientem množství</t>
  </si>
  <si>
    <t>Zakládání</t>
  </si>
  <si>
    <t>27</t>
  </si>
  <si>
    <t>271532212</t>
  </si>
  <si>
    <t>Podsyp pod základové konstrukce se zhutněním a urovnáním povrchu z kameniva hrubého, frakce 16 - 32 mm</t>
  </si>
  <si>
    <t>-1550240157</t>
  </si>
  <si>
    <t>https://podminky.urs.cz/item/CS_URS_2022_01/271532212</t>
  </si>
  <si>
    <t>1,5*1,5*0,3*5"projektová dokumentace - část D.1. - výkres číslo 12</t>
  </si>
  <si>
    <t>Vodorovné konstrukce</t>
  </si>
  <si>
    <t>28</t>
  </si>
  <si>
    <t>451572111</t>
  </si>
  <si>
    <t>Lože pod potrubí, stoky a drobné objekty v otevřeném výkopu z kameniva drobného těženého 0 až 4 mm /lomová výsivka/</t>
  </si>
  <si>
    <t>-1916837476</t>
  </si>
  <si>
    <t>https://podminky.urs.cz/item/CS_URS_2022_01/451572111</t>
  </si>
  <si>
    <t>1229,6*0,7*0,1"projektová dokumentace - část D.1. - výkres číslo 5,6</t>
  </si>
  <si>
    <t>29</t>
  </si>
  <si>
    <t>452311141</t>
  </si>
  <si>
    <t>Podkladní a zajišťovací konstrukce z betonu prostého v otevřeném výkopu desky pod potrubí, stoky a drobné objekty z betonu tř. C 16/20</t>
  </si>
  <si>
    <t>-137084914</t>
  </si>
  <si>
    <t>https://podminky.urs.cz/item/CS_URS_2022_01/452311141</t>
  </si>
  <si>
    <t>pi*0,5*0,5*0,1*2</t>
  </si>
  <si>
    <t>30</t>
  </si>
  <si>
    <t>452313131</t>
  </si>
  <si>
    <t>Podkladní a zajišťovací konstrukce z betonu prostého v otevřeném výkopu bloky pro potrubí z betonu tř. C 12/15</t>
  </si>
  <si>
    <t>2043584539</t>
  </si>
  <si>
    <t>https://podminky.urs.cz/item/CS_URS_2022_01/452313131</t>
  </si>
  <si>
    <t>0,5*0,5*0,3*3+0,2*0,2*0,2*2"projektová dokumentace - část D.1. - výkres číslo 12</t>
  </si>
  <si>
    <t>31</t>
  </si>
  <si>
    <t>452353101</t>
  </si>
  <si>
    <t>Bednění podkladních a zajišťovacích konstrukcí v otevřeném výkopu bloků pro potrubí</t>
  </si>
  <si>
    <t>-1706338134</t>
  </si>
  <si>
    <t>https://podminky.urs.cz/item/CS_URS_2022_01/452353101</t>
  </si>
  <si>
    <t>0,5*4*0,3*3+0,2*4*0,2*2"projektová dokumentace - část D.1. - výkres číslo 8</t>
  </si>
  <si>
    <t>32</t>
  </si>
  <si>
    <t>463212121</t>
  </si>
  <si>
    <t>Rovnanina z lomového kamene upraveného, tříděného jakékoliv tloušťky rovnaniny s vyplněním spár a dutin těženým kamenivem</t>
  </si>
  <si>
    <t>1479056881</t>
  </si>
  <si>
    <t>https://podminky.urs.cz/item/CS_URS_2022_01/463212121</t>
  </si>
  <si>
    <t>(1,7+1+1,7)*6*0,3"projektová dokumentace - část D.1. - výkres číslo 14</t>
  </si>
  <si>
    <t>33</t>
  </si>
  <si>
    <t>463212191</t>
  </si>
  <si>
    <t>Rovnanina z lomového kamene upraveného, tříděného Příplatek k cenám za vypracování líce</t>
  </si>
  <si>
    <t>1073340160</t>
  </si>
  <si>
    <t>https://podminky.urs.cz/item/CS_URS_2022_01/463212191</t>
  </si>
  <si>
    <t>(1,7+1+1,7)*6"projektová dokumentace - část D.1. - výkres číslo 14</t>
  </si>
  <si>
    <t>Komunikace pozemní</t>
  </si>
  <si>
    <t>34</t>
  </si>
  <si>
    <t>566901233</t>
  </si>
  <si>
    <t>Vyspravení podkladu po překopech inženýrských sítí plochy přes 15 m2 s rozprostřením a zhutněním štěrkodrtí tl. 200 mm</t>
  </si>
  <si>
    <t>1942826126</t>
  </si>
  <si>
    <t>https://podminky.urs.cz/item/CS_URS_2022_01/566901233</t>
  </si>
  <si>
    <t>35</t>
  </si>
  <si>
    <t>566901243</t>
  </si>
  <si>
    <t>Vyspravení podkladu po překopech inženýrských sítí plochy přes 15 m2 s rozprostřením a zhutněním kamenivem hrubým drceným tl. 200 mm</t>
  </si>
  <si>
    <t>-560236796</t>
  </si>
  <si>
    <t>https://podminky.urs.cz/item/CS_URS_2022_01/566901243</t>
  </si>
  <si>
    <t>36</t>
  </si>
  <si>
    <t>566901261</t>
  </si>
  <si>
    <t>Vyspravení podkladu po překopech inženýrských sítí plochy přes 15 m2 s rozprostřením a zhutněním obalovaným kamenivem ACP (OK) tl. 100 mm</t>
  </si>
  <si>
    <t>666501481</t>
  </si>
  <si>
    <t>https://podminky.urs.cz/item/CS_URS_2022_01/566901261</t>
  </si>
  <si>
    <t>37</t>
  </si>
  <si>
    <t>572341111</t>
  </si>
  <si>
    <t>Vyspravení krytu komunikací po překopech inženýrských sítí plochy přes 15 m2 asfaltovým betonem ACO (AB), po zhutnění tl. přes 30 do 50 mm</t>
  </si>
  <si>
    <t>-1045355661</t>
  </si>
  <si>
    <t>https://podminky.urs.cz/item/CS_URS_2022_01/572341111</t>
  </si>
  <si>
    <t>38</t>
  </si>
  <si>
    <t>573211112</t>
  </si>
  <si>
    <t>Postřik spojovací PS bez posypu kamenivem z asfaltu silničního, v množství 0,70 kg/m2</t>
  </si>
  <si>
    <t>-1240746637</t>
  </si>
  <si>
    <t>https://podminky.urs.cz/item/CS_URS_2022_01/573211112</t>
  </si>
  <si>
    <t>Trubní vedení</t>
  </si>
  <si>
    <t>39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</si>
  <si>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</si>
  <si>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</si>
  <si>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</si>
  <si>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688495460</t>
  </si>
  <si>
    <t>https://podminky.urs.cz/item/CS_URS_2022_01/857242122</t>
  </si>
  <si>
    <t>2+3"projektová dokumentace - část D.1. - výkres číslo 8</t>
  </si>
  <si>
    <t>40</t>
  </si>
  <si>
    <t>505008020016</t>
  </si>
  <si>
    <t>KOLENO PATNÍ PŘÍRUBOVÉ DLOUHÉ 80</t>
  </si>
  <si>
    <t>-1469128560</t>
  </si>
  <si>
    <t>41</t>
  </si>
  <si>
    <t>810008000116</t>
  </si>
  <si>
    <t>PŘÍRUBA VNITŘNÍ ZÁVIT 80-1"</t>
  </si>
  <si>
    <t>1054809204</t>
  </si>
  <si>
    <t>42</t>
  </si>
  <si>
    <t>857251141</t>
  </si>
  <si>
    <t>Montáž litinových tvarovek na potrubí litinovém tlakovém jednoosých na potrubí z trub hrdlových v otevřeném výkopu, kanálu nebo v šachtě s těsnícím nebo zámkovým spojem vnějšího průměru DN/OD 90</t>
  </si>
  <si>
    <t>-512273313</t>
  </si>
  <si>
    <t>https://podminky.urs.cz/item/CS_URS_2022_01/857251141</t>
  </si>
  <si>
    <t>1"projektová dokumentace - část D.1. - výkres číslo 8</t>
  </si>
  <si>
    <t>43</t>
  </si>
  <si>
    <t>854509000016</t>
  </si>
  <si>
    <t>TVAROVKA S2000 OBLOUK 45° 90</t>
  </si>
  <si>
    <t>-929064976</t>
  </si>
  <si>
    <t>1,000"projektová dokumentace - část D.1. - výkres číslo 8</t>
  </si>
  <si>
    <t>44</t>
  </si>
  <si>
    <t>857253151</t>
  </si>
  <si>
    <t>Montáž litinových tvarovek na potrubí litinovém tlakovém odbočných na potrubí z trub hrdlových v otevřeném výkopu, kanálu nebo v šachtě s přírubovým koncem vnějšího průměru DN/OD 90</t>
  </si>
  <si>
    <t>-2099263217</t>
  </si>
  <si>
    <t>https://podminky.urs.cz/item/CS_URS_2022_01/857253151</t>
  </si>
  <si>
    <t>5"projektová dokumentace - část D.1. - výkres číslo 10</t>
  </si>
  <si>
    <t>45</t>
  </si>
  <si>
    <t>852509008016</t>
  </si>
  <si>
    <t>TVAROVKA S2000 HRDLA / PŘÍRUBA 90-80</t>
  </si>
  <si>
    <t>1449999184</t>
  </si>
  <si>
    <t>46</t>
  </si>
  <si>
    <t>871241211</t>
  </si>
  <si>
    <t>Montáž vodovodního potrubí z plastů v otevřeném výkopu z polyetylenu PE 100 svařovaných elektrotvarovkou SDR 11/PN16 D 90 x 8,2 mm</t>
  </si>
  <si>
    <t>-2024782873</t>
  </si>
  <si>
    <t>https://podminky.urs.cz/item/CS_URS_2022_01/871241211</t>
  </si>
  <si>
    <t>47</t>
  </si>
  <si>
    <t>28613129</t>
  </si>
  <si>
    <t>trubka vodovodní PE100 PN 10 SDR17 90x5,4mm</t>
  </si>
  <si>
    <t>-1391566127</t>
  </si>
  <si>
    <t>1229,6*1,05 'Přepočtené koeficientem množství</t>
  </si>
  <si>
    <t>48</t>
  </si>
  <si>
    <t>877241101</t>
  </si>
  <si>
    <t>Montáž tvarovek na vodovodním plastovém potrubí z polyetylenu PE 100 elektrotvarovek SDR 11/PN16 spojek, oblouků nebo redukcí d 90</t>
  </si>
  <si>
    <t>16436359</t>
  </si>
  <si>
    <t>https://podminky.urs.cz/item/CS_URS_2022_01/877241101</t>
  </si>
  <si>
    <t>20"projektová dokumentace - část D.1. - výkres číslo 8</t>
  </si>
  <si>
    <t>49</t>
  </si>
  <si>
    <t>28615974</t>
  </si>
  <si>
    <t>elektrospojka SDR11 PE 100 PN16 D 90mm</t>
  </si>
  <si>
    <t>333218577</t>
  </si>
  <si>
    <t>50</t>
  </si>
  <si>
    <t>877241110</t>
  </si>
  <si>
    <t>Montáž tvarovek na vodovodním plastovém potrubí z polyetylenu PE 100 elektrotvarovek SDR 11/PN16 kolen 45° d 90</t>
  </si>
  <si>
    <t>1685411668</t>
  </si>
  <si>
    <t>https://podminky.urs.cz/item/CS_URS_2022_01/877241110</t>
  </si>
  <si>
    <t>4"projektová dokumentace - část D.1. - výkres číslo 8</t>
  </si>
  <si>
    <t>51</t>
  </si>
  <si>
    <t>28614948</t>
  </si>
  <si>
    <t>elektrokoleno 45° PE 100 PN16 D 90mm</t>
  </si>
  <si>
    <t>-1202109366</t>
  </si>
  <si>
    <t>52</t>
  </si>
  <si>
    <t>891163222</t>
  </si>
  <si>
    <t>Montáž vodovodních armatur na potrubí ventilů odvzdušňovacích nebo zavzdušňovacích mechanických a plovákových závitových na venkovních řadech DN 25</t>
  </si>
  <si>
    <t>1844795545</t>
  </si>
  <si>
    <t>https://podminky.urs.cz/item/CS_URS_2022_01/891163222</t>
  </si>
  <si>
    <t>53</t>
  </si>
  <si>
    <t>42211001</t>
  </si>
  <si>
    <t>ventil odvzdušňovací/zavzdušňovací závitový PN 16, pitná voda DN 25</t>
  </si>
  <si>
    <t>-1563254399</t>
  </si>
  <si>
    <t>54</t>
  </si>
  <si>
    <t>891241112</t>
  </si>
  <si>
    <t>Montáž vodovodních armatur na potrubí šoupátek nebo klapek uzavíracích v otevřeném výkopu nebo v šachtách s osazením zemní soupravy (bez poklopů) DN 80</t>
  </si>
  <si>
    <t>-1548068208</t>
  </si>
  <si>
    <t>https://podminky.urs.cz/item/CS_URS_2022_01/891241112</t>
  </si>
  <si>
    <t>3"projektová dokumentace - část D.1. - výkres číslo 8</t>
  </si>
  <si>
    <t>55</t>
  </si>
  <si>
    <t>400208000016</t>
  </si>
  <si>
    <t>ŠOUPĚ E2 PŘÍRUBOVÉ KRÁTKÉ 80</t>
  </si>
  <si>
    <t>1777311811</t>
  </si>
  <si>
    <t>3,000"projektová dokumentace - část D.1. - výkres číslo 8</t>
  </si>
  <si>
    <t>56</t>
  </si>
  <si>
    <t>900205010004</t>
  </si>
  <si>
    <t>SOUPRAVA ZEMNÍ E2-1,5 m 50-100 (1,5m)</t>
  </si>
  <si>
    <t>-2008535255</t>
  </si>
  <si>
    <t>57</t>
  </si>
  <si>
    <t>891247111</t>
  </si>
  <si>
    <t>Montáž vodovodních armatur na potrubí hydrantů podzemních (bez osazení poklopů) DN 80</t>
  </si>
  <si>
    <t>-1824948163</t>
  </si>
  <si>
    <t>https://podminky.urs.cz/item/CS_URS_2022_01/891247111</t>
  </si>
  <si>
    <t>58</t>
  </si>
  <si>
    <t>K24008012516</t>
  </si>
  <si>
    <t>HYDRANT DUO PODZEMNÍ 80/1,25 m</t>
  </si>
  <si>
    <t>1127495310</t>
  </si>
  <si>
    <t>59</t>
  </si>
  <si>
    <t>892273122</t>
  </si>
  <si>
    <t>Proplach a dezinfekce vodovodního potrubí DN od 80 do 125</t>
  </si>
  <si>
    <t>-642747041</t>
  </si>
  <si>
    <t>https://podminky.urs.cz/item/CS_URS_2022_01/892273122</t>
  </si>
  <si>
    <t>1229,600"projektová dokumentace - část D.1. - výkres číslo 5,6</t>
  </si>
  <si>
    <t>60</t>
  </si>
  <si>
    <t>892241111</t>
  </si>
  <si>
    <t>Tlakové zkoušky vodou na potrubí DN do 80</t>
  </si>
  <si>
    <t>-1698361485</t>
  </si>
  <si>
    <t>https://podminky.urs.cz/item/CS_URS_2022_01/892241111</t>
  </si>
  <si>
    <t>1229,6"projektová dokumentace - část D.1. - výkres číslo 5,6</t>
  </si>
  <si>
    <t>61</t>
  </si>
  <si>
    <t>894411311</t>
  </si>
  <si>
    <t>Osazení betonových nebo železobetonových dílců pro šachty skruží rovných</t>
  </si>
  <si>
    <t>1637092005</t>
  </si>
  <si>
    <t>https://podminky.urs.cz/item/CS_URS_2022_01/894411311</t>
  </si>
  <si>
    <t>11+5"projektová dokumentace - část D.1. - výkres číslo 12</t>
  </si>
  <si>
    <t>62</t>
  </si>
  <si>
    <t>59224052</t>
  </si>
  <si>
    <t>skruž pro kanalizační šachty se zabudovanými stupadly 100x100x12cm</t>
  </si>
  <si>
    <t>-100558869</t>
  </si>
  <si>
    <t>4*2+3"projektová dokumentace - část D.1. - výkres číslo 12</t>
  </si>
  <si>
    <t>63</t>
  </si>
  <si>
    <t>59224051</t>
  </si>
  <si>
    <t>skruž pro kanalizační šachty se zabudovanými stupadly 100x50x12cm</t>
  </si>
  <si>
    <t>1922564624</t>
  </si>
  <si>
    <t>1*2+3</t>
  </si>
  <si>
    <t>64</t>
  </si>
  <si>
    <t>894414211</t>
  </si>
  <si>
    <t>Osazení betonových nebo železobetonových dílců pro šachty desek zákrytových</t>
  </si>
  <si>
    <t>64568073</t>
  </si>
  <si>
    <t>https://podminky.urs.cz/item/CS_URS_2022_01/894414211</t>
  </si>
  <si>
    <t>5"projektová dokumentace - část D.1. - výkres číslo  12</t>
  </si>
  <si>
    <t>65</t>
  </si>
  <si>
    <t>SPCM8941</t>
  </si>
  <si>
    <t>staveništní prefabrikát průměr 130cm s otvorem pro poklop 60 x 60cm</t>
  </si>
  <si>
    <t>219434732</t>
  </si>
  <si>
    <t>5"projektová dokumentace - část D.1. - výkres číslo 12</t>
  </si>
  <si>
    <t>66</t>
  </si>
  <si>
    <t>894445010</t>
  </si>
  <si>
    <t>Dodávka a montáž opěrné konstrukce z ocelové tyče pro otevřený poklop, včetně nátěru</t>
  </si>
  <si>
    <t>-315910555</t>
  </si>
  <si>
    <t>67</t>
  </si>
  <si>
    <t>894445011</t>
  </si>
  <si>
    <t>Dodávka a montáž kulového ventilu G1</t>
  </si>
  <si>
    <t>-1493218359</t>
  </si>
  <si>
    <t>4"projektová dokumentace - část D.1. - výkres číslo 12</t>
  </si>
  <si>
    <t>68</t>
  </si>
  <si>
    <t>894445012</t>
  </si>
  <si>
    <t>Dodávka a montáž prostupového řetězového těsnění D90/125</t>
  </si>
  <si>
    <t>317019281</t>
  </si>
  <si>
    <t>2*2"projektová dokumentace - část D.1. - výkres číslo 14</t>
  </si>
  <si>
    <t>69</t>
  </si>
  <si>
    <t>899104112</t>
  </si>
  <si>
    <t>Osazení poklopů litinových a ocelových včetně rámů pro třídu zatížení D400, E600</t>
  </si>
  <si>
    <t>803601608</t>
  </si>
  <si>
    <t>https://podminky.urs.cz/item/CS_URS_2022_01/899104112</t>
  </si>
  <si>
    <t>70</t>
  </si>
  <si>
    <t>55241020</t>
  </si>
  <si>
    <t>poklop šachtový třída D400, čtvercový rám 850, vstup 600mm, bez ventilace</t>
  </si>
  <si>
    <t>-1942749835</t>
  </si>
  <si>
    <t>5,000"projektová dokumentace - část D.1. - výkres číslo 12</t>
  </si>
  <si>
    <t>71</t>
  </si>
  <si>
    <t>899401112</t>
  </si>
  <si>
    <t>Osazení poklopů litinových šoupátkových</t>
  </si>
  <si>
    <t>-1485492920</t>
  </si>
  <si>
    <t>https://podminky.urs.cz/item/CS_URS_2022_01/899401112</t>
  </si>
  <si>
    <t>72</t>
  </si>
  <si>
    <t>42291352</t>
  </si>
  <si>
    <t>poklop litinový šoupátkový pro zemní soupravy osazení do terénu a do vozovky</t>
  </si>
  <si>
    <t>1435078961</t>
  </si>
  <si>
    <t>73</t>
  </si>
  <si>
    <t>348100000001</t>
  </si>
  <si>
    <t>PODKLAD. DESKA  KASI KASI</t>
  </si>
  <si>
    <t>1183531465</t>
  </si>
  <si>
    <t>74</t>
  </si>
  <si>
    <t>899401113</t>
  </si>
  <si>
    <t>Osazení poklopů litinových hydrantových</t>
  </si>
  <si>
    <t>-198132514</t>
  </si>
  <si>
    <t>https://podminky.urs.cz/item/CS_URS_2022_01/899401113</t>
  </si>
  <si>
    <t>75</t>
  </si>
  <si>
    <t>42291452</t>
  </si>
  <si>
    <t>poklop litinový hydrantový DN 80</t>
  </si>
  <si>
    <t>1963916092</t>
  </si>
  <si>
    <t>76</t>
  </si>
  <si>
    <t>348100000000</t>
  </si>
  <si>
    <t>PODKLAD. DESKA  UNI UNI</t>
  </si>
  <si>
    <t>646775648</t>
  </si>
  <si>
    <t>77</t>
  </si>
  <si>
    <t>899713111</t>
  </si>
  <si>
    <t>Orientační tabulky na vodovodních a kanalizačních řadech na sloupku ocelovém nebo betonovém</t>
  </si>
  <si>
    <t>-1812140323</t>
  </si>
  <si>
    <t>https://podminky.urs.cz/item/CS_URS_2022_01/899713111</t>
  </si>
  <si>
    <t>2+3+2"projektová dokumentace - část D.1. - výkres číslo 12</t>
  </si>
  <si>
    <t>78</t>
  </si>
  <si>
    <t>899721111</t>
  </si>
  <si>
    <t>Signalizační vodič na potrubí DN do 150 mm</t>
  </si>
  <si>
    <t>1138307273</t>
  </si>
  <si>
    <t>https://podminky.urs.cz/item/CS_URS_2022_01/899721111</t>
  </si>
  <si>
    <t>79</t>
  </si>
  <si>
    <t>899722113</t>
  </si>
  <si>
    <t>Krytí potrubí z plastů výstražnou fólií z PVC šířky 34 cm</t>
  </si>
  <si>
    <t>-1092229101</t>
  </si>
  <si>
    <t>https://podminky.urs.cz/item/CS_URS_2022_01/899722113</t>
  </si>
  <si>
    <t>80</t>
  </si>
  <si>
    <t>899911101</t>
  </si>
  <si>
    <t>Kluzné objímky (pojízdná sedla) pro zasunutí potrubí do chráničky výšky 25 mm vnějšího průměru potrubí do 183 mm</t>
  </si>
  <si>
    <t>-1675994958</t>
  </si>
  <si>
    <t>https://podminky.urs.cz/item/CS_URS_2022_01/899911101</t>
  </si>
  <si>
    <t>6"projektová dokumentace - část D.1. - výkres číslo 14</t>
  </si>
  <si>
    <t>81</t>
  </si>
  <si>
    <t>899913133</t>
  </si>
  <si>
    <t>Koncové uzavírací manžety chrániček DN potrubí x DN chráničky DN 80 x 150</t>
  </si>
  <si>
    <t>-1125161329</t>
  </si>
  <si>
    <t>https://podminky.urs.cz/item/CS_URS_2022_01/899913133</t>
  </si>
  <si>
    <t>2"projektová dokumentace - část D.1. - výkres číslo 14</t>
  </si>
  <si>
    <t>82</t>
  </si>
  <si>
    <t>899914111</t>
  </si>
  <si>
    <t>Montáž ocelové chráničky v otevřeném výkopu vnějšího průměru D 159 x 10 mm</t>
  </si>
  <si>
    <t>856297060</t>
  </si>
  <si>
    <t>https://podminky.urs.cz/item/CS_URS_2022_01/899914111</t>
  </si>
  <si>
    <t>5,3"projektová dokumentace - část D.1. - výkres číslo 14</t>
  </si>
  <si>
    <t>83</t>
  </si>
  <si>
    <t>55283924</t>
  </si>
  <si>
    <t>trubka ocelová bezešvá hladká jakost 11 353 159x8,0mm</t>
  </si>
  <si>
    <t>-85483292</t>
  </si>
  <si>
    <t>84</t>
  </si>
  <si>
    <t>899951001</t>
  </si>
  <si>
    <t>Dodávka a montáž chráničky potrubí PP duté žebro DN 150</t>
  </si>
  <si>
    <t>-883011807</t>
  </si>
  <si>
    <t>60"projektová dokumentace - část D.1. - výkres číslo 6</t>
  </si>
  <si>
    <t>85</t>
  </si>
  <si>
    <t>899951002</t>
  </si>
  <si>
    <t>Dodávka a montáž kluzné objímky typ B, výška trnu 19mm</t>
  </si>
  <si>
    <t>1000404157</t>
  </si>
  <si>
    <t>43"projektová dokumentace - část D.1. - výkres číslo 6</t>
  </si>
  <si>
    <t>86</t>
  </si>
  <si>
    <t>899951003</t>
  </si>
  <si>
    <t>Dodávka a montáž zakrytí konců gumovými manžetami D90/160</t>
  </si>
  <si>
    <t>2009474783</t>
  </si>
  <si>
    <t>2"projektová dokumentace - část D.1. - výkres číslo 6</t>
  </si>
  <si>
    <t>Ostatní konstrukce a práce, bourání</t>
  </si>
  <si>
    <t>87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</si>
  <si>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</si>
  <si>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</si>
  <si>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498342232</t>
  </si>
  <si>
    <t>https://podminky.urs.cz/item/CS_URS_2022_01/919732211</t>
  </si>
  <si>
    <t>46*2"projektová dokumentace - část D.1. - výkres číslo 6</t>
  </si>
  <si>
    <t>88</t>
  </si>
  <si>
    <t>919735113</t>
  </si>
  <si>
    <t>Řezání stávajícího živičného krytu nebo podkladu hloubky přes 100 do 150 mm</t>
  </si>
  <si>
    <t>-406931816</t>
  </si>
  <si>
    <t>https://podminky.urs.cz/item/CS_URS_2022_01/919735113</t>
  </si>
  <si>
    <t>89</t>
  </si>
  <si>
    <t>977151122</t>
  </si>
  <si>
    <t>Jádrové vrty diamantovými korunkami do stavebních materiálů (železobetonu, betonu, cihel, obkladů, dlažeb, kamene) průměru přes 120 do 130 mm</t>
  </si>
  <si>
    <t>CS ÚRS 2021 01</t>
  </si>
  <si>
    <t>234517593</t>
  </si>
  <si>
    <t>https://podminky.urs.cz/item/CS_URS_2021_01/977151122</t>
  </si>
  <si>
    <t>0,12*2*2</t>
  </si>
  <si>
    <t>997</t>
  </si>
  <si>
    <t>Přesun sutě</t>
  </si>
  <si>
    <t>90</t>
  </si>
  <si>
    <t>997221551</t>
  </si>
  <si>
    <t>Vodorovná doprava suti bez naložení, ale se složením a s hrubým urovnáním ze sypkých materiálů, na vzdálenost do 1 km</t>
  </si>
  <si>
    <t>1317834990</t>
  </si>
  <si>
    <t>https://podminky.urs.cz/item/CS_URS_2022_01/997221551</t>
  </si>
  <si>
    <t>91</t>
  </si>
  <si>
    <t>997221559</t>
  </si>
  <si>
    <t>Vodorovná doprava suti bez naložení, ale se složením a s hrubým urovnáním Příplatek k ceně za každý další i započatý 1 km přes 1 km</t>
  </si>
  <si>
    <t>-1715638940</t>
  </si>
  <si>
    <t>https://podminky.urs.cz/item/CS_URS_2022_01/997221559</t>
  </si>
  <si>
    <t>38,806*42 'Přepočtené koeficientem množství</t>
  </si>
  <si>
    <t>92</t>
  </si>
  <si>
    <t>997221611</t>
  </si>
  <si>
    <t>Nakládání na dopravní prostředky pro vodorovnou dopravu suti</t>
  </si>
  <si>
    <t>316675991</t>
  </si>
  <si>
    <t>https://podminky.urs.cz/item/CS_URS_2022_01/997221611</t>
  </si>
  <si>
    <t>93</t>
  </si>
  <si>
    <t>997221645</t>
  </si>
  <si>
    <t>Poplatek za uložení stavebního odpadu na skládce (skládkovné) asfaltového bez obsahu dehtu zatříděného do Katalogu odpadů pod kódem 17 03 02</t>
  </si>
  <si>
    <t>1697584870</t>
  </si>
  <si>
    <t>https://podminky.urs.cz/item/CS_URS_2022_01/997221645</t>
  </si>
  <si>
    <t>94</t>
  </si>
  <si>
    <t>997221655</t>
  </si>
  <si>
    <t>Poplatek za uložení stavebního odpadu na skládce (skládkovné) zeminy a kamení zatříděného do Katalogu odpadů pod kódem 17 05 04</t>
  </si>
  <si>
    <t>-1412375951</t>
  </si>
  <si>
    <t>https://podminky.urs.cz/item/CS_URS_2022_01/997221655</t>
  </si>
  <si>
    <t>998</t>
  </si>
  <si>
    <t>Přesun hmot</t>
  </si>
  <si>
    <t>95</t>
  </si>
  <si>
    <t>998276101</t>
  </si>
  <si>
    <t>Přesun hmot pro trubní vedení hloubené z trub z plastických hmot nebo sklolaminátových pro vodovody nebo kanalizace v otevřeném výkopu dopravní vzdálenost do 15 m</t>
  </si>
  <si>
    <t>-2036367355</t>
  </si>
  <si>
    <t>https://podminky.urs.cz/item/CS_URS_2022_01/998276101</t>
  </si>
  <si>
    <t>02 - AVŠ1</t>
  </si>
  <si>
    <t xml:space="preserve">    6 - Úpravy povrchů, podlahy a osazování výplní</t>
  </si>
  <si>
    <t>M - Práce a dodávky M</t>
  </si>
  <si>
    <t xml:space="preserve">    21-M - Elektromontáže</t>
  </si>
  <si>
    <t>121151103</t>
  </si>
  <si>
    <t>Sejmutí ornice strojně při souvislé ploše do 100 m2, tl. vrstvy do 200 mm</t>
  </si>
  <si>
    <t>1566904652</t>
  </si>
  <si>
    <t>https://podminky.urs.cz/item/CS_URS_2022_01/121151103</t>
  </si>
  <si>
    <t>5*5"projektová dokumentace - část D.1. - výkres číslo 9</t>
  </si>
  <si>
    <t>131351103</t>
  </si>
  <si>
    <t>Hloubení nezapažených jam a zářezů strojně s urovnáním dna do předepsaného profilu a spádu v hornině třídy těžitelnosti II skupiny 4 přes 50 do 100 m3</t>
  </si>
  <si>
    <t>726621817</t>
  </si>
  <si>
    <t>https://podminky.urs.cz/item/CS_URS_2022_01/131351103</t>
  </si>
  <si>
    <t>5*5*2,55"projektová dokumentace - část D.1. - výkres číslo 9</t>
  </si>
  <si>
    <t>63,75*0,9"90% celkového objemu výkopu</t>
  </si>
  <si>
    <t>131451103</t>
  </si>
  <si>
    <t>Hloubení nezapažených jam a zářezů strojně s urovnáním dna do předepsaného profilu a spádu v hornině třídy těžitelnosti II skupiny 5 přes 50 do 100 m3</t>
  </si>
  <si>
    <t>-202929268</t>
  </si>
  <si>
    <t>https://podminky.urs.cz/item/CS_URS_2022_01/131451103</t>
  </si>
  <si>
    <t>63,75*0,1"10% celkového objemu výkopu</t>
  </si>
  <si>
    <t>151101201</t>
  </si>
  <si>
    <t>Zřízení pažení stěn výkopu bez rozepření nebo vzepření příložné, hloubky do 4 m</t>
  </si>
  <si>
    <t>-1334393162</t>
  </si>
  <si>
    <t>https://podminky.urs.cz/item/CS_URS_2022_01/151101201</t>
  </si>
  <si>
    <t>5*4*2"projektová dokumentace - část D.1. - výkres číslo 9</t>
  </si>
  <si>
    <t>151101211</t>
  </si>
  <si>
    <t>Odstranění pažení stěn výkopu bez rozepření nebo vzepření s uložením pažin na vzdálenost do 3 m od okraje výkopu příložné, hloubky do 4 m</t>
  </si>
  <si>
    <t>22339400</t>
  </si>
  <si>
    <t>https://podminky.urs.cz/item/CS_URS_2022_01/151101211</t>
  </si>
  <si>
    <t>151101301</t>
  </si>
  <si>
    <t>Zřízení rozepření zapažených stěn výkopů s potřebným přepažováním při pažení příložném, hloubky do 4 m</t>
  </si>
  <si>
    <t>1516612216</t>
  </si>
  <si>
    <t>https://podminky.urs.cz/item/CS_URS_2022_01/151101301</t>
  </si>
  <si>
    <t>5*5*2"projektová dokumentace - část D.1. - výkres číslo 9</t>
  </si>
  <si>
    <t>151101311</t>
  </si>
  <si>
    <t>Odstranění rozepření stěn výkopů s uložením materiálu na vzdálenost do 3 m od okraje výkopu pažení příložného, hloubky do 4 m</t>
  </si>
  <si>
    <t>309396063</t>
  </si>
  <si>
    <t>https://podminky.urs.cz/item/CS_URS_2022_01/151101311</t>
  </si>
  <si>
    <t>162251121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</si>
  <si>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</si>
  <si>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931139697</t>
  </si>
  <si>
    <t>https://podminky.urs.cz/item/CS_URS_2022_01/162251121</t>
  </si>
  <si>
    <t>51,843"zemina pro zpětný zásyp na mezideponii</t>
  </si>
  <si>
    <t>51,843"zemina pro zpětný zásyp z mezideponie k zásypům</t>
  </si>
  <si>
    <t>-1182980215</t>
  </si>
  <si>
    <t>57,375+6,375"celkový objem výkopu</t>
  </si>
  <si>
    <t>-51,843"odpočet zásypu</t>
  </si>
  <si>
    <t>167151102</t>
  </si>
  <si>
    <t>Nakládání, skládání a překládání neulehlého výkopku nebo sypaniny strojně nakládání, množství do 100 m3, z horniny třídy těžitelnosti II, skupiny 4 a 5</t>
  </si>
  <si>
    <t>998450419</t>
  </si>
  <si>
    <t>https://podminky.urs.cz/item/CS_URS_2022_01/167151102</t>
  </si>
  <si>
    <t>727976561</t>
  </si>
  <si>
    <t>250624558</t>
  </si>
  <si>
    <t>5*5*2,55-1,8*2,7*2,4-0,9*0,9*0,3"projektová dokumentace - část D.1. - výkres číslo 9</t>
  </si>
  <si>
    <t>181351003</t>
  </si>
  <si>
    <t>Rozprostření a urovnání ornice v rovině nebo ve svahu sklonu do 1:5 strojně při souvislé ploše do 100 m2, tl. vrstvy do 200 mm</t>
  </si>
  <si>
    <t>-1870116860</t>
  </si>
  <si>
    <t>https://podminky.urs.cz/item/CS_URS_2022_01/181351003</t>
  </si>
  <si>
    <t>5*5"projektová dokumentace - část D.1. - výkres číslo 5</t>
  </si>
  <si>
    <t>-1001144447</t>
  </si>
  <si>
    <t>-1490065956</t>
  </si>
  <si>
    <t>25*0,02 'Přepočtené koeficientem množství</t>
  </si>
  <si>
    <t>451541111</t>
  </si>
  <si>
    <t>Lože pod potrubí, stoky a drobné objekty v otevřeném výkopu ze štěrkodrtě 0-63 mm</t>
  </si>
  <si>
    <t>-1221072266</t>
  </si>
  <si>
    <t>https://podminky.urs.cz/item/CS_URS_2022_01/451541111</t>
  </si>
  <si>
    <t>3,5*2,6*0,1"projektová dokumentace - část D.1. - výkres číslo 9</t>
  </si>
  <si>
    <t>-1712004434</t>
  </si>
  <si>
    <t>Úpravy povrchů, podlahy a osazování výplní</t>
  </si>
  <si>
    <t>617633111</t>
  </si>
  <si>
    <t>Vnitřní úprava povrchu betonových šachet stěrkou z těsnící cementové malty dvouvrstvou, šachet čtyř a vícehranných</t>
  </si>
  <si>
    <t>429048526</t>
  </si>
  <si>
    <t>https://podminky.urs.cz/item/CS_URS_2022_01/617633111</t>
  </si>
  <si>
    <t>1,2*2,1-0,6*0,6+0,6*4*0,3</t>
  </si>
  <si>
    <t>(1,2+2,1)*2*1,8</t>
  </si>
  <si>
    <t>Součet"projektová dokumentace - část D.1. - výkres číslo 9</t>
  </si>
  <si>
    <t>632452113</t>
  </si>
  <si>
    <t>Potěr šachet vnitřního dna vodotěsnou cementovou maltou tloušťky 20 mm, hlazený hladítkem ocelovým</t>
  </si>
  <si>
    <t>-1549635491</t>
  </si>
  <si>
    <t>https://podminky.urs.cz/item/CS_URS_2022_01/632452113</t>
  </si>
  <si>
    <t>1,2*2,1"projektová dokumentace - část D.1. - výkres číslo 9</t>
  </si>
  <si>
    <t>-242570668</t>
  </si>
  <si>
    <t>3"projektová dokumentace - část D.1. - výkres číslo 10</t>
  </si>
  <si>
    <t>810008006416</t>
  </si>
  <si>
    <t>PŘÍRUBA VNITŘNÍ ZÁVIT 80-6/4"</t>
  </si>
  <si>
    <t>-129733043</t>
  </si>
  <si>
    <t>1,000"projektová dokumentace - část D.1. - výkres číslo 10</t>
  </si>
  <si>
    <t>80108005016</t>
  </si>
  <si>
    <t>PŘÍRUBA REDUKOVANÁ XR-A 80/50</t>
  </si>
  <si>
    <t>1565352382</t>
  </si>
  <si>
    <t>810004006416</t>
  </si>
  <si>
    <t>PŘÍRUBA VNITŘNÍ ZÁVIT 40-6/4''</t>
  </si>
  <si>
    <t>1200618714</t>
  </si>
  <si>
    <t>-731616882</t>
  </si>
  <si>
    <t>1"projektová dokumentace - část D.1. - výkres číslo 10</t>
  </si>
  <si>
    <t>-1043124193</t>
  </si>
  <si>
    <t>890901501</t>
  </si>
  <si>
    <t>Dodávka a montáž prostupového těsnění LS 275 D90/125</t>
  </si>
  <si>
    <t>129060828</t>
  </si>
  <si>
    <t>6"projektová dokumentace - část D.1. - výkres číslo 10</t>
  </si>
  <si>
    <t>890901502</t>
  </si>
  <si>
    <t>Dodávka a montáž nerez trubka DN 40 se závitem, dl.280mm</t>
  </si>
  <si>
    <t>-2116976534</t>
  </si>
  <si>
    <t>2"projektová dokumentace - část D.1. - výkres číslo 10</t>
  </si>
  <si>
    <t>89118343r</t>
  </si>
  <si>
    <t>Montáž vodovodních armatur na potrubí lapače nečistot přírubový DN 40</t>
  </si>
  <si>
    <t>-438264846</t>
  </si>
  <si>
    <t>991004000016</t>
  </si>
  <si>
    <t>LAPAČ NEČISTOT 40</t>
  </si>
  <si>
    <t>-1978372186</t>
  </si>
  <si>
    <t>891225050</t>
  </si>
  <si>
    <t>Dodávka a ontáž snímače tlaku DMP 331</t>
  </si>
  <si>
    <t>1677675026</t>
  </si>
  <si>
    <t>891241222</t>
  </si>
  <si>
    <t>Montáž vodovodních armatur na potrubí šoupátek nebo klapek uzavíracích v šachtách s ručním kolečkem DN 80</t>
  </si>
  <si>
    <t>-1953134805</t>
  </si>
  <si>
    <t>https://podminky.urs.cz/item/CS_URS_2022_01/891241222</t>
  </si>
  <si>
    <t>2,000"projektová dokumentace - část D.1. - výkres číslo 10</t>
  </si>
  <si>
    <t>42221116</t>
  </si>
  <si>
    <t>šoupátko s přírubami voda DN 80 PN16</t>
  </si>
  <si>
    <t>-1731492710</t>
  </si>
  <si>
    <t>42221132</t>
  </si>
  <si>
    <t>šoupátko s hrdly voda PN16 DN/D 80/90</t>
  </si>
  <si>
    <t>2144606471</t>
  </si>
  <si>
    <t>42210101</t>
  </si>
  <si>
    <t>kolo ruční pro DN 65-80 D 175mm</t>
  </si>
  <si>
    <t>1517299205</t>
  </si>
  <si>
    <t>891212312</t>
  </si>
  <si>
    <t>Montáž vodovodních armatur na potrubí vodoměrů v šachtě přírubových DN 50</t>
  </si>
  <si>
    <t>-1892314959</t>
  </si>
  <si>
    <t>https://podminky.urs.cz/item/CS_URS_2022_01/891212312</t>
  </si>
  <si>
    <t>388217151</t>
  </si>
  <si>
    <t>vodoměr šroubový přírubový na studenou vodu PN16 DN 40 se snímačem pro dálkový přenos</t>
  </si>
  <si>
    <t>1618934729</t>
  </si>
  <si>
    <t>893232111</t>
  </si>
  <si>
    <t>Šachty armaturní z prostého betonu se stropem z dílců, vnitřní půdorysné plochy přes 2,50 do 3,50 m2</t>
  </si>
  <si>
    <t>-98087466</t>
  </si>
  <si>
    <t>https://podminky.urs.cz/item/CS_URS_2022_01/893232111</t>
  </si>
  <si>
    <t>1"projektová dokumentace - část D.1. - výkres číslo 9</t>
  </si>
  <si>
    <t>59321070</t>
  </si>
  <si>
    <t>překlad železobetonový RZP 1190x140x140mm</t>
  </si>
  <si>
    <t>788983994</t>
  </si>
  <si>
    <t>6"projektová dokumentace - část D.1. - výkres číslo 9</t>
  </si>
  <si>
    <t>59321071</t>
  </si>
  <si>
    <t>překlad železobetonový RZP 1490x140x140mm</t>
  </si>
  <si>
    <t>98878872</t>
  </si>
  <si>
    <t>12"projektová dokumentace - část D.1. - výkres číslo 9</t>
  </si>
  <si>
    <t>55242322</t>
  </si>
  <si>
    <t>mříž D 400 - plochá 300x500mm</t>
  </si>
  <si>
    <t>-13076773</t>
  </si>
  <si>
    <t>59710649</t>
  </si>
  <si>
    <t>trouba kameninová glazovaná DN 100 dl 1,25m spojovací systém F</t>
  </si>
  <si>
    <t>-910824418</t>
  </si>
  <si>
    <t>1,25"projektová dokumentace - část D.1. - výkres číslo 9</t>
  </si>
  <si>
    <t>-262195631</t>
  </si>
  <si>
    <t>55241021</t>
  </si>
  <si>
    <t>poklop šachtový třída D400, čtvercový rám 850, vstup 600mm, s ventilací, uzamykatelný</t>
  </si>
  <si>
    <t>298866978</t>
  </si>
  <si>
    <t>899104501</t>
  </si>
  <si>
    <t xml:space="preserve">Dodávka a montáž manometr s dálkovým přenosem, pr. 100 mm, přípoj. závit M20×1,5, G ½“, spodní připojení, tř. přesn. 1% </t>
  </si>
  <si>
    <t>-1556193516</t>
  </si>
  <si>
    <t>899115010</t>
  </si>
  <si>
    <t>Dodávka a montáž vstupní žebřík a madlo pro vstup a výstup</t>
  </si>
  <si>
    <t>99385534</t>
  </si>
  <si>
    <t>1051463816</t>
  </si>
  <si>
    <t>Práce a dodávky M</t>
  </si>
  <si>
    <t>21-M</t>
  </si>
  <si>
    <t>Elektromontáže</t>
  </si>
  <si>
    <t>21-M-01</t>
  </si>
  <si>
    <t>Dodávka a montáž technologické instalace pro novou AVŠ1, dálkové přenosy provozních a poruchových hodnot z AVŠ1 na dispečink provozovatele a přenos poruchových zpráv na mobilní telefony obsluhy</t>
  </si>
  <si>
    <t>1761369530</t>
  </si>
  <si>
    <t>P</t>
  </si>
  <si>
    <t>Poznámka k položce:_x000D_
Nainstalována telemetrická stanice bude kompatibilní s dispečinkem provozovatele ČEVAK a.s. v Českých Budějovicích. Stanice bude obsahovat GSM/GPRS modem, 6x digitálně-analogový vstup, 8x pulsně-binární vstup, 2x výstupní_x000D_
relé. Napájení telemetrické stanice bude zálohováno akumulátorem, nabíjení solárním panelem._x000D_
Podrobnosti Viz TZ SO 01 – AVŠ 1</t>
  </si>
  <si>
    <t>03 - ATS</t>
  </si>
  <si>
    <t xml:space="preserve">    3 - Svislé a kompletní konstrukce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</si>
  <si>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</si>
  <si>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</si>
  <si>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</si>
  <si>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</si>
  <si>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</si>
  <si>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</si>
  <si>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784 - Dokončovací práce - malby a tapety</t>
  </si>
  <si>
    <t>-1141748040</t>
  </si>
  <si>
    <t>6*4"projektová dokumentace - část D.1. - výkres číslo 11</t>
  </si>
  <si>
    <t>132251101</t>
  </si>
  <si>
    <t>Hloubení nezapažených rýh šířky do 800 mm strojně s urovnáním dna do předepsaného profilu a spádu v hornině třídy těžitelnosti I skupiny 3 do 20 m3</t>
  </si>
  <si>
    <t>1822830569</t>
  </si>
  <si>
    <t>https://podminky.urs.cz/item/CS_URS_2022_01/132251101</t>
  </si>
  <si>
    <t>(4,75+3-0,5*2)*2*0,5*0,6"projektová dokumentace - část D.1. - výkres číslo 11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</si>
  <si>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</si>
  <si>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</si>
  <si>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50590906</t>
  </si>
  <si>
    <t>https://podminky.urs.cz/item/CS_URS_2022_01/162251102</t>
  </si>
  <si>
    <t>126297232</t>
  </si>
  <si>
    <t>24"projektová dokumentace - část D.1. - výkres číslo 11</t>
  </si>
  <si>
    <t>-578088379</t>
  </si>
  <si>
    <t>24,000"projektová dokumentace - část D.1. - výkres číslo 11</t>
  </si>
  <si>
    <t>-404426219</t>
  </si>
  <si>
    <t>24*0,02 'Přepočtené koeficientem množství</t>
  </si>
  <si>
    <t>181912112</t>
  </si>
  <si>
    <t>Úprava pláně vyrovnáním výškových rozdílů ručně v hornině třídy těžitelnosti I skupiny 3 se zhutněním</t>
  </si>
  <si>
    <t>-176541625</t>
  </si>
  <si>
    <t>https://podminky.urs.cz/item/CS_URS_2022_01/181912112</t>
  </si>
  <si>
    <t>4,75*3"projektová dokumentace - část D.1. - výkres číslo 11</t>
  </si>
  <si>
    <t>271562211</t>
  </si>
  <si>
    <t>Podsyp pod základové konstrukce se zhutněním a urovnáním povrchu z kameniva drobného, frakce 0 - 4 mm</t>
  </si>
  <si>
    <t>-1892306374</t>
  </si>
  <si>
    <t>https://podminky.urs.cz/item/CS_URS_2022_01/271562211</t>
  </si>
  <si>
    <t>2*3,75*0,03"projektová dokumentace - část D.1. - výkres číslo 11</t>
  </si>
  <si>
    <t>271572211</t>
  </si>
  <si>
    <t>Podsyp pod základové konstrukce se zhutněním a urovnáním povrchu ze štěrkopísku netříděného</t>
  </si>
  <si>
    <t>749983461</t>
  </si>
  <si>
    <t>https://podminky.urs.cz/item/CS_URS_2022_01/271572211</t>
  </si>
  <si>
    <t>2*3,75*0,17"projektová dokumentace - část D.1. - výkres číslo 11</t>
  </si>
  <si>
    <t>274313611</t>
  </si>
  <si>
    <t>Základy z betonu prostého pasy betonu kamenem neprokládaného tř. C 16/20</t>
  </si>
  <si>
    <t>-2059898111</t>
  </si>
  <si>
    <t>https://podminky.urs.cz/item/CS_URS_2022_01/274313611</t>
  </si>
  <si>
    <t>(4,75+3-0,5*2)*2*0,5*0,8"projektová dokumentace - část D.1. - výkres číslo 11</t>
  </si>
  <si>
    <t>274351121</t>
  </si>
  <si>
    <t>Bednění základů pasů rovné zřízení</t>
  </si>
  <si>
    <t>1583681282</t>
  </si>
  <si>
    <t>https://podminky.urs.cz/item/CS_URS_2022_01/274351121</t>
  </si>
  <si>
    <t>(4,75+3)*2*0,2</t>
  </si>
  <si>
    <t>(4,75-0,5*2+3-0,5*2)*2*0,2</t>
  </si>
  <si>
    <t>Součet"projektová dokumentace - část D.1. - výkres číslo 11</t>
  </si>
  <si>
    <t>274351122</t>
  </si>
  <si>
    <t>Bednění základů pasů rovné odstranění</t>
  </si>
  <si>
    <t>-1859308155</t>
  </si>
  <si>
    <t>https://podminky.urs.cz/item/CS_URS_2022_01/274351122</t>
  </si>
  <si>
    <t>278381551</t>
  </si>
  <si>
    <t>Základy pod stroje nebo technologická zařízení z betonu s bedněním, odbedněním, bez úpravy povrchu z betonu prostého objemu souvislé základové konstrukce do 5 m3 tř. C 25/30, složitosti I</t>
  </si>
  <si>
    <t>1103023271</t>
  </si>
  <si>
    <t>https://podminky.urs.cz/item/CS_URS_2022_01/278381551</t>
  </si>
  <si>
    <t>1*0,9*0,2"projektová dokumentace - část D.1. - výkres číslo 11</t>
  </si>
  <si>
    <t>Svislé a kompletní konstrukce</t>
  </si>
  <si>
    <t>311235181</t>
  </si>
  <si>
    <t>Zdivo jednovrstvé z cihel děrovaných broušených na celoplošnou tenkovrstvou maltu, pevnost cihel do P10, tl. zdiva 380 mm</t>
  </si>
  <si>
    <t>877631082</t>
  </si>
  <si>
    <t>https://podminky.urs.cz/item/CS_URS_2022_01/311235181</t>
  </si>
  <si>
    <t>(4,75+2,2)*2*2,5</t>
  </si>
  <si>
    <t>-0,6*0,6</t>
  </si>
  <si>
    <t>-1*2,1</t>
  </si>
  <si>
    <t>3*0,25+3*1,1*0,5</t>
  </si>
  <si>
    <t>317168051</t>
  </si>
  <si>
    <t>Překlady keramické vysoké osazené do maltového lože, šířky překladu 70 mm výšky 238 mm, délky 1000 mm</t>
  </si>
  <si>
    <t>1040596969</t>
  </si>
  <si>
    <t>https://podminky.urs.cz/item/CS_URS_2022_01/317168051</t>
  </si>
  <si>
    <t>4"projektová dokumentace - část D.1. - výkres číslo 11</t>
  </si>
  <si>
    <t>317168052</t>
  </si>
  <si>
    <t>Překlady keramické vysoké osazené do maltového lože, šířky překladu 70 mm výšky 238 mm, délky 1250 mm</t>
  </si>
  <si>
    <t>-1339831205</t>
  </si>
  <si>
    <t>https://podminky.urs.cz/item/CS_URS_2022_01/317168052</t>
  </si>
  <si>
    <t>4,000"projektová dokumentace - část D.1. - výkres číslo 11</t>
  </si>
  <si>
    <t>317998115</t>
  </si>
  <si>
    <t>Izolace tepelná mezi překlady z pěnového polystyrenu výšky 24 cm, tloušťky 100 mm</t>
  </si>
  <si>
    <t>-1659943804</t>
  </si>
  <si>
    <t>https://podminky.urs.cz/item/CS_URS_2022_01/317998115</t>
  </si>
  <si>
    <t>1+1,25"projektová dokumentace - část D.1. - výkres číslo 11</t>
  </si>
  <si>
    <t>346244342</t>
  </si>
  <si>
    <t>Obezdívka pozednice z pálených cihel dl. 290 mm, na maltu ze suché směsi 5 MPa tl. 65 mm včetně izolace tl. 40 mm</t>
  </si>
  <si>
    <t>-2571032</t>
  </si>
  <si>
    <t>https://podminky.urs.cz/item/CS_URS_2022_01/346244342</t>
  </si>
  <si>
    <t>4,75*0,25*4"projektová dokumentace - část D.1. - výkres číslo 11</t>
  </si>
  <si>
    <t>350501501</t>
  </si>
  <si>
    <t>Prostup pro potrubí De 90 včetně utěsnění</t>
  </si>
  <si>
    <t>2127790756</t>
  </si>
  <si>
    <t>2"projektová dokumentace - část D.1. - výkres číslo 11</t>
  </si>
  <si>
    <t>417238211</t>
  </si>
  <si>
    <t>Obezdívka ztužujícího věnce keramickými věncovkami včetně tepelné izolace z pěnového polystyrenu tl. 100 mm jednostranná, výška věnce 150 mm</t>
  </si>
  <si>
    <t>1733819070</t>
  </si>
  <si>
    <t>https://podminky.urs.cz/item/CS_URS_2022_01/417238211</t>
  </si>
  <si>
    <t>2,2*2+3,95*2"projektová dokumentace - část D.1. - výkres číslo 11</t>
  </si>
  <si>
    <t>417388121</t>
  </si>
  <si>
    <t>Ztužující věnce pro keramické stropní konstrukce pro nosné vnější zdivo z děrovaných cihel z betonu železového včetně výztuže, věncovky a izolantu šířka vnější zdi 40 cm, stropní konstrukce tl. 19 cm</t>
  </si>
  <si>
    <t>783715750</t>
  </si>
  <si>
    <t>https://podminky.urs.cz/item/CS_URS_2022_01/417388121</t>
  </si>
  <si>
    <t>(4,75+3)*2"projektová dokumentace - část D.1. - výkres číslo 11</t>
  </si>
  <si>
    <t>612131101</t>
  </si>
  <si>
    <t>Podkladní a spojovací vrstva vnitřních omítaných ploch cementový postřik nanášený ručně celoplošně stěn</t>
  </si>
  <si>
    <t>-2136058926</t>
  </si>
  <si>
    <t>https://podminky.urs.cz/item/CS_URS_2022_01/612131101</t>
  </si>
  <si>
    <t>3,95*2,6+3,95*3+(3+2,6)*0,5*2,2*2-0,6*0,6-1*2,1+0,6*3*0,25+(1+2,1*2)*0,25"projektová dokumentace - část D.1. - výkres číslo 11</t>
  </si>
  <si>
    <t>612321141</t>
  </si>
  <si>
    <t>Omítka vápenocementová vnitřních ploch nanášená ručně dvouvrstvá, tloušťky jádrové omítky do 10 mm a tloušťky štuku do 3 mm štuková svislých konstrukcí stěn</t>
  </si>
  <si>
    <t>-49058103</t>
  </si>
  <si>
    <t>https://podminky.urs.cz/item/CS_URS_2022_01/612321141</t>
  </si>
  <si>
    <t>3,95*2,6+3,95*3+(3+2,6)*0,5*2,2*2-0,6*0,6-1*2,1"projektová dokumentace - část D.1. - výkres číslo 11</t>
  </si>
  <si>
    <t>612325302</t>
  </si>
  <si>
    <t>Vápenocementová omítka ostění nebo nadpraží štuková</t>
  </si>
  <si>
    <t>516037315</t>
  </si>
  <si>
    <t>https://podminky.urs.cz/item/CS_URS_2022_01/612325302</t>
  </si>
  <si>
    <t>0,6*3*0,25+(1+2,1*2)*0,25"projektová dokumentace - část D.1. - výkres číslo 11</t>
  </si>
  <si>
    <t>619991011</t>
  </si>
  <si>
    <t>Zakrytí vnitřních ploch před znečištěním včetně pozdějšího odkrytí konstrukcí a prvků obalením fólií a přelepením páskou</t>
  </si>
  <si>
    <t>-853000201</t>
  </si>
  <si>
    <t>https://podminky.urs.cz/item/CS_URS_2022_01/619991011</t>
  </si>
  <si>
    <t>0,6*0,6+1*2,1"projektová dokumentace - část D.1. - výkres číslo 11</t>
  </si>
  <si>
    <t>622131101</t>
  </si>
  <si>
    <t>Podkladní a spojovací vrstva vnějších omítaných ploch cementový postřik nanášený ručně celoplošně stěn</t>
  </si>
  <si>
    <t>1722175898</t>
  </si>
  <si>
    <t>https://podminky.urs.cz/item/CS_URS_2022_01/622131101</t>
  </si>
  <si>
    <t>4,75*2,7+4,75*3,25</t>
  </si>
  <si>
    <t>(2,7+3,25)*0,5*4*2</t>
  </si>
  <si>
    <t>-0,6*0,6+0,6*3*0,15</t>
  </si>
  <si>
    <t>-1*2,1+(1+2,1*2)*0,15</t>
  </si>
  <si>
    <t>622142001</t>
  </si>
  <si>
    <t>Potažení vnějších ploch pletivem v ploše nebo pruzích, na plném podkladu sklovláknitým vtlačením do tmelu stěn</t>
  </si>
  <si>
    <t>505481699</t>
  </si>
  <si>
    <t>https://podminky.urs.cz/item/CS_URS_2022_01/622142001</t>
  </si>
  <si>
    <t>622143001</t>
  </si>
  <si>
    <t>Montáž omítkových profilů plastových, pozinkovaných nebo dřevěných upevněných vtlačením do podkladní vrstvy nebo přibitím soklových</t>
  </si>
  <si>
    <t>-2085595633</t>
  </si>
  <si>
    <t>https://podminky.urs.cz/item/CS_URS_2022_01/622143001</t>
  </si>
  <si>
    <t>4,75*2+3*2"projektová dokumentace - část D.1. - výkres číslo 11</t>
  </si>
  <si>
    <t>55343012</t>
  </si>
  <si>
    <t>profil soklový Pz+PVC pro vnější omítky tl 20mm</t>
  </si>
  <si>
    <t>1769987655</t>
  </si>
  <si>
    <t>15,5*1,05 'Přepočtené koeficientem množství</t>
  </si>
  <si>
    <t>622143003</t>
  </si>
  <si>
    <t>Montáž omítkových profilů plastových, pozinkovaných nebo dřevěných upevněných vtlačením do podkladní vrstvy nebo přibitím rohových s tkaninou</t>
  </si>
  <si>
    <t>-1491754280</t>
  </si>
  <si>
    <t>https://podminky.urs.cz/item/CS_URS_2022_01/622143003</t>
  </si>
  <si>
    <t>0,6*3+1+2,1*2+2,7*2+3,25*2"projektová dokumentace - část D.1. - výkres číslo 11</t>
  </si>
  <si>
    <t>63127416</t>
  </si>
  <si>
    <t>profil rohový PVC 23x23mm s výztužnou tkaninou š 100mm pro ETICS</t>
  </si>
  <si>
    <t>-1410336979</t>
  </si>
  <si>
    <t>18,9*1,05 'Přepočtené koeficientem množství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</si>
  <si>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</si>
  <si>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</si>
  <si>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-1990795977</t>
  </si>
  <si>
    <t>https://podminky.urs.cz/item/CS_URS_2022_01/622143004</t>
  </si>
  <si>
    <t>0,6*3+1+2,1*2"projektová dokumentace - část D.1. - výkres číslo 11</t>
  </si>
  <si>
    <t>28342205</t>
  </si>
  <si>
    <t>profil začišťovací PVC 6mm s výztužnou tkaninou pro ostění ETICS</t>
  </si>
  <si>
    <t>-114695599</t>
  </si>
  <si>
    <t>7*1,05 'Přepočtené koeficientem množství</t>
  </si>
  <si>
    <t>622151011</t>
  </si>
  <si>
    <t>Penetrační nátěr vnějších pastovitých tenkovrstvých omítek silikátový paropropustný stěn</t>
  </si>
  <si>
    <t>863136156</t>
  </si>
  <si>
    <t>https://podminky.urs.cz/item/CS_URS_2022_01/622151011</t>
  </si>
  <si>
    <t>-7,75"odpočet marmolitu</t>
  </si>
  <si>
    <t>622151021</t>
  </si>
  <si>
    <t>Penetrační nátěr vnějších pastovitých tenkovrstvých omítek mozaikových akrylátový stěn</t>
  </si>
  <si>
    <t>-1472693575</t>
  </si>
  <si>
    <t>https://podminky.urs.cz/item/CS_URS_2022_01/622151021</t>
  </si>
  <si>
    <t>(4,75+3)*2*0,5"projektová dokumentace - část D.1. - výkres číslo 11</t>
  </si>
  <si>
    <t>622321121</t>
  </si>
  <si>
    <t>Omítka vápenocementová vnějších ploch nanášená ručně jednovrstvá, tloušťky do 15 mm hladká stěn</t>
  </si>
  <si>
    <t>-554224232</t>
  </si>
  <si>
    <t>https://podminky.urs.cz/item/CS_URS_2022_01/622321121</t>
  </si>
  <si>
    <t>622511112</t>
  </si>
  <si>
    <t>Omítka tenkovrstvá akrylátová vnějších ploch probarvená bez penetrace mozaiková střednězrnná stěn</t>
  </si>
  <si>
    <t>573611223</t>
  </si>
  <si>
    <t>https://podminky.urs.cz/item/CS_URS_2022_01/622511112</t>
  </si>
  <si>
    <t>622531022</t>
  </si>
  <si>
    <t>Omítka tenkovrstvá silikonová vnějších ploch probarvená bez penetrace zatíraná (škrábaná), zrnitost 2,0 mm stěn</t>
  </si>
  <si>
    <t>2059853788</t>
  </si>
  <si>
    <t>https://podminky.urs.cz/item/CS_URS_2022_01/622531022</t>
  </si>
  <si>
    <t>629991011</t>
  </si>
  <si>
    <t>Zakrytí vnějších ploch před znečištěním včetně pozdějšího odkrytí výplní otvorů a svislých ploch fólií přilepenou lepící páskou</t>
  </si>
  <si>
    <t>1953104230</t>
  </si>
  <si>
    <t>https://podminky.urs.cz/item/CS_URS_2022_01/629991011</t>
  </si>
  <si>
    <t>631311136</t>
  </si>
  <si>
    <t>Mazanina z betonu prostého bez zvýšených nároků na prostředí tl. přes 120 do 240 mm tř. C 25/30</t>
  </si>
  <si>
    <t>594378841</t>
  </si>
  <si>
    <t>https://podminky.urs.cz/item/CS_URS_2022_01/631311136</t>
  </si>
  <si>
    <t>(3,95*2,2+1*0,4)*0,15"projektová dokumentace - část D.1. - výkres číslo 11</t>
  </si>
  <si>
    <t>631319023</t>
  </si>
  <si>
    <t>Příplatek k cenám mazanin za úpravu povrchu mazaniny přehlazením s poprášením cementem pro konečnou úpravu, mazanina tl. přes 120 do 240 mm (10 kg/m3)</t>
  </si>
  <si>
    <t>169461267</t>
  </si>
  <si>
    <t>https://podminky.urs.cz/item/CS_URS_2022_01/631319023</t>
  </si>
  <si>
    <t>631319175</t>
  </si>
  <si>
    <t>Příplatek k cenám mazanin za stržení povrchu spodní vrstvy mazaniny latí před vložením výztuže nebo pletiva pro tl. obou vrstev mazaniny přes 120 do 240 mm</t>
  </si>
  <si>
    <t>-2029579068</t>
  </si>
  <si>
    <t>https://podminky.urs.cz/item/CS_URS_2022_01/631319175</t>
  </si>
  <si>
    <t>631362021</t>
  </si>
  <si>
    <t>Výztuž mazanin ze svařovaných sítí z drátů typu KARI</t>
  </si>
  <si>
    <t>-30181837</t>
  </si>
  <si>
    <t>https://podminky.urs.cz/item/CS_URS_2022_01/631362021</t>
  </si>
  <si>
    <t>(3,95*2,2+1*0,4)*7,667*1,25*0,001"projektová dokumentace - část D.1. - výkres číslo 11</t>
  </si>
  <si>
    <t>632451024</t>
  </si>
  <si>
    <t>Potěr cementový vyrovnávací z malty (MC-15) v pásu o průměrné (střední) tl. přes 40 do 50 mm</t>
  </si>
  <si>
    <t>819019579</t>
  </si>
  <si>
    <t>https://podminky.urs.cz/item/CS_URS_2022_01/632451024</t>
  </si>
  <si>
    <t>1,8*4*0,4+0,7*0,4"projektová dokumentace - část D.1. - výkres číslo 11</t>
  </si>
  <si>
    <t>857241131</t>
  </si>
  <si>
    <t>Montáž litinových tvarovek na potrubí litinovém tlakovém jednoosých na potrubí z trub hrdlových v otevřeném výkopu, kanálu nebo v šachtě s integrovaným těsněním DN 80</t>
  </si>
  <si>
    <t>46490402</t>
  </si>
  <si>
    <t>https://podminky.urs.cz/item/CS_URS_2022_01/857241131</t>
  </si>
  <si>
    <t>1"projektová dokumentace - část D.1. - výkres číslo 11</t>
  </si>
  <si>
    <t>55008005016</t>
  </si>
  <si>
    <t>TVAROVKA REDUKČNÍ 80-50</t>
  </si>
  <si>
    <t>-639324371</t>
  </si>
  <si>
    <t>55008005010</t>
  </si>
  <si>
    <t>TVAROVKA REDUKČNÍ 50-40</t>
  </si>
  <si>
    <t>751529927</t>
  </si>
  <si>
    <t>711321621</t>
  </si>
  <si>
    <t>-853799626</t>
  </si>
  <si>
    <t>857251151</t>
  </si>
  <si>
    <t>Montáž litinových tvarovek na potrubí litinovém tlakovém jednoosých na potrubí z trub hrdlových v otevřeném výkopu, kanálu nebo v šachtě s přírubovým koncem vnějšího průměru DN/OD 90</t>
  </si>
  <si>
    <t>-1174354478</t>
  </si>
  <si>
    <t>https://podminky.urs.cz/item/CS_URS_2022_01/857251151</t>
  </si>
  <si>
    <t>2+2"projektová dokumentace - část D.1. - výkres číslo 11</t>
  </si>
  <si>
    <t>40008009016</t>
  </si>
  <si>
    <t>PŘÍRUBA S2000 80/90</t>
  </si>
  <si>
    <t>-1107138774</t>
  </si>
  <si>
    <t>891181222</t>
  </si>
  <si>
    <t>Montáž vodovodních armatur na potrubí šoupátek nebo klapek uzavíracích v šachtách s ručním kolečkem DN 40</t>
  </si>
  <si>
    <t>-527665169</t>
  </si>
  <si>
    <t>https://podminky.urs.cz/item/CS_URS_2022_01/891181222</t>
  </si>
  <si>
    <t>422213001</t>
  </si>
  <si>
    <t>šoupátko pitná voda litina DN 40 hrdlové</t>
  </si>
  <si>
    <t>1326055071</t>
  </si>
  <si>
    <t>42210100</t>
  </si>
  <si>
    <t>kolo ruční pro DN 40-50 D 150mm</t>
  </si>
  <si>
    <t>138923691</t>
  </si>
  <si>
    <t>2,000"projektová dokumentace - část D.1. - výkres číslo 11</t>
  </si>
  <si>
    <t>1365323164</t>
  </si>
  <si>
    <t>1,000"projektová dokumentace - část D.1. - výkres číslo 11</t>
  </si>
  <si>
    <t>2075974232</t>
  </si>
  <si>
    <t>1750580830</t>
  </si>
  <si>
    <t>385483551</t>
  </si>
  <si>
    <t>891245321</t>
  </si>
  <si>
    <t>Montáž vodovodních armatur na potrubí zpětných klapek DN 80</t>
  </si>
  <si>
    <t>1433616291</t>
  </si>
  <si>
    <t>https://podminky.urs.cz/item/CS_URS_2022_01/891245321</t>
  </si>
  <si>
    <t>422830431</t>
  </si>
  <si>
    <t>klapka zpětná samočinná litinová PN 16 pro vodu DN 80</t>
  </si>
  <si>
    <t>-2101931111</t>
  </si>
  <si>
    <t>891301501</t>
  </si>
  <si>
    <t>Dodávka a montáž automatické tlakové stanice (2 čerpadla) HYDRO MULTI-E 2 CME 3-5</t>
  </si>
  <si>
    <t>-429266733</t>
  </si>
  <si>
    <t>Poznámka k položce:_x000D_
Skutečná vypočítaná hodnota průtoku: 1,217 m³/h, Systém s min. Q: 0.8 m³/h, Max. průtok: 8,6 m³/h_x000D_
Výsledná dopravní výška čerpadla: 36.92 m, Max. dopravní výška: 46 m</t>
  </si>
  <si>
    <t>949101111</t>
  </si>
  <si>
    <t>Lešení pomocné pracovní pro objekty pozemních staveb pro zatížení do 150 kg/m2, o výšce lešeňové podlahy do 1,9 m</t>
  </si>
  <si>
    <t>-1088487958</t>
  </si>
  <si>
    <t>https://podminky.urs.cz/item/CS_URS_2022_01/949101111</t>
  </si>
  <si>
    <t>3,95*2,2+(4,75+3)*2*2"projektová dokumentace - část D.1. - výkres číslo 11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</si>
  <si>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</si>
  <si>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</si>
  <si>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1830578270</t>
  </si>
  <si>
    <t>https://podminky.urs.cz/item/CS_URS_2022_01/952901221</t>
  </si>
  <si>
    <t>3,95*2,2"projektová dokumentace - část D.1. - výkres číslo 11</t>
  </si>
  <si>
    <t>953961114</t>
  </si>
  <si>
    <t>Kotvy chemické s vyvrtáním otvoru do betonu, železobetonu nebo tvrdého kamene tmel, velikost M 16, hloubka 125 mm</t>
  </si>
  <si>
    <t>-1311172510</t>
  </si>
  <si>
    <t>https://podminky.urs.cz/item/CS_URS_2022_01/953961114</t>
  </si>
  <si>
    <t>5*2"projektová dokumentace - část D.1. - výkres číslo 11</t>
  </si>
  <si>
    <t>953965133</t>
  </si>
  <si>
    <t>Kotvy chemické s vyvrtáním otvoru kotevní šrouby pro chemické kotvy, velikost M 16, délka 300 mm</t>
  </si>
  <si>
    <t>215989612</t>
  </si>
  <si>
    <t>https://podminky.urs.cz/item/CS_URS_2022_01/953965133</t>
  </si>
  <si>
    <t>31111008</t>
  </si>
  <si>
    <t>matice přesná šestihranná Pz DIN 934-8 M16</t>
  </si>
  <si>
    <t>100 kus</t>
  </si>
  <si>
    <t>-576841320</t>
  </si>
  <si>
    <t>10*0,01 'Přepočtené koeficientem množství</t>
  </si>
  <si>
    <t>31121005</t>
  </si>
  <si>
    <t>podložka pod dřevěnou konstrukci DIN 440 D 16mm</t>
  </si>
  <si>
    <t>-1947065286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</si>
  <si>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</si>
  <si>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</si>
  <si>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60393739</t>
  </si>
  <si>
    <t>https://podminky.urs.cz/item/CS_URS_2022_01/998011001</t>
  </si>
  <si>
    <t>PSV</t>
  </si>
  <si>
    <t>Práce a dodávky PSV</t>
  </si>
  <si>
    <t>711</t>
  </si>
  <si>
    <t>Izolace proti vodě, vlhkosti a plynům</t>
  </si>
  <si>
    <t>711471051</t>
  </si>
  <si>
    <t>Provedení izolace proti povrchové a podpovrchové tlakové vodě termoplasty na ploše vodorovné V folií PVC lepenou</t>
  </si>
  <si>
    <t>1440443201</t>
  </si>
  <si>
    <t>https://podminky.urs.cz/item/CS_URS_2022_01/711471051</t>
  </si>
  <si>
    <t>28322004</t>
  </si>
  <si>
    <t>fólie hydroizolační pro spodní stavbu mPVC tl 1,5mm</t>
  </si>
  <si>
    <t>-67419084</t>
  </si>
  <si>
    <t>14,25*1,1655 'Přepočtené koeficientem množství</t>
  </si>
  <si>
    <t>711472051</t>
  </si>
  <si>
    <t>Provedení izolace proti povrchové a podpovrchové tlakové vodě termoplasty na ploše svislé S folií PVC lepenou</t>
  </si>
  <si>
    <t>-1953915021</t>
  </si>
  <si>
    <t>https://podminky.urs.cz/item/CS_URS_2022_01/711472051</t>
  </si>
  <si>
    <t>(4,75+3)*2*0,25</t>
  </si>
  <si>
    <t>(3,95+2,2)*2*0,15+0,9*0,2</t>
  </si>
  <si>
    <t>1012155987</t>
  </si>
  <si>
    <t>5,9*1,221 'Přepočtené koeficientem množství</t>
  </si>
  <si>
    <t>711491171</t>
  </si>
  <si>
    <t>Provedení doplňků izolace proti vodě textilií na ploše vodorovné V vrstva podkladní</t>
  </si>
  <si>
    <t>447730614</t>
  </si>
  <si>
    <t>https://podminky.urs.cz/item/CS_URS_2022_01/711491171</t>
  </si>
  <si>
    <t>69311068</t>
  </si>
  <si>
    <t>geotextilie netkaná separační, ochranná, filtrační, drenážní PP 300g/m2</t>
  </si>
  <si>
    <t>190351372</t>
  </si>
  <si>
    <t>14,25*1,05 'Přepočtené koeficientem množství</t>
  </si>
  <si>
    <t>711491172</t>
  </si>
  <si>
    <t>Provedení doplňků izolace proti vodě textilií na ploše vodorovné V vrstva ochranná</t>
  </si>
  <si>
    <t>-1711724839</t>
  </si>
  <si>
    <t>https://podminky.urs.cz/item/CS_URS_2022_01/711491172</t>
  </si>
  <si>
    <t>-885689834</t>
  </si>
  <si>
    <t>711491271</t>
  </si>
  <si>
    <t>Provedení doplňků izolace proti vodě textilií na ploše svislé S vrstva podkladní</t>
  </si>
  <si>
    <t>-1115443682</t>
  </si>
  <si>
    <t>https://podminky.urs.cz/item/CS_URS_2022_01/711491271</t>
  </si>
  <si>
    <t>-1015793052</t>
  </si>
  <si>
    <t>5,9*1,05 'Přepočtené koeficientem množství</t>
  </si>
  <si>
    <t>711491272</t>
  </si>
  <si>
    <t>Provedení doplňků izolace proti vodě textilií na ploše svislé S vrstva ochranná</t>
  </si>
  <si>
    <t>1892575243</t>
  </si>
  <si>
    <t>https://podminky.urs.cz/item/CS_URS_2022_01/711491272</t>
  </si>
  <si>
    <t>1155535888</t>
  </si>
  <si>
    <t>998711101</t>
  </si>
  <si>
    <t>Přesun hmot pro izolace proti vodě, vlhkosti a plynům stanovený z hmotnosti přesunovaného materiálu vodorovná dopravní vzdálenost do 50 m v objektech výšky do 6 m</t>
  </si>
  <si>
    <t>-1110073494</t>
  </si>
  <si>
    <t>https://podminky.urs.cz/item/CS_URS_2022_01/998711101</t>
  </si>
  <si>
    <t>762</t>
  </si>
  <si>
    <t>Konstrukce tesařské</t>
  </si>
  <si>
    <t>762082220</t>
  </si>
  <si>
    <t>Profilování zhlaví trámů a ozdobných konců jednoduché seříznutí dvěma řezy, plochy do 160 cm2</t>
  </si>
  <si>
    <t>-543608646</t>
  </si>
  <si>
    <t>https://podminky.urs.cz/item/CS_URS_2022_01/762082220</t>
  </si>
  <si>
    <t>6*2"projektová dokumentace - část D.1. - výkres číslo 11</t>
  </si>
  <si>
    <t>762083122</t>
  </si>
  <si>
    <t>Impregnace řeziva máčením proti dřevokaznému hmyzu, houbám a plísním, třída ohrožení 3 a 4 (dřevo v exteriéru)</t>
  </si>
  <si>
    <t>600273310</t>
  </si>
  <si>
    <t>https://podminky.urs.cz/item/CS_URS_2022_01/762083122</t>
  </si>
  <si>
    <t>0,235+0,626"projektová dokumentace - část D.1. - výkres číslo 11</t>
  </si>
  <si>
    <t>762085103</t>
  </si>
  <si>
    <t>Montáž ocelových spojovacích prostředků (materiál ve specifikaci) kotevních želez příložek, patek, táhel</t>
  </si>
  <si>
    <t>-866879537</t>
  </si>
  <si>
    <t>https://podminky.urs.cz/item/CS_URS_2022_01/762085103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</si>
  <si>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</si>
  <si>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</si>
  <si>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1596602385</t>
  </si>
  <si>
    <t>https://podminky.urs.cz/item/CS_URS_2022_01/762332131</t>
  </si>
  <si>
    <t>10*2,97"kleštiny 6/12</t>
  </si>
  <si>
    <t>60512125</t>
  </si>
  <si>
    <t>hranol stavební řezivo průřezu do 120cm2 do dl 6m</t>
  </si>
  <si>
    <t>-1047692134</t>
  </si>
  <si>
    <t>10*2,97*0,06*0,12*1,1"kleštiny 6/12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</si>
  <si>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</si>
  <si>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</si>
  <si>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1039216054</t>
  </si>
  <si>
    <t>https://podminky.urs.cz/item/CS_URS_2022_01/762332132</t>
  </si>
  <si>
    <t>4,75*2"pozednice 10/14</t>
  </si>
  <si>
    <t>12*2,2"krokve 10/14</t>
  </si>
  <si>
    <t>4,75"vrcholová vaznice 10/14</t>
  </si>
  <si>
    <t>60512130</t>
  </si>
  <si>
    <t>hranol stavební řezivo průřezu do 224cm2 do dl 6m</t>
  </si>
  <si>
    <t>502153031</t>
  </si>
  <si>
    <t>4,75*2*0,1*0,14*1,1"pozednice 10/14</t>
  </si>
  <si>
    <t>12*2,2*0,1*0,14*1,1"krokve 10/14</t>
  </si>
  <si>
    <t>4,75*0,1*0,14*1,1"vrcholová vaznice 10/14</t>
  </si>
  <si>
    <t>762341016</t>
  </si>
  <si>
    <t>Bednění střech střech rovných sklonu do 60° s vyřezáním otvorů z dřevoštěpkových desek OSB šroubovaných na krokve na sraz, tloušťky desky 22 mm</t>
  </si>
  <si>
    <t>1428650805</t>
  </si>
  <si>
    <t>https://podminky.urs.cz/item/CS_URS_2022_01/762341016</t>
  </si>
  <si>
    <t>2,2*5,05*2"projektová dokumentace - část D.1. - výkres číslo 11</t>
  </si>
  <si>
    <t>762395000</t>
  </si>
  <si>
    <t>Spojovací prostředky krovů, bednění a laťování, nadstřešních konstrukcí svory, prkna, hřebíky, pásová ocel, vruty</t>
  </si>
  <si>
    <t>1670847619</t>
  </si>
  <si>
    <t>https://podminky.urs.cz/item/CS_URS_2022_01/762395000</t>
  </si>
  <si>
    <t>0,235+0,626+22,22*0,022"položky dílu 762</t>
  </si>
  <si>
    <t>998762101</t>
  </si>
  <si>
    <t>Přesun hmot pro konstrukce tesařské stanovený z hmotnosti přesunovaného materiálu vodorovná dopravní vzdálenost do 50 m v objektech výšky do 6 m</t>
  </si>
  <si>
    <t>-830493311</t>
  </si>
  <si>
    <t>https://podminky.urs.cz/item/CS_URS_2022_01/998762101</t>
  </si>
  <si>
    <t>764</t>
  </si>
  <si>
    <t>Konstrukce klempířské</t>
  </si>
  <si>
    <t>764212634</t>
  </si>
  <si>
    <t>Oplechování střešních prvků z pozinkovaného plechu s povrchovou úpravou štítu závětrnou lištou rš 330 mm</t>
  </si>
  <si>
    <t>-496793600</t>
  </si>
  <si>
    <t>https://podminky.urs.cz/item/CS_URS_2022_01/764212634</t>
  </si>
  <si>
    <t>2,2*4"projektová dokumentace - část D.1. - výkres číslo 11</t>
  </si>
  <si>
    <t>764212664</t>
  </si>
  <si>
    <t>Oplechování střešních prvků z pozinkovaného plechu s povrchovou úpravou okapu střechy rovné okapovým plechem rš 330 mm</t>
  </si>
  <si>
    <t>1118801137</t>
  </si>
  <si>
    <t>https://podminky.urs.cz/item/CS_URS_2022_01/764212664</t>
  </si>
  <si>
    <t>5,05*2"projektová dokumentace - část D.1. - výkres číslo 11</t>
  </si>
  <si>
    <t>764216644</t>
  </si>
  <si>
    <t>Oplechování parapetů z pozinkovaného plechu s povrchovou úpravou rovných celoplošně lepené, bez rohů rš 330 mm</t>
  </si>
  <si>
    <t>1843732653</t>
  </si>
  <si>
    <t>https://podminky.urs.cz/item/CS_URS_2022_01/764216644</t>
  </si>
  <si>
    <t>0,7"projektová dokumentace - část D.1. - výkres číslo 11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</si>
  <si>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</si>
  <si>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</si>
  <si>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1837743142</t>
  </si>
  <si>
    <t>https://podminky.urs.cz/item/CS_URS_2022_01/764216665</t>
  </si>
  <si>
    <t>96</t>
  </si>
  <si>
    <t>764511602</t>
  </si>
  <si>
    <t>Žlab podokapní z pozinkovaného plechu s povrchovou úpravou včetně háků a čel půlkruhový rš 330 mm</t>
  </si>
  <si>
    <t>-44853296</t>
  </si>
  <si>
    <t>https://podminky.urs.cz/item/CS_URS_2022_01/764511602</t>
  </si>
  <si>
    <t>97</t>
  </si>
  <si>
    <t>764511642</t>
  </si>
  <si>
    <t>Žlab podokapní z pozinkovaného plechu s povrchovou úpravou včetně háků a čel kotlík oválný (trychtýřový), rš žlabu/průměr svodu 330/100 mm</t>
  </si>
  <si>
    <t>1636212549</t>
  </si>
  <si>
    <t>https://podminky.urs.cz/item/CS_URS_2022_01/764511642</t>
  </si>
  <si>
    <t>98</t>
  </si>
  <si>
    <t>764518622</t>
  </si>
  <si>
    <t>Svod z pozinkovaného plechu s upraveným povrchem včetně objímek, kolen a odskoků kruhový, průměru 100 mm</t>
  </si>
  <si>
    <t>-1380800078</t>
  </si>
  <si>
    <t>https://podminky.urs.cz/item/CS_URS_2022_01/764518622</t>
  </si>
  <si>
    <t>2*3"projektová dokumentace - část D.1. - výkres číslo 11</t>
  </si>
  <si>
    <t>99</t>
  </si>
  <si>
    <t>998764101</t>
  </si>
  <si>
    <t>Přesun hmot pro konstrukce klempířské stanovený z hmotnosti přesunovaného materiálu vodorovná dopravní vzdálenost do 50 m v objektech výšky do 6 m</t>
  </si>
  <si>
    <t>-1495751009</t>
  </si>
  <si>
    <t>https://podminky.urs.cz/item/CS_URS_2022_01/998764101</t>
  </si>
  <si>
    <t>765</t>
  </si>
  <si>
    <t>Krytina skládaná</t>
  </si>
  <si>
    <t>100</t>
  </si>
  <si>
    <t>765153022</t>
  </si>
  <si>
    <t>Krytina bitumenová ze šindelů obdélníkového tvaru, sklonu přes 20 do 30°</t>
  </si>
  <si>
    <t>-301204786</t>
  </si>
  <si>
    <t>https://podminky.urs.cz/item/CS_URS_2022_01/765153022</t>
  </si>
  <si>
    <t>101</t>
  </si>
  <si>
    <t>765153102</t>
  </si>
  <si>
    <t>Krytina bitumenová ze šindelů okapová hrana bez rozlišení tvaru</t>
  </si>
  <si>
    <t>702519030</t>
  </si>
  <si>
    <t>https://podminky.urs.cz/item/CS_URS_2022_01/765153102</t>
  </si>
  <si>
    <t>102</t>
  </si>
  <si>
    <t>765153122</t>
  </si>
  <si>
    <t>Krytina bitumenová ze šindelů hřeben oboustranně bez rozlišení tvaru</t>
  </si>
  <si>
    <t>-1887459307</t>
  </si>
  <si>
    <t>https://podminky.urs.cz/item/CS_URS_2022_01/765153122</t>
  </si>
  <si>
    <t>5,05"projektová dokumentace - část D.1. - výkres číslo 11</t>
  </si>
  <si>
    <t>103</t>
  </si>
  <si>
    <t>765155001</t>
  </si>
  <si>
    <t>Montáž střešních doplňků krytiny bitumenové ze šindelů speciálních tvarů větracích hlavic, ventilačních prostupů apod., plochy jednotlivě do 0,2 m2</t>
  </si>
  <si>
    <t>-249875491</t>
  </si>
  <si>
    <t>https://podminky.urs.cz/item/CS_URS_2022_01/765155001</t>
  </si>
  <si>
    <t>6"projektová dokumentace - část D.1. - výkres číslo 11</t>
  </si>
  <si>
    <t>104</t>
  </si>
  <si>
    <t>62822017</t>
  </si>
  <si>
    <t>větrák asfaltového šindele nad 25°</t>
  </si>
  <si>
    <t>278981612</t>
  </si>
  <si>
    <t>105</t>
  </si>
  <si>
    <t>765155021</t>
  </si>
  <si>
    <t>Montáž střešních doplňků krytiny bitumenové ze šindelů háků protisněhových</t>
  </si>
  <si>
    <t>-1672982967</t>
  </si>
  <si>
    <t>https://podminky.urs.cz/item/CS_URS_2022_01/765155021</t>
  </si>
  <si>
    <t>40"projektová dokumentace - část D.1. - výkres číslo 11</t>
  </si>
  <si>
    <t>106</t>
  </si>
  <si>
    <t>62822013</t>
  </si>
  <si>
    <t>zachytávače sněhové asfaltového šindele</t>
  </si>
  <si>
    <t>-1562980927</t>
  </si>
  <si>
    <t>107</t>
  </si>
  <si>
    <t>765193001</t>
  </si>
  <si>
    <t>Montáž podkladního pásu vyrovnávacího</t>
  </si>
  <si>
    <t>547173150</t>
  </si>
  <si>
    <t>https://podminky.urs.cz/item/CS_URS_2022_01/765193001</t>
  </si>
  <si>
    <t>108</t>
  </si>
  <si>
    <t>62866380</t>
  </si>
  <si>
    <t>pás podkladní asfaltového šindele</t>
  </si>
  <si>
    <t>-199500883</t>
  </si>
  <si>
    <t>22,22*1,1 'Přepočtené koeficientem množství</t>
  </si>
  <si>
    <t>109</t>
  </si>
  <si>
    <t>998765101</t>
  </si>
  <si>
    <t>Přesun hmot pro krytiny skládané stanovený z hmotnosti přesunovaného materiálu vodorovná dopravní vzdálenost do 50 m na objektech výšky do 6 m</t>
  </si>
  <si>
    <t>-979026976</t>
  </si>
  <si>
    <t>https://podminky.urs.cz/item/CS_URS_2022_01/998765101</t>
  </si>
  <si>
    <t>766</t>
  </si>
  <si>
    <t>Konstrukce truhlářské</t>
  </si>
  <si>
    <t>110</t>
  </si>
  <si>
    <t>766622216</t>
  </si>
  <si>
    <t>Montáž oken plastových plochy do 1 m2 včetně montáže rámu otevíravých do zdiva</t>
  </si>
  <si>
    <t>-835803424</t>
  </si>
  <si>
    <t>https://podminky.urs.cz/item/CS_URS_2022_01/766622216</t>
  </si>
  <si>
    <t>111</t>
  </si>
  <si>
    <t>61140049</t>
  </si>
  <si>
    <t>okno plastové otevíravé/sklopné dvojsklo do plochy 1m2</t>
  </si>
  <si>
    <t>-870781988</t>
  </si>
  <si>
    <t>0,6*0,6"projektová dokumentace - část D.1. - výkres číslo 11</t>
  </si>
  <si>
    <t>112</t>
  </si>
  <si>
    <t>766629213</t>
  </si>
  <si>
    <t>Montáž oken dřevěných Příplatek k cenám za izolaci mezi ostěním a rámem okna při rovném ostění, připojovací spára tl. do 15 mm, fólie</t>
  </si>
  <si>
    <t>-1591560043</t>
  </si>
  <si>
    <t>https://podminky.urs.cz/item/CS_URS_2022_01/766629213</t>
  </si>
  <si>
    <t>0,6*4"projektová dokumentace - část D.1. - výkres číslo 11</t>
  </si>
  <si>
    <t>113</t>
  </si>
  <si>
    <t>766629214</t>
  </si>
  <si>
    <t>Montáž oken dřevěných Příplatek k cenám za izolaci mezi ostěním a rámem okna při rovném ostění, připojovací spára tl. do 15 mm, páska</t>
  </si>
  <si>
    <t>1594546923</t>
  </si>
  <si>
    <t>https://podminky.urs.cz/item/CS_URS_2022_01/766629214</t>
  </si>
  <si>
    <t>114</t>
  </si>
  <si>
    <t>766660411</t>
  </si>
  <si>
    <t>Montáž dveřních křídel dřevěných nebo plastových vchodových dveří včetně rámu do zdiva jednokřídlových bez nadsvětlíku</t>
  </si>
  <si>
    <t>1659579372</t>
  </si>
  <si>
    <t>https://podminky.urs.cz/item/CS_URS_2022_01/766660411</t>
  </si>
  <si>
    <t>115</t>
  </si>
  <si>
    <t>61140500</t>
  </si>
  <si>
    <t>dveře jednokřídlé plastové bílé plné max rozměru otvoru 2,42m2 bezpečnostní třídy RC2</t>
  </si>
  <si>
    <t>432231838</t>
  </si>
  <si>
    <t>Poznámka k položce:_x000D_
rám/zárubeň, kování a zámek v ceně</t>
  </si>
  <si>
    <t>1*2,1"projektová dokumentace - část D.1. - výkres číslo 11</t>
  </si>
  <si>
    <t>116</t>
  </si>
  <si>
    <t>766694111</t>
  </si>
  <si>
    <t>Montáž ostatních truhlářských konstrukcí parapetních desek dřevěných nebo plastových šířky do 300 mm, délky do 1000 mm</t>
  </si>
  <si>
    <t>390443937</t>
  </si>
  <si>
    <t>https://podminky.urs.cz/item/CS_URS_2022_01/766694111</t>
  </si>
  <si>
    <t>117</t>
  </si>
  <si>
    <t>60794102</t>
  </si>
  <si>
    <t>parapet dřevotřískový vnitřní povrch laminátový š 260mm</t>
  </si>
  <si>
    <t>258538043</t>
  </si>
  <si>
    <t>0,6"projektová dokumentace - část D.1. - výkres číslo 11</t>
  </si>
  <si>
    <t>118</t>
  </si>
  <si>
    <t>60794121</t>
  </si>
  <si>
    <t>koncovka PVC k parapetním dřevotřískovým deskám 600mm</t>
  </si>
  <si>
    <t>787437213</t>
  </si>
  <si>
    <t>119</t>
  </si>
  <si>
    <t>998766101</t>
  </si>
  <si>
    <t>Přesun hmot pro konstrukce truhlářské stanovený z hmotnosti přesunovaného materiálu vodorovná dopravní vzdálenost do 50 m v objektech výšky do 6 m</t>
  </si>
  <si>
    <t>-24466203</t>
  </si>
  <si>
    <t>https://podminky.urs.cz/item/CS_URS_2022_01/998766101</t>
  </si>
  <si>
    <t>784</t>
  </si>
  <si>
    <t>Dokončovací práce - malby a tapety</t>
  </si>
  <si>
    <t>120</t>
  </si>
  <si>
    <t>784181001</t>
  </si>
  <si>
    <t>Pačokování jednonásobné v místnostech výšky do 3,80 m</t>
  </si>
  <si>
    <t>-1514866500</t>
  </si>
  <si>
    <t>https://podminky.urs.cz/item/CS_URS_2022_01/784181001</t>
  </si>
  <si>
    <t>121</t>
  </si>
  <si>
    <t>784181101</t>
  </si>
  <si>
    <t>Penetrace podkladu jednonásobná základní akrylátová bezbarvá v místnostech výšky do 3,80 m</t>
  </si>
  <si>
    <t>661877625</t>
  </si>
  <si>
    <t>https://podminky.urs.cz/item/CS_URS_2022_01/784181101</t>
  </si>
  <si>
    <t>122</t>
  </si>
  <si>
    <t>784211101</t>
  </si>
  <si>
    <t>Malby z malířských směsí oděruvzdorných za mokra dvojnásobné, bílé za mokra oděruvzdorné výborně v místnostech výšky do 3,80 m</t>
  </si>
  <si>
    <t>964648973</t>
  </si>
  <si>
    <t>https://podminky.urs.cz/item/CS_URS_2022_01/784211101</t>
  </si>
  <si>
    <t>123</t>
  </si>
  <si>
    <t>Dodávka a montáž technologické instalace pro novou ATS, dálkové přenosy provozních a poruchových hodnot ATS na dispečink provozovatele a přenos poruchových zpráv na mobilní telefony obsluhy</t>
  </si>
  <si>
    <t>618505477</t>
  </si>
  <si>
    <t>Poznámka k položce:_x000D_
Nainstalována telemetrická stanice bude kompatibilní s dispečinkem provozovatele ČEVAK a.s. v Českých Budějovicích. Stanice bude obsahovat GSM/GPRS modem, 6x digitálně-analogový vstup, 8x pulsně-binární vstup, 2x výstupní_x000D_
relé. Napájení telemetrické stanice bude zálohováno akumulátorem. _x000D_
 Podrobnosti Viz TZ SO 01 – ATS</t>
  </si>
  <si>
    <t>124</t>
  </si>
  <si>
    <t>21-M-02</t>
  </si>
  <si>
    <t>Dodávka a montáž vnitřní elektro</t>
  </si>
  <si>
    <t>soubor</t>
  </si>
  <si>
    <t>1405408641</t>
  </si>
  <si>
    <t>125</t>
  </si>
  <si>
    <t>21-M-03</t>
  </si>
  <si>
    <t>Dodávka a montáž bleskosvod, zemnící soustava</t>
  </si>
  <si>
    <t>-1738178154</t>
  </si>
  <si>
    <t>SO-02 - Asanace stávajících studní</t>
  </si>
  <si>
    <t>111151103</t>
  </si>
  <si>
    <t>Odstranění travin a rákosu strojně travin, při celkové ploše přes 500 m2</t>
  </si>
  <si>
    <t>751647073</t>
  </si>
  <si>
    <t>https://podminky.urs.cz/item/CS_URS_2022_01/111151103</t>
  </si>
  <si>
    <t>635,5"projektová dokumentace - část D.2. - výkres číslo 2a</t>
  </si>
  <si>
    <t>111211101</t>
  </si>
  <si>
    <t>Odstranění křovin a stromů s odstraněním kořenů ručně průměru kmene do 100 mm jakékoliv plochy v rovině nebo ve svahu o sklonu do 1:5</t>
  </si>
  <si>
    <t>518162542</t>
  </si>
  <si>
    <t>https://podminky.urs.cz/item/CS_URS_2022_01/111211101</t>
  </si>
  <si>
    <t>248"projektová dokumentace - část D.2. - výkres číslo 2a</t>
  </si>
  <si>
    <t>111211211</t>
  </si>
  <si>
    <t>Snesení větví stromů na hromady nebo naložení na dopravní prostředek jehličnatých v rovině nebo ve svahu do 1:3, průměru kmene do 30 cm</t>
  </si>
  <si>
    <t>1254322377</t>
  </si>
  <si>
    <t>https://podminky.urs.cz/item/CS_URS_2022_01/111211211</t>
  </si>
  <si>
    <t>12"projektová dokumentace - část D.2. - výkres číslo 2a</t>
  </si>
  <si>
    <t>111211212</t>
  </si>
  <si>
    <t>Snesení větví stromů na hromady nebo naložení na dopravní prostředek jehličnatých v rovině nebo ve svahu do 1:3, průměru kmene přes 30 cm</t>
  </si>
  <si>
    <t>1710418734</t>
  </si>
  <si>
    <t>https://podminky.urs.cz/item/CS_URS_2022_01/111211212</t>
  </si>
  <si>
    <t>7"projektová dokumentace - část D.2. - výkres číslo 2a</t>
  </si>
  <si>
    <t>111211231</t>
  </si>
  <si>
    <t>Snesení větví stromů na hromady nebo naložení na dopravní prostředek listnatých v rovině nebo ve svahu do 1:3, průměru kmene do 30 cm</t>
  </si>
  <si>
    <t>-1113559218</t>
  </si>
  <si>
    <t>https://podminky.urs.cz/item/CS_URS_2022_01/111211231</t>
  </si>
  <si>
    <t>2"projektová dokumentace - část D.2. - výkres číslo 2a</t>
  </si>
  <si>
    <t>111211232</t>
  </si>
  <si>
    <t>Snesení větví stromů na hromady nebo naložení na dopravní prostředek listnatých v rovině nebo ve svahu do 1:3, průměru kmene přes 30 cm</t>
  </si>
  <si>
    <t>478504977</t>
  </si>
  <si>
    <t>https://podminky.urs.cz/item/CS_URS_2022_01/111211232</t>
  </si>
  <si>
    <t>2+1"projektová dokumentace - část D.2. - výkres číslo 2a</t>
  </si>
  <si>
    <t>112101101</t>
  </si>
  <si>
    <t>Odstranění stromů s odřezáním kmene a s odvětvením listnatých, průměru kmene přes 100 do 300 mm</t>
  </si>
  <si>
    <t>-473322468</t>
  </si>
  <si>
    <t>https://podminky.urs.cz/item/CS_URS_2022_01/112101101</t>
  </si>
  <si>
    <t>112101102</t>
  </si>
  <si>
    <t>Odstranění stromů s odřezáním kmene a s odvětvením listnatých, průměru kmene přes 300 do 500 mm</t>
  </si>
  <si>
    <t>-246784552</t>
  </si>
  <si>
    <t>https://podminky.urs.cz/item/CS_URS_2022_01/112101102</t>
  </si>
  <si>
    <t>112101103</t>
  </si>
  <si>
    <t>Odstranění stromů s odřezáním kmene a s odvětvením listnatých, průměru kmene přes 500 do 700 mm</t>
  </si>
  <si>
    <t>-146069848</t>
  </si>
  <si>
    <t>https://podminky.urs.cz/item/CS_URS_2022_01/112101103</t>
  </si>
  <si>
    <t>1"projektová dokumentace - část D.2. - výkres číslo 2a</t>
  </si>
  <si>
    <t>112101121</t>
  </si>
  <si>
    <t>Odstranění stromů s odřezáním kmene a s odvětvením jehličnatých bez odkornění, průměru kmene přes 100 do 300 mm</t>
  </si>
  <si>
    <t>406582109</t>
  </si>
  <si>
    <t>https://podminky.urs.cz/item/CS_URS_2022_01/112101121</t>
  </si>
  <si>
    <t>112101122</t>
  </si>
  <si>
    <t>Odstranění stromů s odřezáním kmene a s odvětvením jehličnatých bez odkornění, průměru kmene přes 300 do 500 mm</t>
  </si>
  <si>
    <t>957490367</t>
  </si>
  <si>
    <t>https://podminky.urs.cz/item/CS_URS_2022_01/112101122</t>
  </si>
  <si>
    <t>112155215</t>
  </si>
  <si>
    <t>Štěpkování s naložením na dopravní prostředek a odvozem do 20 km stromků a větví solitérů, průměru kmene do 300 mm</t>
  </si>
  <si>
    <t>-1170212549</t>
  </si>
  <si>
    <t>https://podminky.urs.cz/item/CS_URS_2022_01/112155215</t>
  </si>
  <si>
    <t>12+2"projektová dokumentace - část D.2. - výkres číslo 2a</t>
  </si>
  <si>
    <t>112155221</t>
  </si>
  <si>
    <t>Štěpkování s naložením na dopravní prostředek a odvozem do 20 km stromků a větví solitérů, průměru kmene přes 300 do 500 mm</t>
  </si>
  <si>
    <t>1337941452</t>
  </si>
  <si>
    <t>https://podminky.urs.cz/item/CS_URS_2022_01/112155221</t>
  </si>
  <si>
    <t>7+2"projektová dokumentace - část D.2. - výkres číslo 2a</t>
  </si>
  <si>
    <t>112155225</t>
  </si>
  <si>
    <t>Štěpkování s naložením na dopravní prostředek a odvozem do 20 km stromků a větví solitérů, průměru kmene přes 500 do 700 mm</t>
  </si>
  <si>
    <t>1229088782</t>
  </si>
  <si>
    <t>https://podminky.urs.cz/item/CS_URS_2022_01/112155225</t>
  </si>
  <si>
    <t>112155311</t>
  </si>
  <si>
    <t>Štěpkování s naložením na dopravní prostředek a odvozem do 20 km keřového porostu středně hustého</t>
  </si>
  <si>
    <t>-542601933</t>
  </si>
  <si>
    <t>https://podminky.urs.cz/item/CS_URS_2022_01/112155311</t>
  </si>
  <si>
    <t>248,000"projektová dokumentace - část D.2. - výkres číslo 2a</t>
  </si>
  <si>
    <t>112251101</t>
  </si>
  <si>
    <t>Odstranění pařezů strojně s jejich vykopáním, vytrháním nebo odstřelením průměru přes 100 do 300 mm</t>
  </si>
  <si>
    <t>338380244</t>
  </si>
  <si>
    <t>https://podminky.urs.cz/item/CS_URS_2022_01/112251101</t>
  </si>
  <si>
    <t>112251102</t>
  </si>
  <si>
    <t>Odstranění pařezů strojně s jejich vykopáním, vytrháním nebo odstřelením průměru přes 300 do 500 mm</t>
  </si>
  <si>
    <t>-2077897056</t>
  </si>
  <si>
    <t>https://podminky.urs.cz/item/CS_URS_2022_01/112251102</t>
  </si>
  <si>
    <t>112251103</t>
  </si>
  <si>
    <t>Odstranění pařezů strojně s jejich vykopáním, vytrháním nebo odstřelením průměru přes 500 do 700 mm</t>
  </si>
  <si>
    <t>-291212021</t>
  </si>
  <si>
    <t>https://podminky.urs.cz/item/CS_URS_2022_01/112251103</t>
  </si>
  <si>
    <t>113151111</t>
  </si>
  <si>
    <t>Rozebírání zpevněných ploch s přemístěním na skládku na vzdálenost do 20 m nebo s naložením na dopravní prostředek ze silničních panelů</t>
  </si>
  <si>
    <t>-2021008093</t>
  </si>
  <si>
    <t>https://podminky.urs.cz/item/CS_URS_2022_01/113151111</t>
  </si>
  <si>
    <t>30"projektová dokumentace - část D.2. - výkres číslo 2a</t>
  </si>
  <si>
    <t>121151104</t>
  </si>
  <si>
    <t>Sejmutí ornice strojně při souvislé ploše do 100 m2, tl. vrstvy přes 200 do 250 mm</t>
  </si>
  <si>
    <t>786205626</t>
  </si>
  <si>
    <t>https://podminky.urs.cz/item/CS_URS_2022_01/121151104</t>
  </si>
  <si>
    <t>(3,5*3,5-pi*0,85*0,85)*3"projektová dokumentace - část D.2. - výkres číslo 3</t>
  </si>
  <si>
    <t>133251101</t>
  </si>
  <si>
    <t>Hloubení nezapažených šachet strojně v hornině třídy těžitelnosti I skupiny 3 do 20 m3</t>
  </si>
  <si>
    <t>628926323</t>
  </si>
  <si>
    <t>https://podminky.urs.cz/item/CS_URS_2022_01/133251101</t>
  </si>
  <si>
    <t>0,4*0,4*0,55*20"projektová dokumentace - část D.2. - výkres číslo 4</t>
  </si>
  <si>
    <t>162201411</t>
  </si>
  <si>
    <t>Vodorovné přemístění větví, kmenů nebo pařezů s naložením, složením a dopravou do 1000 m kmenů stromů listnatých, průměru přes 100 do 300 mm</t>
  </si>
  <si>
    <t>-662523412</t>
  </si>
  <si>
    <t>https://podminky.urs.cz/item/CS_URS_2022_01/162201411</t>
  </si>
  <si>
    <t>162201412</t>
  </si>
  <si>
    <t>Vodorovné přemístění větví, kmenů nebo pařezů s naložením, složením a dopravou do 1000 m kmenů stromů listnatých, průměru přes 300 do 500 mm</t>
  </si>
  <si>
    <t>-1613816078</t>
  </si>
  <si>
    <t>https://podminky.urs.cz/item/CS_URS_2022_01/162201412</t>
  </si>
  <si>
    <t>162201413</t>
  </si>
  <si>
    <t>Vodorovné přemístění větví, kmenů nebo pařezů s naložením, složením a dopravou do 1000 m kmenů stromů listnatých, průměru přes 500 do 700 mm</t>
  </si>
  <si>
    <t>-2051352207</t>
  </si>
  <si>
    <t>https://podminky.urs.cz/item/CS_URS_2022_01/162201413</t>
  </si>
  <si>
    <t>162201415</t>
  </si>
  <si>
    <t>Vodorovné přemístění větví, kmenů nebo pařezů s naložením, složením a dopravou do 1000 m kmenů stromů jehličnatých, průměru přes 100 do 300 mm</t>
  </si>
  <si>
    <t>1689787660</t>
  </si>
  <si>
    <t>https://podminky.urs.cz/item/CS_URS_2022_01/162201415</t>
  </si>
  <si>
    <t>162201416</t>
  </si>
  <si>
    <t>Vodorovné přemístění větví, kmenů nebo pařezů s naložením, složením a dopravou do 1000 m kmenů stromů jehličnatých, průměru přes 300 do 500 mm</t>
  </si>
  <si>
    <t>-400241289</t>
  </si>
  <si>
    <t>https://podminky.urs.cz/item/CS_URS_2022_01/162201416</t>
  </si>
  <si>
    <t>162201421</t>
  </si>
  <si>
    <t>Vodorovné přemístění větví, kmenů nebo pařezů s naložením, složením a dopravou do 1000 m pařezů kmenů, průměru přes 100 do 300 mm</t>
  </si>
  <si>
    <t>-1432589341</t>
  </si>
  <si>
    <t>https://podminky.urs.cz/item/CS_URS_2022_01/162201421</t>
  </si>
  <si>
    <t>162201422</t>
  </si>
  <si>
    <t>Vodorovné přemístění větví, kmenů nebo pařezů s naložením, složením a dopravou do 1000 m pařezů kmenů, průměru přes 300 do 500 mm</t>
  </si>
  <si>
    <t>-887961127</t>
  </si>
  <si>
    <t>https://podminky.urs.cz/item/CS_URS_2022_01/162201422</t>
  </si>
  <si>
    <t>162201423</t>
  </si>
  <si>
    <t>Vodorovné přemístění větví, kmenů nebo pařezů s naložením, složením a dopravou do 1000 m pařezů kmenů, průměru přes 500 do 700 mm</t>
  </si>
  <si>
    <t>680708459</t>
  </si>
  <si>
    <t>https://podminky.urs.cz/item/CS_URS_2022_01/162201423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</si>
  <si>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</si>
  <si>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</si>
  <si>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552176087</t>
  </si>
  <si>
    <t>https://podminky.urs.cz/item/CS_URS_2022_01/162301951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</si>
  <si>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</si>
  <si>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</si>
  <si>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1596640362</t>
  </si>
  <si>
    <t>https://podminky.urs.cz/item/CS_URS_2022_01/162301952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</si>
  <si>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</si>
  <si>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</si>
  <si>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240724724</t>
  </si>
  <si>
    <t>https://podminky.urs.cz/item/CS_URS_2022_01/162301953</t>
  </si>
  <si>
    <t>162301961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</si>
  <si>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</si>
  <si>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-75039955</t>
  </si>
  <si>
    <t>https://podminky.urs.cz/item/CS_URS_2022_01/162301961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</si>
  <si>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</si>
  <si>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</si>
  <si>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-492833869</t>
  </si>
  <si>
    <t>https://podminky.urs.cz/item/CS_URS_2022_01/162301962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</si>
  <si>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</si>
  <si>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</si>
  <si>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-41704387</t>
  </si>
  <si>
    <t>https://podminky.urs.cz/item/CS_URS_2022_01/162301971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</si>
  <si>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</si>
  <si>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</si>
  <si>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-1362022639</t>
  </si>
  <si>
    <t>https://podminky.urs.cz/item/CS_URS_2022_01/162301972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</si>
  <si>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</si>
  <si>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</si>
  <si>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-403152544</t>
  </si>
  <si>
    <t>https://podminky.urs.cz/item/CS_URS_2022_01/162301973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</si>
  <si>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</si>
  <si>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</si>
  <si>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1312166503</t>
  </si>
  <si>
    <t>https://podminky.urs.cz/item/CS_URS_2022_01/162351103</t>
  </si>
  <si>
    <t>174111102</t>
  </si>
  <si>
    <t>Zásyp sypaninou z jakékoliv horniny ručně s uložením výkopku ve vrstvách se zhutněním v uzavřených prostorách s urovnáním povrchu zásypu</t>
  </si>
  <si>
    <t>-1561636013</t>
  </si>
  <si>
    <t>https://podminky.urs.cz/item/CS_URS_2022_01/174111102</t>
  </si>
  <si>
    <t>pi*0,75*0,75*(4,4+6,15*2)"projektová dokumentace - část D.2. - výkres číslo 3</t>
  </si>
  <si>
    <t>58343930</t>
  </si>
  <si>
    <t>kamenivo drcené hrubé frakce 16/32</t>
  </si>
  <si>
    <t>1500530033</t>
  </si>
  <si>
    <t>29,511*2 'Přepočtené koeficientem množství</t>
  </si>
  <si>
    <t>1100636148</t>
  </si>
  <si>
    <t>0,4*0,4*0,5*180"projektová dokumentace - část D.2. - výkres číslo 4 po demontovaných sloupcích</t>
  </si>
  <si>
    <t>174251201</t>
  </si>
  <si>
    <t>Zásyp jam po pařezech strojně výkopkem z horniny získané při dobývání pařezů s hrubým urovnáním povrchu zasypávky průměru pařezu přes 100 do 300 mm</t>
  </si>
  <si>
    <t>-1393597476</t>
  </si>
  <si>
    <t>https://podminky.urs.cz/item/CS_URS_2022_01/174251201</t>
  </si>
  <si>
    <t>174251202</t>
  </si>
  <si>
    <t>Zásyp jam po pařezech strojně výkopkem z horniny získané při dobývání pařezů s hrubým urovnáním povrchu zasypávky průměru pařezu přes 300 do 500 mm</t>
  </si>
  <si>
    <t>1954516398</t>
  </si>
  <si>
    <t>https://podminky.urs.cz/item/CS_URS_2022_01/174251202</t>
  </si>
  <si>
    <t>174251203</t>
  </si>
  <si>
    <t>Zásyp jam po pařezech strojně výkopkem z horniny získané při dobývání pařezů s hrubým urovnáním povrchu zasypávky průměru pařezu přes 500 do 700 mm</t>
  </si>
  <si>
    <t>614731202</t>
  </si>
  <si>
    <t>https://podminky.urs.cz/item/CS_URS_2022_01/174251203</t>
  </si>
  <si>
    <t>2016976739</t>
  </si>
  <si>
    <t>3,5*3,5*3"projektová dokumentace - část D.2. - výkres číslo 3</t>
  </si>
  <si>
    <t>653854669</t>
  </si>
  <si>
    <t>794333242</t>
  </si>
  <si>
    <t>36,75*0,02 'Přepočtené koeficientem množství</t>
  </si>
  <si>
    <t>181951111</t>
  </si>
  <si>
    <t>Úprava pláně vyrovnáním výškových rozdílů strojně v hornině třídy těžitelnosti I, skupiny 1 až 3 bez zhutnění</t>
  </si>
  <si>
    <t>-1199540387</t>
  </si>
  <si>
    <t>https://podminky.urs.cz/item/CS_URS_2022_01/181951111</t>
  </si>
  <si>
    <t>122,5+39+111+39,5+40"projektová dokumentace - část D.2. - výkres číslo 2</t>
  </si>
  <si>
    <t>10*4*2"projektová dokumentace - část D.2. - výkres číslo 4</t>
  </si>
  <si>
    <t>211971110</t>
  </si>
  <si>
    <t>Zřízení opláštění výplně z geotextilie odvodňovacích žeber nebo trativodů v rýze nebo zářezu se stěnami šikmými o sklonu do 1:2</t>
  </si>
  <si>
    <t>-1967171596</t>
  </si>
  <si>
    <t>https://podminky.urs.cz/item/CS_URS_2022_01/211971110</t>
  </si>
  <si>
    <t>69311088</t>
  </si>
  <si>
    <t>geotextilie netkaná separační, ochranná, filtrační, drenážní PES 500g/m2</t>
  </si>
  <si>
    <t>1630428462</t>
  </si>
  <si>
    <t>36,75*1,1845 'Přepočtené koeficientem množství</t>
  </si>
  <si>
    <t>291211111</t>
  </si>
  <si>
    <t>Zřízení zpevněné plochy ze silničních panelů osazených do lože tl. 50 mm z kameniva</t>
  </si>
  <si>
    <t>10095350</t>
  </si>
  <si>
    <t>https://podminky.urs.cz/item/CS_URS_2022_01/291211111</t>
  </si>
  <si>
    <t>593810091</t>
  </si>
  <si>
    <t>panel silniční 3,00x1,00x0,15m /pouze doprava a nájemné/</t>
  </si>
  <si>
    <t>-1132550161</t>
  </si>
  <si>
    <t>338171123</t>
  </si>
  <si>
    <t>Montáž sloupků a vzpěr plotových ocelových trubkových nebo profilovaných výšky do 2,60 m se zabetonováním do 0,08 m3 do připravených jamek</t>
  </si>
  <si>
    <t>692500479</t>
  </si>
  <si>
    <t>https://podminky.urs.cz/item/CS_URS_2022_01/338171123</t>
  </si>
  <si>
    <t>11+3+3"projektová dokumentace - část D.2. - výkres číslo 4</t>
  </si>
  <si>
    <t>55342261</t>
  </si>
  <si>
    <t>sloupek plotový koncový Pz a komaxitový 2150/48x1,5mm</t>
  </si>
  <si>
    <t>56602377</t>
  </si>
  <si>
    <t>11"projektová dokumentace - část D.2. - výkres číslo 4</t>
  </si>
  <si>
    <t>553422651</t>
  </si>
  <si>
    <t>sloupek plotový koncový Pz a komaxitový 2200/89x3,5mm</t>
  </si>
  <si>
    <t>1244479372</t>
  </si>
  <si>
    <t>3"projektová dokumentace - část D.2. - výkres číslo 4</t>
  </si>
  <si>
    <t>55342274</t>
  </si>
  <si>
    <t>vzpěra plotová 38x1,5mm včetně krytky s uchem 2500mm</t>
  </si>
  <si>
    <t>-1609957444</t>
  </si>
  <si>
    <t>348101210</t>
  </si>
  <si>
    <t>Osazení vrat nebo vrátek k oplocení na sloupky ocelové, plochy jednotlivě do 2 m2</t>
  </si>
  <si>
    <t>1226782493</t>
  </si>
  <si>
    <t>https://podminky.urs.cz/item/CS_URS_2022_01/348101210</t>
  </si>
  <si>
    <t>1"projektová dokumentace - část D.2. - výkres číslo 4</t>
  </si>
  <si>
    <t>55342333</t>
  </si>
  <si>
    <t>branka plotová jednokřídlá Pz s PVC vrstvou 1000x1530mm</t>
  </si>
  <si>
    <t>1770167948</t>
  </si>
  <si>
    <t>348101230</t>
  </si>
  <si>
    <t>Osazení vrat nebo vrátek k oplocení na sloupky ocelové, plochy jednotlivě přes 4 do 6 m2</t>
  </si>
  <si>
    <t>-917139585</t>
  </si>
  <si>
    <t>https://podminky.urs.cz/item/CS_URS_2022_01/348101230</t>
  </si>
  <si>
    <t>55342349</t>
  </si>
  <si>
    <t>brána plotová dvoukřídlá Pz s PVC vrstvou 3000x1530mm</t>
  </si>
  <si>
    <t>303854427</t>
  </si>
  <si>
    <t>348401220</t>
  </si>
  <si>
    <t>Montáž oplocení z pletiva strojového bez napínacích drátů do 1,6 m</t>
  </si>
  <si>
    <t>814237857</t>
  </si>
  <si>
    <t>https://podminky.urs.cz/item/CS_URS_2022_01/348401220</t>
  </si>
  <si>
    <t>36"projektová dokumentace - část D.2. - výkres číslo 4</t>
  </si>
  <si>
    <t>31327502</t>
  </si>
  <si>
    <t>pletivo drátěné plastifikované se čtvercovými oky 50/2,2mm v 1500mm</t>
  </si>
  <si>
    <t>-1437093375</t>
  </si>
  <si>
    <t>36*1,05</t>
  </si>
  <si>
    <t>348401350</t>
  </si>
  <si>
    <t>Montáž oplocení z pletiva rozvinutí, uchycení a napnutí drátu napínacího</t>
  </si>
  <si>
    <t>1455130774</t>
  </si>
  <si>
    <t>https://podminky.urs.cz/item/CS_URS_2022_01/348401350</t>
  </si>
  <si>
    <t>36*3"projektová dokumentace - část D.2. - výkres číslo 4</t>
  </si>
  <si>
    <t>15619100</t>
  </si>
  <si>
    <t>drát poplastovaný kruhový napínací 2,5/3,5mm</t>
  </si>
  <si>
    <t>-2081375327</t>
  </si>
  <si>
    <t>348401360</t>
  </si>
  <si>
    <t>Montáž oplocení z pletiva rozvinutí, uchycení a napnutí drátu přiháčkování pletiva k napínacímu drátu</t>
  </si>
  <si>
    <t>-257490951</t>
  </si>
  <si>
    <t>https://podminky.urs.cz/item/CS_URS_2022_01/348401360</t>
  </si>
  <si>
    <t>15619201</t>
  </si>
  <si>
    <t>drát poplastovaný kruhový vázací 2,0mm</t>
  </si>
  <si>
    <t>-1906255890</t>
  </si>
  <si>
    <t>877241118</t>
  </si>
  <si>
    <t>Montáž tvarovek na vodovodním plastovém potrubí z polyetylenu PE 100 elektrotvarovek SDR 11/PN16 záslepek d 90</t>
  </si>
  <si>
    <t>-449475756</t>
  </si>
  <si>
    <t>https://podminky.urs.cz/item/CS_URS_2022_01/877241118</t>
  </si>
  <si>
    <t>3"projektová dokumentace - část D.2. - výkres číslo 3</t>
  </si>
  <si>
    <t>28615025</t>
  </si>
  <si>
    <t>elektrozáslepka SDR11 PE 100 PN16 D 90mm KIT</t>
  </si>
  <si>
    <t>1546874337</t>
  </si>
  <si>
    <t>890411851</t>
  </si>
  <si>
    <t>Bourání šachet a jímek strojně velikosti obestavěného prostoru do 1,5 m3 z prefabrikovaných skruží</t>
  </si>
  <si>
    <t>588171140</t>
  </si>
  <si>
    <t>https://podminky.urs.cz/item/CS_URS_2022_01/890411851</t>
  </si>
  <si>
    <t>pi*0,85*0,85*1*3"projektová dokumentace - část D.2. - výkres číslo 3</t>
  </si>
  <si>
    <t>899102211</t>
  </si>
  <si>
    <t>Demontáž poklopů litinových a ocelových včetně rámů, hmotnosti jednotlivě přes 50 do 100 Kg</t>
  </si>
  <si>
    <t>1147316958</t>
  </si>
  <si>
    <t>https://podminky.urs.cz/item/CS_URS_2022_01/899102211</t>
  </si>
  <si>
    <t>899901501</t>
  </si>
  <si>
    <t>Demontáž stávajícího čerpadla včetně potrubí ve studni, odpojení kabelu NN, likvidace</t>
  </si>
  <si>
    <t>-187554491</t>
  </si>
  <si>
    <t>966071711</t>
  </si>
  <si>
    <t>Bourání plotových sloupků a vzpěr ocelových trubkových nebo profilovaných výšky do 2,50 m zabetonovaných</t>
  </si>
  <si>
    <t>1640742859</t>
  </si>
  <si>
    <t>https://podminky.urs.cz/item/CS_URS_2022_01/966071711</t>
  </si>
  <si>
    <t>265"projektová dokumentace - část D.2. - výkres číslo 2</t>
  </si>
  <si>
    <t>966071822</t>
  </si>
  <si>
    <t>Rozebrání oplocení z pletiva drátěného se čtvercovými oky, výšky přes 1,6 do 2,0 m</t>
  </si>
  <si>
    <t>-148764429</t>
  </si>
  <si>
    <t>https://podminky.urs.cz/item/CS_URS_2022_01/966071822</t>
  </si>
  <si>
    <t>312+194"projektová dokumentace - část D.2. - výkres číslo 2</t>
  </si>
  <si>
    <t>966073810</t>
  </si>
  <si>
    <t>Rozebrání vrat a vrátek k oplocení plochy jednotlivě do 2 m2</t>
  </si>
  <si>
    <t>-1357055967</t>
  </si>
  <si>
    <t>https://podminky.urs.cz/item/CS_URS_2022_01/966073810</t>
  </si>
  <si>
    <t>2"projektová dokumentace - část D.2. - výkres číslo 2</t>
  </si>
  <si>
    <t>966073811</t>
  </si>
  <si>
    <t>Rozebrání vrat a vrátek k oplocení plochy jednotlivě přes 2 do 6 m2</t>
  </si>
  <si>
    <t>-832577512</t>
  </si>
  <si>
    <t>https://podminky.urs.cz/item/CS_URS_2022_01/966073811</t>
  </si>
  <si>
    <t>997013111</t>
  </si>
  <si>
    <t>Vnitrostaveništní doprava suti a vybouraných hmot vodorovně do 50 m svisle s použitím mechanizace pro budovy a haly výšky do 6 m</t>
  </si>
  <si>
    <t>-2119166093</t>
  </si>
  <si>
    <t>https://podminky.urs.cz/item/CS_URS_2022_01/997013111</t>
  </si>
  <si>
    <t>997013509</t>
  </si>
  <si>
    <t>Odvoz suti a vybouraných hmot na skládku nebo meziskládku se složením, na vzdálenost Příplatek k ceně za každý další i započatý 1 km přes 1 km</t>
  </si>
  <si>
    <t>-747548808</t>
  </si>
  <si>
    <t>https://podminky.urs.cz/item/CS_URS_2022_01/997013509</t>
  </si>
  <si>
    <t>69,807*8 'Přepočtené koeficientem množství</t>
  </si>
  <si>
    <t>997013511</t>
  </si>
  <si>
    <t>Odvoz suti a vybouraných hmot z meziskládky na skládku s naložením a se složením, na vzdálenost do 1 km</t>
  </si>
  <si>
    <t>-966133875</t>
  </si>
  <si>
    <t>https://podminky.urs.cz/item/CS_URS_2022_01/997013511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</si>
  <si>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</si>
  <si>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</si>
  <si>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655298124</t>
  </si>
  <si>
    <t>https://podminky.urs.cz/item/CS_URS_2022_01/997013609</t>
  </si>
  <si>
    <t>1814372722</t>
  </si>
  <si>
    <t>SO-03 - Rozvod NN</t>
  </si>
  <si>
    <t>Rozvod NN viz objekt SO-01</t>
  </si>
  <si>
    <t>1004516216</t>
  </si>
  <si>
    <t>Poznámka k položce:_x000D_
č. příl. D.1.12.1. ATS – elektročást</t>
  </si>
  <si>
    <t>21-M-04</t>
  </si>
  <si>
    <t>Demontáž stávajícího kabelu včetně zemních prací</t>
  </si>
  <si>
    <t>-529386556</t>
  </si>
  <si>
    <t>8,1"projektová dokumentace - část D.3. - výkres číslo 2</t>
  </si>
  <si>
    <t>SO-04 - Demontáž stávající technologie AK VDJ, nová technologie</t>
  </si>
  <si>
    <t xml:space="preserve">    35-M - Montáž čerpadel, kompr.a vodoh.zař.</t>
  </si>
  <si>
    <t>615101501</t>
  </si>
  <si>
    <t>Oprava stávajících povrchů, omítek apod.</t>
  </si>
  <si>
    <t>kpl</t>
  </si>
  <si>
    <t>197124895</t>
  </si>
  <si>
    <t>1,000"projektová dokumentace - část D.4. - výkres číslo 2</t>
  </si>
  <si>
    <t>801101501</t>
  </si>
  <si>
    <t>Litinové potrubí DN 80</t>
  </si>
  <si>
    <t>-180709328</t>
  </si>
  <si>
    <t>1,3"projektová dokumentace - část D.4. - výkres číslo 2</t>
  </si>
  <si>
    <t>-2042665948</t>
  </si>
  <si>
    <t>https://podminky.urs.cz/item/CS_URS_2021_01/857242122</t>
  </si>
  <si>
    <t>1"projektová dokumentace - část D.4. - výkres číslo 2</t>
  </si>
  <si>
    <t>55254026</t>
  </si>
  <si>
    <t>koleno 90° přírubové litinové vodovodní Q-kus PN10/40 DN 80</t>
  </si>
  <si>
    <t>-431402492</t>
  </si>
  <si>
    <t>-92294987</t>
  </si>
  <si>
    <t>55251724</t>
  </si>
  <si>
    <t>příruba slepá šedá litina s epoxidovou ochranou vrstvou DN 80</t>
  </si>
  <si>
    <t>1557795622</t>
  </si>
  <si>
    <t>Montáž vodovodních armatur na potrubí lapače nečistot přírubový DN 100</t>
  </si>
  <si>
    <t>-1516695371</t>
  </si>
  <si>
    <t>991110000016</t>
  </si>
  <si>
    <t>LAPAČ NEČISTOT 100</t>
  </si>
  <si>
    <t>313886187</t>
  </si>
  <si>
    <t>1005816171</t>
  </si>
  <si>
    <t>https://podminky.urs.cz/item/CS_URS_2021_01/891241222</t>
  </si>
  <si>
    <t>-1933150600</t>
  </si>
  <si>
    <t>-1281185547</t>
  </si>
  <si>
    <t>892201501</t>
  </si>
  <si>
    <t>2000416855</t>
  </si>
  <si>
    <t>949101112</t>
  </si>
  <si>
    <t>Lešení pomocné pracovní pro objekty pozemních staveb pro zatížení do 150 kg/m2, o výšce lešeňové podlahy přes 1,9 do 3,5 m</t>
  </si>
  <si>
    <t>-2066230770</t>
  </si>
  <si>
    <t>https://podminky.urs.cz/item/CS_URS_2021_01/949101112</t>
  </si>
  <si>
    <t>4,1*4,2*2"projektová dokumentace - část D.4. - výkres číslo 2</t>
  </si>
  <si>
    <t>952903112</t>
  </si>
  <si>
    <t>Vyčištění objektů čistíren odpadních vod, nádrží, žlabů nebo kanálů světlé výšky prostoru do 3,5 m</t>
  </si>
  <si>
    <t>1331746767</t>
  </si>
  <si>
    <t>https://podminky.urs.cz/item/CS_URS_2022_01/952903112</t>
  </si>
  <si>
    <t>4,1*4,2"projektová dokumentace - část D.4. - výkres číslo 2</t>
  </si>
  <si>
    <t>952903119</t>
  </si>
  <si>
    <t>Vyčištění objektů čistíren odpadních vod, nádrží, žlabů nebo kanálů Příplatek k ceně za vyčištění prostorů v přes 3,5 m</t>
  </si>
  <si>
    <t>1114005074</t>
  </si>
  <si>
    <t>https://podminky.urs.cz/item/CS_URS_2021_01/952903119</t>
  </si>
  <si>
    <t>988101001</t>
  </si>
  <si>
    <t xml:space="preserve">Demontáž stáv. systému dálk. přenosu (telemetrická stanice, kabely,...) </t>
  </si>
  <si>
    <t>1478997413</t>
  </si>
  <si>
    <t>988101002</t>
  </si>
  <si>
    <t xml:space="preserve">Demontáž stáv. systému hygienického zabezpečení (dávkovací čerpadlo, nádrž na desinf. prostředek, kabely, rozvody desinf.) </t>
  </si>
  <si>
    <t>1202841918</t>
  </si>
  <si>
    <t>998273102</t>
  </si>
  <si>
    <t>Přesun hmot pro trubní vedení hloubené z trub litinových pro vodovody nebo kanalizace v otevřeném výkopu dopravní vzdálenost do 15 m</t>
  </si>
  <si>
    <t>686479114</t>
  </si>
  <si>
    <t>https://podminky.urs.cz/item/CS_URS_2022_01/998273102</t>
  </si>
  <si>
    <t>-449651791</t>
  </si>
  <si>
    <t>((4,1+4,2)*2)*6,2+4,1*4,2"projektová dokumentace - část D.4. - výkres číslo 2</t>
  </si>
  <si>
    <t>-946668678</t>
  </si>
  <si>
    <t>35-M</t>
  </si>
  <si>
    <t>Montáž čerpadel, kompr.a vodoh.zař.</t>
  </si>
  <si>
    <t>35-M-01</t>
  </si>
  <si>
    <t>Demontáž a likvidace stávající technologie AK VDJ</t>
  </si>
  <si>
    <t>-1268721127</t>
  </si>
  <si>
    <t>35-M-02</t>
  </si>
  <si>
    <t>Dodávka a montáž digitální membránové dávkovací čerpadlo s krokovým motůrkem</t>
  </si>
  <si>
    <t>1893286722</t>
  </si>
  <si>
    <t>35-M-02,1</t>
  </si>
  <si>
    <t xml:space="preserve">Dodávka a montáž nádrž na desinfekční prostředek 40 l průhledná se stupnicí, instalační sada + hadička 2 m, ruční míchadlo, sada konzol pro MT na podlahu (vč. spoj. materiálu) </t>
  </si>
  <si>
    <t>508568801</t>
  </si>
  <si>
    <t>35-M-03</t>
  </si>
  <si>
    <t>Dodávka a montáž technologické instalace pro stávající AK VDJ , dálkové přenosy provozních a poruchových hodnot z AK VDJ na dispečink provozovatele a přenos poruchových zpráv na mobilní telefony obsluhy</t>
  </si>
  <si>
    <t>625771851</t>
  </si>
  <si>
    <t xml:space="preserve">Poznámka k položce:_x000D_
Nainstalována telemetrická stanice bude kompatibilní s dispečinkem provozovatele ČEVAK a.s. v Českých Budějovicích. Stanice bude obsahovat GSM/GPRS modem, 6x digitálně-analogový vstup, 8x pulsně-binární vstup, 2x výstupní_x000D_
relé. Napájení telemetrické stanice bude zálohováno akumulátorem. _x000D_
Podrobnosti Viz TZ SO 04 </t>
  </si>
  <si>
    <t>35-M-04</t>
  </si>
  <si>
    <t>Nové rozvody elektro včetně výměny rozvaděče, svítidel, zásuvek a vypínačů</t>
  </si>
  <si>
    <t>-1813300325</t>
  </si>
  <si>
    <t>35-M-05</t>
  </si>
  <si>
    <t>Dodávka a montáž ventilu odběru vzorků G1/2</t>
  </si>
  <si>
    <t>915223004</t>
  </si>
  <si>
    <t>3"projektová dokumentace - část D.4. - výkres číslo 2</t>
  </si>
  <si>
    <t>35-M-06</t>
  </si>
  <si>
    <t>Uvedení do provozu, revize, předání</t>
  </si>
  <si>
    <t>2132046301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</si>
  <si>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</si>
  <si>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</si>
  <si>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</si>
  <si>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</si>
  <si>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</si>
  <si>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</si>
  <si>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</si>
  <si>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</si>
  <si>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</si>
  <si>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</si>
  <si>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</si>
  <si>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</si>
  <si>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</si>
  <si>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</si>
  <si>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</si>
  <si>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630664725</t>
  </si>
  <si>
    <t>https://podminky.urs.cz/item/CS_URS_2022_01/012203000</t>
  </si>
  <si>
    <t>012303001</t>
  </si>
  <si>
    <t>Geodetické práce po výstavbě - zaměření skutečného stavu, geometrický plán, věcná břemena</t>
  </si>
  <si>
    <t>-250526332</t>
  </si>
  <si>
    <t>013254001</t>
  </si>
  <si>
    <t>1863707168</t>
  </si>
  <si>
    <t>013254002</t>
  </si>
  <si>
    <t>Vytýčení stávajících podzemních sítí a vedení příslušnými správci</t>
  </si>
  <si>
    <t>-1858074474</t>
  </si>
  <si>
    <t>013274000</t>
  </si>
  <si>
    <t>50389042</t>
  </si>
  <si>
    <t>https://podminky.urs.cz/item/CS_URS_2022_01/013274000</t>
  </si>
  <si>
    <t>013294000</t>
  </si>
  <si>
    <t>Rozbor vody před uvedením do provozu /požadavek KHS/</t>
  </si>
  <si>
    <t>1875354380</t>
  </si>
  <si>
    <t>https://podminky.urs.cz/item/CS_URS_2022_01/013294000</t>
  </si>
  <si>
    <t>VRN3</t>
  </si>
  <si>
    <t>Zařízení staveniště</t>
  </si>
  <si>
    <t>030001000</t>
  </si>
  <si>
    <t>-1866130066</t>
  </si>
  <si>
    <t>https://podminky.urs.cz/item/CS_URS_2022_01/030001000</t>
  </si>
  <si>
    <t>VRN4</t>
  </si>
  <si>
    <t>Inženýrská činnost</t>
  </si>
  <si>
    <t>043194000</t>
  </si>
  <si>
    <t>Revize elektro</t>
  </si>
  <si>
    <t>1563647038</t>
  </si>
  <si>
    <t>https://podminky.urs.cz/item/CS_URS_2022_01/043194000</t>
  </si>
  <si>
    <t>045203000</t>
  </si>
  <si>
    <t>Kompletační činnost /doklady ke kolaudaci/</t>
  </si>
  <si>
    <t>-391104407</t>
  </si>
  <si>
    <t>https://podminky.urs.cz/item/CS_URS_2022_01/045203000</t>
  </si>
  <si>
    <t>VRN7</t>
  </si>
  <si>
    <t>Provozní vlivy</t>
  </si>
  <si>
    <t>072002001</t>
  </si>
  <si>
    <t>Silniční provoz - dopravně-inženýrské opatření, celková uzavírka, dočasné dopravní značení, čištění mechanizace před vjezdem na komunkaci, čištění komunikací, zajištění přístupu a obslužnosti (návrh, vyřízení, realizace)</t>
  </si>
  <si>
    <t>446155810</t>
  </si>
  <si>
    <t>VRN9</t>
  </si>
  <si>
    <t>Ostatní náklady</t>
  </si>
  <si>
    <t>094002000</t>
  </si>
  <si>
    <t>Ostatní náklady související s výstavbou - poplatky spojené se zvláštním užíváním</t>
  </si>
  <si>
    <t>1097041948</t>
  </si>
  <si>
    <t>https://podminky.urs.cz/item/CS_URS_2022_01/094002000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</si>
  <si>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</si>
  <si>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</si>
  <si>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</si>
  <si>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</si>
  <si>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</si>
  <si>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</si>
  <si>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</si>
  <si>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</si>
  <si>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</si>
  <si>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</si>
  <si>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</si>
  <si>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</si>
  <si>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</si>
  <si>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</si>
  <si>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</si>
  <si>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</si>
  <si>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</si>
  <si>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</si>
  <si>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</si>
  <si>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</si>
  <si>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</si>
  <si>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</si>
  <si>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</si>
  <si>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</si>
  <si>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</si>
  <si>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</si>
  <si>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</si>
  <si>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</si>
  <si>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</si>
  <si>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</si>
  <si>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</si>
  <si>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</si>
  <si>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</si>
  <si>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</si>
  <si>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</si>
  <si>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</si>
  <si>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</si>
  <si>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</si>
  <si>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</si>
  <si>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</si>
  <si>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</si>
  <si>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</si>
  <si>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</si>
  <si>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</si>
  <si>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</si>
  <si>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</si>
  <si>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</si>
  <si>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</si>
  <si>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</si>
  <si>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</si>
  <si>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</si>
  <si>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</si>
  <si>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</si>
  <si>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</si>
  <si>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</si>
  <si>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</si>
  <si>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</si>
  <si>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</si>
  <si>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</si>
  <si>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</si>
  <si>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</si>
  <si>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</si>
  <si>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</si>
  <si>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</si>
  <si>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</si>
  <si>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</si>
  <si>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</si>
  <si>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</si>
  <si>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</si>
  <si>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</si>
  <si>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</si>
  <si>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</si>
  <si>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</si>
  <si>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</si>
  <si>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</si>
  <si>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</si>
  <si>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</si>
  <si>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</si>
  <si>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</si>
  <si>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</si>
  <si>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</si>
  <si>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</si>
  <si>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</si>
  <si>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</si>
  <si>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</si>
  <si>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</si>
  <si>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</si>
  <si>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</si>
  <si>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</si>
  <si>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</si>
  <si>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</si>
  <si>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</si>
  <si>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</si>
  <si>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</si>
  <si>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</si>
  <si>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</si>
  <si>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</si>
  <si>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</si>
  <si>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</si>
  <si>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</si>
  <si>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</si>
  <si>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</si>
  <si>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</si>
  <si>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</si>
  <si>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</si>
  <si>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</si>
  <si>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</si>
  <si>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</si>
  <si>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</si>
  <si>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</si>
  <si>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</si>
  <si>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</si>
  <si>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</si>
  <si>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</si>
  <si>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</si>
  <si>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</si>
  <si>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</si>
  <si>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</si>
  <si>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</si>
  <si>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</si>
  <si>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</si>
  <si>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</si>
  <si>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</si>
  <si>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</si>
  <si>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</si>
  <si>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</si>
  <si>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</si>
  <si>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</si>
  <si>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</si>
  <si>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</si>
  <si>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</si>
  <si>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</si>
  <si>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</si>
  <si>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</si>
  <si>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</si>
  <si>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</si>
  <si>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</si>
  <si>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</si>
  <si>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</si>
  <si>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</si>
  <si>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</si>
  <si>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</si>
  <si>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</si>
  <si>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</si>
  <si>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</si>
  <si>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</si>
  <si>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</si>
  <si>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</si>
  <si>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</si>
  <si>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</si>
  <si>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</si>
  <si>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</si>
  <si>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</si>
  <si>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</si>
  <si>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</si>
  <si>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</si>
  <si>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</si>
  <si>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</si>
  <si>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</si>
  <si>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</si>
  <si>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</si>
  <si>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</si>
  <si>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</si>
  <si>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</si>
  <si>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</si>
  <si>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</si>
  <si>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</si>
  <si>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</si>
  <si>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</si>
  <si>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</si>
  <si>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</si>
  <si>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</si>
  <si>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</si>
  <si>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</si>
  <si>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</si>
  <si>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</si>
  <si>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</si>
  <si>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</si>
  <si>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</si>
  <si>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</si>
  <si>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</si>
  <si>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</si>
  <si>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Dodávka a montáž plovákového ventilu z tvárné litiny, DN 80, PN16</t>
  </si>
  <si>
    <t>Dokumentace skutečného provedení stavby provedená dle vyhlášky č. 499/2006 Sb. příloha č.7 - 3x tištěné paré, 1x elektronicky na CD</t>
  </si>
  <si>
    <t>Pasportizace objektů před započetím prací včetně fotodokumentace a videodokumentace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</si>
</sst>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51101111" TargetMode="External"/><Relationship Id="rId18" Type="http://schemas.openxmlformats.org/officeDocument/2006/relationships/hyperlink" Target="https://podminky.urs.cz/item/CS_URS_2022_01/174151101" TargetMode="External"/><Relationship Id="rId26" Type="http://schemas.openxmlformats.org/officeDocument/2006/relationships/hyperlink" Target="https://podminky.urs.cz/item/CS_URS_2022_01/452311141" TargetMode="External"/><Relationship Id="rId39" Type="http://schemas.openxmlformats.org/officeDocument/2006/relationships/hyperlink" Target="https://podminky.urs.cz/item/CS_URS_2022_01/871241211" TargetMode="External"/><Relationship Id="rId21" Type="http://schemas.openxmlformats.org/officeDocument/2006/relationships/hyperlink" Target="https://podminky.urs.cz/item/CS_URS_2022_01/175151201" TargetMode="External"/><Relationship Id="rId34" Type="http://schemas.openxmlformats.org/officeDocument/2006/relationships/hyperlink" Target="https://podminky.urs.cz/item/CS_URS_2022_01/572341111" TargetMode="External"/><Relationship Id="rId42" Type="http://schemas.openxmlformats.org/officeDocument/2006/relationships/hyperlink" Target="https://podminky.urs.cz/item/CS_URS_2022_01/891163222" TargetMode="External"/><Relationship Id="rId47" Type="http://schemas.openxmlformats.org/officeDocument/2006/relationships/hyperlink" Target="https://podminky.urs.cz/item/CS_URS_2022_01/894411311" TargetMode="External"/><Relationship Id="rId50" Type="http://schemas.openxmlformats.org/officeDocument/2006/relationships/hyperlink" Target="https://podminky.urs.cz/item/CS_URS_2022_01/899401112" TargetMode="External"/><Relationship Id="rId55" Type="http://schemas.openxmlformats.org/officeDocument/2006/relationships/hyperlink" Target="https://podminky.urs.cz/item/CS_URS_2022_01/899911101" TargetMode="External"/><Relationship Id="rId63" Type="http://schemas.openxmlformats.org/officeDocument/2006/relationships/hyperlink" Target="https://podminky.urs.cz/item/CS_URS_2022_01/997221611" TargetMode="External"/><Relationship Id="rId7" Type="http://schemas.openxmlformats.org/officeDocument/2006/relationships/hyperlink" Target="https://podminky.urs.cz/item/CS_URS_2022_01/131351100" TargetMode="External"/><Relationship Id="rId2" Type="http://schemas.openxmlformats.org/officeDocument/2006/relationships/hyperlink" Target="https://podminky.urs.cz/item/CS_URS_2022_01/113107543" TargetMode="External"/><Relationship Id="rId16" Type="http://schemas.openxmlformats.org/officeDocument/2006/relationships/hyperlink" Target="https://podminky.urs.cz/item/CS_URS_2022_01/171153101" TargetMode="External"/><Relationship Id="rId29" Type="http://schemas.openxmlformats.org/officeDocument/2006/relationships/hyperlink" Target="https://podminky.urs.cz/item/CS_URS_2022_01/463212121" TargetMode="External"/><Relationship Id="rId1" Type="http://schemas.openxmlformats.org/officeDocument/2006/relationships/hyperlink" Target="https://podminky.urs.cz/item/CS_URS_2022_01/113107525" TargetMode="External"/><Relationship Id="rId6" Type="http://schemas.openxmlformats.org/officeDocument/2006/relationships/hyperlink" Target="https://podminky.urs.cz/item/CS_URS_2022_01/129001101" TargetMode="External"/><Relationship Id="rId11" Type="http://schemas.openxmlformats.org/officeDocument/2006/relationships/hyperlink" Target="https://podminky.urs.cz/item/CS_URS_2022_01/132454101" TargetMode="External"/><Relationship Id="rId24" Type="http://schemas.openxmlformats.org/officeDocument/2006/relationships/hyperlink" Target="https://podminky.urs.cz/item/CS_URS_2022_01/271532212" TargetMode="External"/><Relationship Id="rId32" Type="http://schemas.openxmlformats.org/officeDocument/2006/relationships/hyperlink" Target="https://podminky.urs.cz/item/CS_URS_2022_01/566901243" TargetMode="External"/><Relationship Id="rId37" Type="http://schemas.openxmlformats.org/officeDocument/2006/relationships/hyperlink" Target="https://podminky.urs.cz/item/CS_URS_2022_01/857251141" TargetMode="External"/><Relationship Id="rId40" Type="http://schemas.openxmlformats.org/officeDocument/2006/relationships/hyperlink" Target="https://podminky.urs.cz/item/CS_URS_2022_01/877241101" TargetMode="External"/><Relationship Id="rId45" Type="http://schemas.openxmlformats.org/officeDocument/2006/relationships/hyperlink" Target="https://podminky.urs.cz/item/CS_URS_2022_01/892273122" TargetMode="External"/><Relationship Id="rId53" Type="http://schemas.openxmlformats.org/officeDocument/2006/relationships/hyperlink" Target="https://podminky.urs.cz/item/CS_URS_2022_01/899721111" TargetMode="External"/><Relationship Id="rId58" Type="http://schemas.openxmlformats.org/officeDocument/2006/relationships/hyperlink" Target="https://podminky.urs.cz/item/CS_URS_2022_01/919732211" TargetMode="External"/><Relationship Id="rId66" Type="http://schemas.openxmlformats.org/officeDocument/2006/relationships/hyperlink" Target="https://podminky.urs.cz/item/CS_URS_2022_01/998276101" TargetMode="External"/><Relationship Id="rId5" Type="http://schemas.openxmlformats.org/officeDocument/2006/relationships/hyperlink" Target="https://podminky.urs.cz/item/CS_URS_2022_01/122251101" TargetMode="External"/><Relationship Id="rId15" Type="http://schemas.openxmlformats.org/officeDocument/2006/relationships/hyperlink" Target="https://podminky.urs.cz/item/CS_URS_2022_01/167151112" TargetMode="External"/><Relationship Id="rId23" Type="http://schemas.openxmlformats.org/officeDocument/2006/relationships/hyperlink" Target="https://podminky.urs.cz/item/CS_URS_2022_01/181411121" TargetMode="External"/><Relationship Id="rId28" Type="http://schemas.openxmlformats.org/officeDocument/2006/relationships/hyperlink" Target="https://podminky.urs.cz/item/CS_URS_2022_01/452353101" TargetMode="External"/><Relationship Id="rId36" Type="http://schemas.openxmlformats.org/officeDocument/2006/relationships/hyperlink" Target="https://podminky.urs.cz/item/CS_URS_2022_01/857242122" TargetMode="External"/><Relationship Id="rId49" Type="http://schemas.openxmlformats.org/officeDocument/2006/relationships/hyperlink" Target="https://podminky.urs.cz/item/CS_URS_2022_01/899104112" TargetMode="External"/><Relationship Id="rId57" Type="http://schemas.openxmlformats.org/officeDocument/2006/relationships/hyperlink" Target="https://podminky.urs.cz/item/CS_URS_2022_01/899914111" TargetMode="External"/><Relationship Id="rId61" Type="http://schemas.openxmlformats.org/officeDocument/2006/relationships/hyperlink" Target="https://podminky.urs.cz/item/CS_URS_2022_01/997221551" TargetMode="External"/><Relationship Id="rId10" Type="http://schemas.openxmlformats.org/officeDocument/2006/relationships/hyperlink" Target="https://podminky.urs.cz/item/CS_URS_2022_01/132451256" TargetMode="External"/><Relationship Id="rId19" Type="http://schemas.openxmlformats.org/officeDocument/2006/relationships/hyperlink" Target="https://podminky.urs.cz/item/CS_URS_2022_01/175111101" TargetMode="External"/><Relationship Id="rId31" Type="http://schemas.openxmlformats.org/officeDocument/2006/relationships/hyperlink" Target="https://podminky.urs.cz/item/CS_URS_2022_01/566901233" TargetMode="External"/><Relationship Id="rId44" Type="http://schemas.openxmlformats.org/officeDocument/2006/relationships/hyperlink" Target="https://podminky.urs.cz/item/CS_URS_2022_01/891247111" TargetMode="External"/><Relationship Id="rId52" Type="http://schemas.openxmlformats.org/officeDocument/2006/relationships/hyperlink" Target="https://podminky.urs.cz/item/CS_URS_2022_01/899713111" TargetMode="External"/><Relationship Id="rId60" Type="http://schemas.openxmlformats.org/officeDocument/2006/relationships/hyperlink" Target="https://podminky.urs.cz/item/CS_URS_2021_01/977151122" TargetMode="External"/><Relationship Id="rId65" Type="http://schemas.openxmlformats.org/officeDocument/2006/relationships/hyperlink" Target="https://podminky.urs.cz/item/CS_URS_2022_01/997221655" TargetMode="External"/><Relationship Id="rId4" Type="http://schemas.openxmlformats.org/officeDocument/2006/relationships/hyperlink" Target="https://podminky.urs.cz/item/CS_URS_2022_01/121151123" TargetMode="External"/><Relationship Id="rId9" Type="http://schemas.openxmlformats.org/officeDocument/2006/relationships/hyperlink" Target="https://podminky.urs.cz/item/CS_URS_2022_01/132354101" TargetMode="External"/><Relationship Id="rId14" Type="http://schemas.openxmlformats.org/officeDocument/2006/relationships/hyperlink" Target="https://podminky.urs.cz/item/CS_URS_2022_01/162351124" TargetMode="External"/><Relationship Id="rId22" Type="http://schemas.openxmlformats.org/officeDocument/2006/relationships/hyperlink" Target="https://podminky.urs.cz/item/CS_URS_2022_01/181351113" TargetMode="External"/><Relationship Id="rId27" Type="http://schemas.openxmlformats.org/officeDocument/2006/relationships/hyperlink" Target="https://podminky.urs.cz/item/CS_URS_2022_01/452313131" TargetMode="External"/><Relationship Id="rId30" Type="http://schemas.openxmlformats.org/officeDocument/2006/relationships/hyperlink" Target="https://podminky.urs.cz/item/CS_URS_2022_01/463212191" TargetMode="External"/><Relationship Id="rId35" Type="http://schemas.openxmlformats.org/officeDocument/2006/relationships/hyperlink" Target="https://podminky.urs.cz/item/CS_URS_2022_01/573211112" TargetMode="External"/><Relationship Id="rId43" Type="http://schemas.openxmlformats.org/officeDocument/2006/relationships/hyperlink" Target="https://podminky.urs.cz/item/CS_URS_2022_01/891241112" TargetMode="External"/><Relationship Id="rId48" Type="http://schemas.openxmlformats.org/officeDocument/2006/relationships/hyperlink" Target="https://podminky.urs.cz/item/CS_URS_2022_01/894414211" TargetMode="External"/><Relationship Id="rId56" Type="http://schemas.openxmlformats.org/officeDocument/2006/relationships/hyperlink" Target="https://podminky.urs.cz/item/CS_URS_2022_01/899913133" TargetMode="External"/><Relationship Id="rId64" Type="http://schemas.openxmlformats.org/officeDocument/2006/relationships/hyperlink" Target="https://podminky.urs.cz/item/CS_URS_2022_01/997221645" TargetMode="External"/><Relationship Id="rId8" Type="http://schemas.openxmlformats.org/officeDocument/2006/relationships/hyperlink" Target="https://podminky.urs.cz/item/CS_URS_2022_01/132351256" TargetMode="External"/><Relationship Id="rId51" Type="http://schemas.openxmlformats.org/officeDocument/2006/relationships/hyperlink" Target="https://podminky.urs.cz/item/CS_URS_2022_01/899401113" TargetMode="External"/><Relationship Id="rId3" Type="http://schemas.openxmlformats.org/officeDocument/2006/relationships/hyperlink" Target="https://podminky.urs.cz/item/CS_URS_2022_01/115001105" TargetMode="External"/><Relationship Id="rId12" Type="http://schemas.openxmlformats.org/officeDocument/2006/relationships/hyperlink" Target="https://podminky.urs.cz/item/CS_URS_2022_01/151101101" TargetMode="External"/><Relationship Id="rId17" Type="http://schemas.openxmlformats.org/officeDocument/2006/relationships/hyperlink" Target="https://podminky.urs.cz/item/CS_URS_2022_01/171203111" TargetMode="External"/><Relationship Id="rId25" Type="http://schemas.openxmlformats.org/officeDocument/2006/relationships/hyperlink" Target="https://podminky.urs.cz/item/CS_URS_2022_01/451572111" TargetMode="External"/><Relationship Id="rId33" Type="http://schemas.openxmlformats.org/officeDocument/2006/relationships/hyperlink" Target="https://podminky.urs.cz/item/CS_URS_2022_01/566901261" TargetMode="External"/><Relationship Id="rId38" Type="http://schemas.openxmlformats.org/officeDocument/2006/relationships/hyperlink" Target="https://podminky.urs.cz/item/CS_URS_2022_01/857253151" TargetMode="External"/><Relationship Id="rId46" Type="http://schemas.openxmlformats.org/officeDocument/2006/relationships/hyperlink" Target="https://podminky.urs.cz/item/CS_URS_2022_01/892241111" TargetMode="External"/><Relationship Id="rId59" Type="http://schemas.openxmlformats.org/officeDocument/2006/relationships/hyperlink" Target="https://podminky.urs.cz/item/CS_URS_2022_01/919735113" TargetMode="External"/><Relationship Id="rId67" Type="http://schemas.openxmlformats.org/officeDocument/2006/relationships/drawing" Target="../drawings/drawing2.xml"/><Relationship Id="rId20" Type="http://schemas.openxmlformats.org/officeDocument/2006/relationships/hyperlink" Target="https://podminky.urs.cz/item/CS_URS_2022_01/175151101" TargetMode="External"/><Relationship Id="rId41" Type="http://schemas.openxmlformats.org/officeDocument/2006/relationships/hyperlink" Target="https://podminky.urs.cz/item/CS_URS_2022_01/877241110" TargetMode="External"/><Relationship Id="rId54" Type="http://schemas.openxmlformats.org/officeDocument/2006/relationships/hyperlink" Target="https://podminky.urs.cz/item/CS_URS_2022_01/899722113" TargetMode="External"/><Relationship Id="rId62" Type="http://schemas.openxmlformats.org/officeDocument/2006/relationships/hyperlink" Target="https://podminky.urs.cz/item/CS_URS_2022_01/99722155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251121" TargetMode="External"/><Relationship Id="rId13" Type="http://schemas.openxmlformats.org/officeDocument/2006/relationships/hyperlink" Target="https://podminky.urs.cz/item/CS_URS_2022_01/181351003" TargetMode="External"/><Relationship Id="rId18" Type="http://schemas.openxmlformats.org/officeDocument/2006/relationships/hyperlink" Target="https://podminky.urs.cz/item/CS_URS_2022_01/632452113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31451103" TargetMode="External"/><Relationship Id="rId21" Type="http://schemas.openxmlformats.org/officeDocument/2006/relationships/hyperlink" Target="https://podminky.urs.cz/item/CS_URS_2022_01/891241222" TargetMode="External"/><Relationship Id="rId7" Type="http://schemas.openxmlformats.org/officeDocument/2006/relationships/hyperlink" Target="https://podminky.urs.cz/item/CS_URS_2022_01/151101311" TargetMode="External"/><Relationship Id="rId12" Type="http://schemas.openxmlformats.org/officeDocument/2006/relationships/hyperlink" Target="https://podminky.urs.cz/item/CS_URS_2022_01/174151101" TargetMode="External"/><Relationship Id="rId17" Type="http://schemas.openxmlformats.org/officeDocument/2006/relationships/hyperlink" Target="https://podminky.urs.cz/item/CS_URS_2022_01/617633111" TargetMode="External"/><Relationship Id="rId25" Type="http://schemas.openxmlformats.org/officeDocument/2006/relationships/hyperlink" Target="https://podminky.urs.cz/item/CS_URS_2022_01/998276101" TargetMode="External"/><Relationship Id="rId2" Type="http://schemas.openxmlformats.org/officeDocument/2006/relationships/hyperlink" Target="https://podminky.urs.cz/item/CS_URS_2022_01/131351103" TargetMode="External"/><Relationship Id="rId16" Type="http://schemas.openxmlformats.org/officeDocument/2006/relationships/hyperlink" Target="https://podminky.urs.cz/item/CS_URS_2022_01/452311141" TargetMode="External"/><Relationship Id="rId20" Type="http://schemas.openxmlformats.org/officeDocument/2006/relationships/hyperlink" Target="https://podminky.urs.cz/item/CS_URS_2022_01/857253151" TargetMode="External"/><Relationship Id="rId1" Type="http://schemas.openxmlformats.org/officeDocument/2006/relationships/hyperlink" Target="https://podminky.urs.cz/item/CS_URS_2022_01/121151103" TargetMode="External"/><Relationship Id="rId6" Type="http://schemas.openxmlformats.org/officeDocument/2006/relationships/hyperlink" Target="https://podminky.urs.cz/item/CS_URS_2022_01/151101301" TargetMode="External"/><Relationship Id="rId11" Type="http://schemas.openxmlformats.org/officeDocument/2006/relationships/hyperlink" Target="https://podminky.urs.cz/item/CS_URS_2022_01/171203111" TargetMode="External"/><Relationship Id="rId24" Type="http://schemas.openxmlformats.org/officeDocument/2006/relationships/hyperlink" Target="https://podminky.urs.cz/item/CS_URS_2022_01/899104112" TargetMode="External"/><Relationship Id="rId5" Type="http://schemas.openxmlformats.org/officeDocument/2006/relationships/hyperlink" Target="https://podminky.urs.cz/item/CS_URS_2022_01/151101211" TargetMode="External"/><Relationship Id="rId15" Type="http://schemas.openxmlformats.org/officeDocument/2006/relationships/hyperlink" Target="https://podminky.urs.cz/item/CS_URS_2022_01/451541111" TargetMode="External"/><Relationship Id="rId23" Type="http://schemas.openxmlformats.org/officeDocument/2006/relationships/hyperlink" Target="https://podminky.urs.cz/item/CS_URS_2022_01/893232111" TargetMode="External"/><Relationship Id="rId10" Type="http://schemas.openxmlformats.org/officeDocument/2006/relationships/hyperlink" Target="https://podminky.urs.cz/item/CS_URS_2022_01/167151102" TargetMode="External"/><Relationship Id="rId19" Type="http://schemas.openxmlformats.org/officeDocument/2006/relationships/hyperlink" Target="https://podminky.urs.cz/item/CS_URS_2022_01/857242122" TargetMode="External"/><Relationship Id="rId4" Type="http://schemas.openxmlformats.org/officeDocument/2006/relationships/hyperlink" Target="https://podminky.urs.cz/item/CS_URS_2022_01/151101201" TargetMode="External"/><Relationship Id="rId9" Type="http://schemas.openxmlformats.org/officeDocument/2006/relationships/hyperlink" Target="https://podminky.urs.cz/item/CS_URS_2022_01/162351124" TargetMode="External"/><Relationship Id="rId14" Type="http://schemas.openxmlformats.org/officeDocument/2006/relationships/hyperlink" Target="https://podminky.urs.cz/item/CS_URS_2022_01/181411121" TargetMode="External"/><Relationship Id="rId22" Type="http://schemas.openxmlformats.org/officeDocument/2006/relationships/hyperlink" Target="https://podminky.urs.cz/item/CS_URS_2022_01/89121231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311235181" TargetMode="External"/><Relationship Id="rId18" Type="http://schemas.openxmlformats.org/officeDocument/2006/relationships/hyperlink" Target="https://podminky.urs.cz/item/CS_URS_2022_01/417238211" TargetMode="External"/><Relationship Id="rId26" Type="http://schemas.openxmlformats.org/officeDocument/2006/relationships/hyperlink" Target="https://podminky.urs.cz/item/CS_URS_2022_01/622143001" TargetMode="External"/><Relationship Id="rId39" Type="http://schemas.openxmlformats.org/officeDocument/2006/relationships/hyperlink" Target="https://podminky.urs.cz/item/CS_URS_2022_01/632451024" TargetMode="External"/><Relationship Id="rId21" Type="http://schemas.openxmlformats.org/officeDocument/2006/relationships/hyperlink" Target="https://podminky.urs.cz/item/CS_URS_2022_01/612321141" TargetMode="External"/><Relationship Id="rId34" Type="http://schemas.openxmlformats.org/officeDocument/2006/relationships/hyperlink" Target="https://podminky.urs.cz/item/CS_URS_2022_01/629991011" TargetMode="External"/><Relationship Id="rId42" Type="http://schemas.openxmlformats.org/officeDocument/2006/relationships/hyperlink" Target="https://podminky.urs.cz/item/CS_URS_2022_01/857251151" TargetMode="External"/><Relationship Id="rId47" Type="http://schemas.openxmlformats.org/officeDocument/2006/relationships/hyperlink" Target="https://podminky.urs.cz/item/CS_URS_2022_01/952901221" TargetMode="External"/><Relationship Id="rId50" Type="http://schemas.openxmlformats.org/officeDocument/2006/relationships/hyperlink" Target="https://podminky.urs.cz/item/CS_URS_2022_01/998011001" TargetMode="External"/><Relationship Id="rId55" Type="http://schemas.openxmlformats.org/officeDocument/2006/relationships/hyperlink" Target="https://podminky.urs.cz/item/CS_URS_2022_01/711491271" TargetMode="External"/><Relationship Id="rId63" Type="http://schemas.openxmlformats.org/officeDocument/2006/relationships/hyperlink" Target="https://podminky.urs.cz/item/CS_URS_2022_01/762341016" TargetMode="External"/><Relationship Id="rId68" Type="http://schemas.openxmlformats.org/officeDocument/2006/relationships/hyperlink" Target="https://podminky.urs.cz/item/CS_URS_2022_01/764216644" TargetMode="External"/><Relationship Id="rId76" Type="http://schemas.openxmlformats.org/officeDocument/2006/relationships/hyperlink" Target="https://podminky.urs.cz/item/CS_URS_2022_01/765153122" TargetMode="External"/><Relationship Id="rId84" Type="http://schemas.openxmlformats.org/officeDocument/2006/relationships/hyperlink" Target="https://podminky.urs.cz/item/CS_URS_2022_01/766660411" TargetMode="External"/><Relationship Id="rId89" Type="http://schemas.openxmlformats.org/officeDocument/2006/relationships/hyperlink" Target="https://podminky.urs.cz/item/CS_URS_2022_01/784211101" TargetMode="External"/><Relationship Id="rId7" Type="http://schemas.openxmlformats.org/officeDocument/2006/relationships/hyperlink" Target="https://podminky.urs.cz/item/CS_URS_2022_01/271562211" TargetMode="External"/><Relationship Id="rId71" Type="http://schemas.openxmlformats.org/officeDocument/2006/relationships/hyperlink" Target="https://podminky.urs.cz/item/CS_URS_2022_01/764511642" TargetMode="External"/><Relationship Id="rId2" Type="http://schemas.openxmlformats.org/officeDocument/2006/relationships/hyperlink" Target="https://podminky.urs.cz/item/CS_URS_2022_01/132251101" TargetMode="External"/><Relationship Id="rId16" Type="http://schemas.openxmlformats.org/officeDocument/2006/relationships/hyperlink" Target="https://podminky.urs.cz/item/CS_URS_2022_01/317998115" TargetMode="External"/><Relationship Id="rId29" Type="http://schemas.openxmlformats.org/officeDocument/2006/relationships/hyperlink" Target="https://podminky.urs.cz/item/CS_URS_2022_01/622151011" TargetMode="External"/><Relationship Id="rId11" Type="http://schemas.openxmlformats.org/officeDocument/2006/relationships/hyperlink" Target="https://podminky.urs.cz/item/CS_URS_2022_01/274351122" TargetMode="External"/><Relationship Id="rId24" Type="http://schemas.openxmlformats.org/officeDocument/2006/relationships/hyperlink" Target="https://podminky.urs.cz/item/CS_URS_2022_01/622131101" TargetMode="External"/><Relationship Id="rId32" Type="http://schemas.openxmlformats.org/officeDocument/2006/relationships/hyperlink" Target="https://podminky.urs.cz/item/CS_URS_2022_01/622511112" TargetMode="External"/><Relationship Id="rId37" Type="http://schemas.openxmlformats.org/officeDocument/2006/relationships/hyperlink" Target="https://podminky.urs.cz/item/CS_URS_2022_01/631319175" TargetMode="External"/><Relationship Id="rId40" Type="http://schemas.openxmlformats.org/officeDocument/2006/relationships/hyperlink" Target="https://podminky.urs.cz/item/CS_URS_2022_01/857241131" TargetMode="External"/><Relationship Id="rId45" Type="http://schemas.openxmlformats.org/officeDocument/2006/relationships/hyperlink" Target="https://podminky.urs.cz/item/CS_URS_2022_01/891245321" TargetMode="External"/><Relationship Id="rId53" Type="http://schemas.openxmlformats.org/officeDocument/2006/relationships/hyperlink" Target="https://podminky.urs.cz/item/CS_URS_2022_01/711491171" TargetMode="External"/><Relationship Id="rId58" Type="http://schemas.openxmlformats.org/officeDocument/2006/relationships/hyperlink" Target="https://podminky.urs.cz/item/CS_URS_2022_01/762082220" TargetMode="External"/><Relationship Id="rId66" Type="http://schemas.openxmlformats.org/officeDocument/2006/relationships/hyperlink" Target="https://podminky.urs.cz/item/CS_URS_2022_01/764212634" TargetMode="External"/><Relationship Id="rId74" Type="http://schemas.openxmlformats.org/officeDocument/2006/relationships/hyperlink" Target="https://podminky.urs.cz/item/CS_URS_2022_01/765153022" TargetMode="External"/><Relationship Id="rId79" Type="http://schemas.openxmlformats.org/officeDocument/2006/relationships/hyperlink" Target="https://podminky.urs.cz/item/CS_URS_2022_01/765193001" TargetMode="External"/><Relationship Id="rId87" Type="http://schemas.openxmlformats.org/officeDocument/2006/relationships/hyperlink" Target="https://podminky.urs.cz/item/CS_URS_2022_01/784181001" TargetMode="External"/><Relationship Id="rId5" Type="http://schemas.openxmlformats.org/officeDocument/2006/relationships/hyperlink" Target="https://podminky.urs.cz/item/CS_URS_2022_01/181411121" TargetMode="External"/><Relationship Id="rId61" Type="http://schemas.openxmlformats.org/officeDocument/2006/relationships/hyperlink" Target="https://podminky.urs.cz/item/CS_URS_2022_01/762332131" TargetMode="External"/><Relationship Id="rId82" Type="http://schemas.openxmlformats.org/officeDocument/2006/relationships/hyperlink" Target="https://podminky.urs.cz/item/CS_URS_2022_01/766629213" TargetMode="External"/><Relationship Id="rId90" Type="http://schemas.openxmlformats.org/officeDocument/2006/relationships/drawing" Target="../drawings/drawing4.xml"/><Relationship Id="rId19" Type="http://schemas.openxmlformats.org/officeDocument/2006/relationships/hyperlink" Target="https://podminky.urs.cz/item/CS_URS_2022_01/417388121" TargetMode="External"/><Relationship Id="rId4" Type="http://schemas.openxmlformats.org/officeDocument/2006/relationships/hyperlink" Target="https://podminky.urs.cz/item/CS_URS_2022_01/181351003" TargetMode="External"/><Relationship Id="rId9" Type="http://schemas.openxmlformats.org/officeDocument/2006/relationships/hyperlink" Target="https://podminky.urs.cz/item/CS_URS_2022_01/274313611" TargetMode="External"/><Relationship Id="rId14" Type="http://schemas.openxmlformats.org/officeDocument/2006/relationships/hyperlink" Target="https://podminky.urs.cz/item/CS_URS_2022_01/317168051" TargetMode="External"/><Relationship Id="rId22" Type="http://schemas.openxmlformats.org/officeDocument/2006/relationships/hyperlink" Target="https://podminky.urs.cz/item/CS_URS_2022_01/612325302" TargetMode="External"/><Relationship Id="rId27" Type="http://schemas.openxmlformats.org/officeDocument/2006/relationships/hyperlink" Target="https://podminky.urs.cz/item/CS_URS_2022_01/622143003" TargetMode="External"/><Relationship Id="rId30" Type="http://schemas.openxmlformats.org/officeDocument/2006/relationships/hyperlink" Target="https://podminky.urs.cz/item/CS_URS_2022_01/622151021" TargetMode="External"/><Relationship Id="rId35" Type="http://schemas.openxmlformats.org/officeDocument/2006/relationships/hyperlink" Target="https://podminky.urs.cz/item/CS_URS_2022_01/631311136" TargetMode="External"/><Relationship Id="rId43" Type="http://schemas.openxmlformats.org/officeDocument/2006/relationships/hyperlink" Target="https://podminky.urs.cz/item/CS_URS_2022_01/891181222" TargetMode="External"/><Relationship Id="rId48" Type="http://schemas.openxmlformats.org/officeDocument/2006/relationships/hyperlink" Target="https://podminky.urs.cz/item/CS_URS_2022_01/953961114" TargetMode="External"/><Relationship Id="rId56" Type="http://schemas.openxmlformats.org/officeDocument/2006/relationships/hyperlink" Target="https://podminky.urs.cz/item/CS_URS_2022_01/711491272" TargetMode="External"/><Relationship Id="rId64" Type="http://schemas.openxmlformats.org/officeDocument/2006/relationships/hyperlink" Target="https://podminky.urs.cz/item/CS_URS_2022_01/762395000" TargetMode="External"/><Relationship Id="rId69" Type="http://schemas.openxmlformats.org/officeDocument/2006/relationships/hyperlink" Target="https://podminky.urs.cz/item/CS_URS_2022_01/764216665" TargetMode="External"/><Relationship Id="rId77" Type="http://schemas.openxmlformats.org/officeDocument/2006/relationships/hyperlink" Target="https://podminky.urs.cz/item/CS_URS_2022_01/765155001" TargetMode="External"/><Relationship Id="rId8" Type="http://schemas.openxmlformats.org/officeDocument/2006/relationships/hyperlink" Target="https://podminky.urs.cz/item/CS_URS_2022_01/271572211" TargetMode="External"/><Relationship Id="rId51" Type="http://schemas.openxmlformats.org/officeDocument/2006/relationships/hyperlink" Target="https://podminky.urs.cz/item/CS_URS_2022_01/711471051" TargetMode="External"/><Relationship Id="rId72" Type="http://schemas.openxmlformats.org/officeDocument/2006/relationships/hyperlink" Target="https://podminky.urs.cz/item/CS_URS_2022_01/764518622" TargetMode="External"/><Relationship Id="rId80" Type="http://schemas.openxmlformats.org/officeDocument/2006/relationships/hyperlink" Target="https://podminky.urs.cz/item/CS_URS_2022_01/998765101" TargetMode="External"/><Relationship Id="rId85" Type="http://schemas.openxmlformats.org/officeDocument/2006/relationships/hyperlink" Target="https://podminky.urs.cz/item/CS_URS_2022_01/766694111" TargetMode="External"/><Relationship Id="rId3" Type="http://schemas.openxmlformats.org/officeDocument/2006/relationships/hyperlink" Target="https://podminky.urs.cz/item/CS_URS_2022_01/162251102" TargetMode="External"/><Relationship Id="rId12" Type="http://schemas.openxmlformats.org/officeDocument/2006/relationships/hyperlink" Target="https://podminky.urs.cz/item/CS_URS_2022_01/278381551" TargetMode="External"/><Relationship Id="rId17" Type="http://schemas.openxmlformats.org/officeDocument/2006/relationships/hyperlink" Target="https://podminky.urs.cz/item/CS_URS_2022_01/346244342" TargetMode="External"/><Relationship Id="rId25" Type="http://schemas.openxmlformats.org/officeDocument/2006/relationships/hyperlink" Target="https://podminky.urs.cz/item/CS_URS_2022_01/622142001" TargetMode="External"/><Relationship Id="rId33" Type="http://schemas.openxmlformats.org/officeDocument/2006/relationships/hyperlink" Target="https://podminky.urs.cz/item/CS_URS_2022_01/622531022" TargetMode="External"/><Relationship Id="rId38" Type="http://schemas.openxmlformats.org/officeDocument/2006/relationships/hyperlink" Target="https://podminky.urs.cz/item/CS_URS_2022_01/631362021" TargetMode="External"/><Relationship Id="rId46" Type="http://schemas.openxmlformats.org/officeDocument/2006/relationships/hyperlink" Target="https://podminky.urs.cz/item/CS_URS_2022_01/949101111" TargetMode="External"/><Relationship Id="rId59" Type="http://schemas.openxmlformats.org/officeDocument/2006/relationships/hyperlink" Target="https://podminky.urs.cz/item/CS_URS_2022_01/762083122" TargetMode="External"/><Relationship Id="rId67" Type="http://schemas.openxmlformats.org/officeDocument/2006/relationships/hyperlink" Target="https://podminky.urs.cz/item/CS_URS_2022_01/764212664" TargetMode="External"/><Relationship Id="rId20" Type="http://schemas.openxmlformats.org/officeDocument/2006/relationships/hyperlink" Target="https://podminky.urs.cz/item/CS_URS_2022_01/612131101" TargetMode="External"/><Relationship Id="rId41" Type="http://schemas.openxmlformats.org/officeDocument/2006/relationships/hyperlink" Target="https://podminky.urs.cz/item/CS_URS_2022_01/857242122" TargetMode="External"/><Relationship Id="rId54" Type="http://schemas.openxmlformats.org/officeDocument/2006/relationships/hyperlink" Target="https://podminky.urs.cz/item/CS_URS_2022_01/711491172" TargetMode="External"/><Relationship Id="rId62" Type="http://schemas.openxmlformats.org/officeDocument/2006/relationships/hyperlink" Target="https://podminky.urs.cz/item/CS_URS_2022_01/762332132" TargetMode="External"/><Relationship Id="rId70" Type="http://schemas.openxmlformats.org/officeDocument/2006/relationships/hyperlink" Target="https://podminky.urs.cz/item/CS_URS_2022_01/764511602" TargetMode="External"/><Relationship Id="rId75" Type="http://schemas.openxmlformats.org/officeDocument/2006/relationships/hyperlink" Target="https://podminky.urs.cz/item/CS_URS_2022_01/765153102" TargetMode="External"/><Relationship Id="rId83" Type="http://schemas.openxmlformats.org/officeDocument/2006/relationships/hyperlink" Target="https://podminky.urs.cz/item/CS_URS_2022_01/766629214" TargetMode="External"/><Relationship Id="rId88" Type="http://schemas.openxmlformats.org/officeDocument/2006/relationships/hyperlink" Target="https://podminky.urs.cz/item/CS_URS_2022_01/784181101" TargetMode="External"/><Relationship Id="rId1" Type="http://schemas.openxmlformats.org/officeDocument/2006/relationships/hyperlink" Target="https://podminky.urs.cz/item/CS_URS_2022_01/121151103" TargetMode="External"/><Relationship Id="rId6" Type="http://schemas.openxmlformats.org/officeDocument/2006/relationships/hyperlink" Target="https://podminky.urs.cz/item/CS_URS_2022_01/181912112" TargetMode="External"/><Relationship Id="rId15" Type="http://schemas.openxmlformats.org/officeDocument/2006/relationships/hyperlink" Target="https://podminky.urs.cz/item/CS_URS_2022_01/317168052" TargetMode="External"/><Relationship Id="rId23" Type="http://schemas.openxmlformats.org/officeDocument/2006/relationships/hyperlink" Target="https://podminky.urs.cz/item/CS_URS_2022_01/619991011" TargetMode="External"/><Relationship Id="rId28" Type="http://schemas.openxmlformats.org/officeDocument/2006/relationships/hyperlink" Target="https://podminky.urs.cz/item/CS_URS_2022_01/622143004" TargetMode="External"/><Relationship Id="rId36" Type="http://schemas.openxmlformats.org/officeDocument/2006/relationships/hyperlink" Target="https://podminky.urs.cz/item/CS_URS_2022_01/631319023" TargetMode="External"/><Relationship Id="rId49" Type="http://schemas.openxmlformats.org/officeDocument/2006/relationships/hyperlink" Target="https://podminky.urs.cz/item/CS_URS_2022_01/953965133" TargetMode="External"/><Relationship Id="rId57" Type="http://schemas.openxmlformats.org/officeDocument/2006/relationships/hyperlink" Target="https://podminky.urs.cz/item/CS_URS_2022_01/998711101" TargetMode="External"/><Relationship Id="rId10" Type="http://schemas.openxmlformats.org/officeDocument/2006/relationships/hyperlink" Target="https://podminky.urs.cz/item/CS_URS_2022_01/274351121" TargetMode="External"/><Relationship Id="rId31" Type="http://schemas.openxmlformats.org/officeDocument/2006/relationships/hyperlink" Target="https://podminky.urs.cz/item/CS_URS_2022_01/622321121" TargetMode="External"/><Relationship Id="rId44" Type="http://schemas.openxmlformats.org/officeDocument/2006/relationships/hyperlink" Target="https://podminky.urs.cz/item/CS_URS_2022_01/891212312" TargetMode="External"/><Relationship Id="rId52" Type="http://schemas.openxmlformats.org/officeDocument/2006/relationships/hyperlink" Target="https://podminky.urs.cz/item/CS_URS_2022_01/711472051" TargetMode="External"/><Relationship Id="rId60" Type="http://schemas.openxmlformats.org/officeDocument/2006/relationships/hyperlink" Target="https://podminky.urs.cz/item/CS_URS_2022_01/762085103" TargetMode="External"/><Relationship Id="rId65" Type="http://schemas.openxmlformats.org/officeDocument/2006/relationships/hyperlink" Target="https://podminky.urs.cz/item/CS_URS_2022_01/998762101" TargetMode="External"/><Relationship Id="rId73" Type="http://schemas.openxmlformats.org/officeDocument/2006/relationships/hyperlink" Target="https://podminky.urs.cz/item/CS_URS_2022_01/998764101" TargetMode="External"/><Relationship Id="rId78" Type="http://schemas.openxmlformats.org/officeDocument/2006/relationships/hyperlink" Target="https://podminky.urs.cz/item/CS_URS_2022_01/765155021" TargetMode="External"/><Relationship Id="rId81" Type="http://schemas.openxmlformats.org/officeDocument/2006/relationships/hyperlink" Target="https://podminky.urs.cz/item/CS_URS_2022_01/766622216" TargetMode="External"/><Relationship Id="rId86" Type="http://schemas.openxmlformats.org/officeDocument/2006/relationships/hyperlink" Target="https://podminky.urs.cz/item/CS_URS_2022_01/9987661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12155221" TargetMode="External"/><Relationship Id="rId18" Type="http://schemas.openxmlformats.org/officeDocument/2006/relationships/hyperlink" Target="https://podminky.urs.cz/item/CS_URS_2022_01/112251103" TargetMode="External"/><Relationship Id="rId26" Type="http://schemas.openxmlformats.org/officeDocument/2006/relationships/hyperlink" Target="https://podminky.urs.cz/item/CS_URS_2022_01/162201416" TargetMode="External"/><Relationship Id="rId39" Type="http://schemas.openxmlformats.org/officeDocument/2006/relationships/hyperlink" Target="https://podminky.urs.cz/item/CS_URS_2022_01/174111102" TargetMode="External"/><Relationship Id="rId21" Type="http://schemas.openxmlformats.org/officeDocument/2006/relationships/hyperlink" Target="https://podminky.urs.cz/item/CS_URS_2022_01/133251101" TargetMode="External"/><Relationship Id="rId34" Type="http://schemas.openxmlformats.org/officeDocument/2006/relationships/hyperlink" Target="https://podminky.urs.cz/item/CS_URS_2022_01/162301962" TargetMode="External"/><Relationship Id="rId42" Type="http://schemas.openxmlformats.org/officeDocument/2006/relationships/hyperlink" Target="https://podminky.urs.cz/item/CS_URS_2022_01/174251202" TargetMode="External"/><Relationship Id="rId47" Type="http://schemas.openxmlformats.org/officeDocument/2006/relationships/hyperlink" Target="https://podminky.urs.cz/item/CS_URS_2022_01/211971110" TargetMode="External"/><Relationship Id="rId50" Type="http://schemas.openxmlformats.org/officeDocument/2006/relationships/hyperlink" Target="https://podminky.urs.cz/item/CS_URS_2022_01/348101210" TargetMode="External"/><Relationship Id="rId55" Type="http://schemas.openxmlformats.org/officeDocument/2006/relationships/hyperlink" Target="https://podminky.urs.cz/item/CS_URS_2022_01/877241118" TargetMode="External"/><Relationship Id="rId63" Type="http://schemas.openxmlformats.org/officeDocument/2006/relationships/hyperlink" Target="https://podminky.urs.cz/item/CS_URS_2022_01/997013509" TargetMode="External"/><Relationship Id="rId7" Type="http://schemas.openxmlformats.org/officeDocument/2006/relationships/hyperlink" Target="https://podminky.urs.cz/item/CS_URS_2022_01/112101101" TargetMode="External"/><Relationship Id="rId2" Type="http://schemas.openxmlformats.org/officeDocument/2006/relationships/hyperlink" Target="https://podminky.urs.cz/item/CS_URS_2022_01/111211101" TargetMode="External"/><Relationship Id="rId16" Type="http://schemas.openxmlformats.org/officeDocument/2006/relationships/hyperlink" Target="https://podminky.urs.cz/item/CS_URS_2022_01/112251101" TargetMode="External"/><Relationship Id="rId29" Type="http://schemas.openxmlformats.org/officeDocument/2006/relationships/hyperlink" Target="https://podminky.urs.cz/item/CS_URS_2022_01/162201423" TargetMode="External"/><Relationship Id="rId1" Type="http://schemas.openxmlformats.org/officeDocument/2006/relationships/hyperlink" Target="https://podminky.urs.cz/item/CS_URS_2022_01/111151103" TargetMode="External"/><Relationship Id="rId6" Type="http://schemas.openxmlformats.org/officeDocument/2006/relationships/hyperlink" Target="https://podminky.urs.cz/item/CS_URS_2022_01/111211232" TargetMode="External"/><Relationship Id="rId11" Type="http://schemas.openxmlformats.org/officeDocument/2006/relationships/hyperlink" Target="https://podminky.urs.cz/item/CS_URS_2022_01/112101122" TargetMode="External"/><Relationship Id="rId24" Type="http://schemas.openxmlformats.org/officeDocument/2006/relationships/hyperlink" Target="https://podminky.urs.cz/item/CS_URS_2022_01/162201413" TargetMode="External"/><Relationship Id="rId32" Type="http://schemas.openxmlformats.org/officeDocument/2006/relationships/hyperlink" Target="https://podminky.urs.cz/item/CS_URS_2022_01/162301953" TargetMode="External"/><Relationship Id="rId37" Type="http://schemas.openxmlformats.org/officeDocument/2006/relationships/hyperlink" Target="https://podminky.urs.cz/item/CS_URS_2022_01/162301973" TargetMode="External"/><Relationship Id="rId40" Type="http://schemas.openxmlformats.org/officeDocument/2006/relationships/hyperlink" Target="https://podminky.urs.cz/item/CS_URS_2022_01/174151101" TargetMode="External"/><Relationship Id="rId45" Type="http://schemas.openxmlformats.org/officeDocument/2006/relationships/hyperlink" Target="https://podminky.urs.cz/item/CS_URS_2022_01/181411121" TargetMode="External"/><Relationship Id="rId53" Type="http://schemas.openxmlformats.org/officeDocument/2006/relationships/hyperlink" Target="https://podminky.urs.cz/item/CS_URS_2022_01/348401350" TargetMode="External"/><Relationship Id="rId58" Type="http://schemas.openxmlformats.org/officeDocument/2006/relationships/hyperlink" Target="https://podminky.urs.cz/item/CS_URS_2022_01/966071711" TargetMode="External"/><Relationship Id="rId66" Type="http://schemas.openxmlformats.org/officeDocument/2006/relationships/hyperlink" Target="https://podminky.urs.cz/item/CS_URS_2022_01/998276101" TargetMode="External"/><Relationship Id="rId5" Type="http://schemas.openxmlformats.org/officeDocument/2006/relationships/hyperlink" Target="https://podminky.urs.cz/item/CS_URS_2022_01/111211231" TargetMode="External"/><Relationship Id="rId15" Type="http://schemas.openxmlformats.org/officeDocument/2006/relationships/hyperlink" Target="https://podminky.urs.cz/item/CS_URS_2022_01/112155311" TargetMode="External"/><Relationship Id="rId23" Type="http://schemas.openxmlformats.org/officeDocument/2006/relationships/hyperlink" Target="https://podminky.urs.cz/item/CS_URS_2022_01/162201412" TargetMode="External"/><Relationship Id="rId28" Type="http://schemas.openxmlformats.org/officeDocument/2006/relationships/hyperlink" Target="https://podminky.urs.cz/item/CS_URS_2022_01/162201422" TargetMode="External"/><Relationship Id="rId36" Type="http://schemas.openxmlformats.org/officeDocument/2006/relationships/hyperlink" Target="https://podminky.urs.cz/item/CS_URS_2022_01/162301972" TargetMode="External"/><Relationship Id="rId49" Type="http://schemas.openxmlformats.org/officeDocument/2006/relationships/hyperlink" Target="https://podminky.urs.cz/item/CS_URS_2022_01/338171123" TargetMode="External"/><Relationship Id="rId57" Type="http://schemas.openxmlformats.org/officeDocument/2006/relationships/hyperlink" Target="https://podminky.urs.cz/item/CS_URS_2022_01/899102211" TargetMode="External"/><Relationship Id="rId61" Type="http://schemas.openxmlformats.org/officeDocument/2006/relationships/hyperlink" Target="https://podminky.urs.cz/item/CS_URS_2022_01/966073811" TargetMode="External"/><Relationship Id="rId10" Type="http://schemas.openxmlformats.org/officeDocument/2006/relationships/hyperlink" Target="https://podminky.urs.cz/item/CS_URS_2022_01/112101121" TargetMode="External"/><Relationship Id="rId19" Type="http://schemas.openxmlformats.org/officeDocument/2006/relationships/hyperlink" Target="https://podminky.urs.cz/item/CS_URS_2022_01/113151111" TargetMode="External"/><Relationship Id="rId31" Type="http://schemas.openxmlformats.org/officeDocument/2006/relationships/hyperlink" Target="https://podminky.urs.cz/item/CS_URS_2022_01/162301952" TargetMode="External"/><Relationship Id="rId44" Type="http://schemas.openxmlformats.org/officeDocument/2006/relationships/hyperlink" Target="https://podminky.urs.cz/item/CS_URS_2022_01/181351003" TargetMode="External"/><Relationship Id="rId52" Type="http://schemas.openxmlformats.org/officeDocument/2006/relationships/hyperlink" Target="https://podminky.urs.cz/item/CS_URS_2022_01/348401220" TargetMode="External"/><Relationship Id="rId60" Type="http://schemas.openxmlformats.org/officeDocument/2006/relationships/hyperlink" Target="https://podminky.urs.cz/item/CS_URS_2022_01/966073810" TargetMode="External"/><Relationship Id="rId65" Type="http://schemas.openxmlformats.org/officeDocument/2006/relationships/hyperlink" Target="https://podminky.urs.cz/item/CS_URS_2022_01/997013609" TargetMode="External"/><Relationship Id="rId4" Type="http://schemas.openxmlformats.org/officeDocument/2006/relationships/hyperlink" Target="https://podminky.urs.cz/item/CS_URS_2022_01/111211212" TargetMode="External"/><Relationship Id="rId9" Type="http://schemas.openxmlformats.org/officeDocument/2006/relationships/hyperlink" Target="https://podminky.urs.cz/item/CS_URS_2022_01/112101103" TargetMode="External"/><Relationship Id="rId14" Type="http://schemas.openxmlformats.org/officeDocument/2006/relationships/hyperlink" Target="https://podminky.urs.cz/item/CS_URS_2022_01/112155225" TargetMode="External"/><Relationship Id="rId22" Type="http://schemas.openxmlformats.org/officeDocument/2006/relationships/hyperlink" Target="https://podminky.urs.cz/item/CS_URS_2022_01/162201411" TargetMode="External"/><Relationship Id="rId27" Type="http://schemas.openxmlformats.org/officeDocument/2006/relationships/hyperlink" Target="https://podminky.urs.cz/item/CS_URS_2022_01/162201421" TargetMode="External"/><Relationship Id="rId30" Type="http://schemas.openxmlformats.org/officeDocument/2006/relationships/hyperlink" Target="https://podminky.urs.cz/item/CS_URS_2022_01/162301951" TargetMode="External"/><Relationship Id="rId35" Type="http://schemas.openxmlformats.org/officeDocument/2006/relationships/hyperlink" Target="https://podminky.urs.cz/item/CS_URS_2022_01/162301971" TargetMode="External"/><Relationship Id="rId43" Type="http://schemas.openxmlformats.org/officeDocument/2006/relationships/hyperlink" Target="https://podminky.urs.cz/item/CS_URS_2022_01/174251203" TargetMode="External"/><Relationship Id="rId48" Type="http://schemas.openxmlformats.org/officeDocument/2006/relationships/hyperlink" Target="https://podminky.urs.cz/item/CS_URS_2022_01/291211111" TargetMode="External"/><Relationship Id="rId56" Type="http://schemas.openxmlformats.org/officeDocument/2006/relationships/hyperlink" Target="https://podminky.urs.cz/item/CS_URS_2022_01/890411851" TargetMode="External"/><Relationship Id="rId64" Type="http://schemas.openxmlformats.org/officeDocument/2006/relationships/hyperlink" Target="https://podminky.urs.cz/item/CS_URS_2022_01/997013511" TargetMode="External"/><Relationship Id="rId8" Type="http://schemas.openxmlformats.org/officeDocument/2006/relationships/hyperlink" Target="https://podminky.urs.cz/item/CS_URS_2022_01/112101102" TargetMode="External"/><Relationship Id="rId51" Type="http://schemas.openxmlformats.org/officeDocument/2006/relationships/hyperlink" Target="https://podminky.urs.cz/item/CS_URS_2022_01/348101230" TargetMode="External"/><Relationship Id="rId3" Type="http://schemas.openxmlformats.org/officeDocument/2006/relationships/hyperlink" Target="https://podminky.urs.cz/item/CS_URS_2022_01/111211211" TargetMode="External"/><Relationship Id="rId12" Type="http://schemas.openxmlformats.org/officeDocument/2006/relationships/hyperlink" Target="https://podminky.urs.cz/item/CS_URS_2022_01/112155215" TargetMode="External"/><Relationship Id="rId17" Type="http://schemas.openxmlformats.org/officeDocument/2006/relationships/hyperlink" Target="https://podminky.urs.cz/item/CS_URS_2022_01/112251102" TargetMode="External"/><Relationship Id="rId25" Type="http://schemas.openxmlformats.org/officeDocument/2006/relationships/hyperlink" Target="https://podminky.urs.cz/item/CS_URS_2022_01/162201415" TargetMode="External"/><Relationship Id="rId33" Type="http://schemas.openxmlformats.org/officeDocument/2006/relationships/hyperlink" Target="https://podminky.urs.cz/item/CS_URS_2022_01/162301961" TargetMode="External"/><Relationship Id="rId38" Type="http://schemas.openxmlformats.org/officeDocument/2006/relationships/hyperlink" Target="https://podminky.urs.cz/item/CS_URS_2022_01/162351103" TargetMode="External"/><Relationship Id="rId46" Type="http://schemas.openxmlformats.org/officeDocument/2006/relationships/hyperlink" Target="https://podminky.urs.cz/item/CS_URS_2022_01/181951111" TargetMode="External"/><Relationship Id="rId59" Type="http://schemas.openxmlformats.org/officeDocument/2006/relationships/hyperlink" Target="https://podminky.urs.cz/item/CS_URS_2022_01/966071822" TargetMode="External"/><Relationship Id="rId67" Type="http://schemas.openxmlformats.org/officeDocument/2006/relationships/drawing" Target="../drawings/drawing5.xml"/><Relationship Id="rId20" Type="http://schemas.openxmlformats.org/officeDocument/2006/relationships/hyperlink" Target="https://podminky.urs.cz/item/CS_URS_2022_01/121151104" TargetMode="External"/><Relationship Id="rId41" Type="http://schemas.openxmlformats.org/officeDocument/2006/relationships/hyperlink" Target="https://podminky.urs.cz/item/CS_URS_2022_01/174251201" TargetMode="External"/><Relationship Id="rId54" Type="http://schemas.openxmlformats.org/officeDocument/2006/relationships/hyperlink" Target="https://podminky.urs.cz/item/CS_URS_2022_01/348401360" TargetMode="External"/><Relationship Id="rId62" Type="http://schemas.openxmlformats.org/officeDocument/2006/relationships/hyperlink" Target="https://podminky.urs.cz/item/CS_URS_2022_01/9970131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84181101" TargetMode="External"/><Relationship Id="rId3" Type="http://schemas.openxmlformats.org/officeDocument/2006/relationships/hyperlink" Target="https://podminky.urs.cz/item/CS_URS_2021_01/891241222" TargetMode="External"/><Relationship Id="rId7" Type="http://schemas.openxmlformats.org/officeDocument/2006/relationships/hyperlink" Target="https://podminky.urs.cz/item/CS_URS_2022_01/998273102" TargetMode="External"/><Relationship Id="rId2" Type="http://schemas.openxmlformats.org/officeDocument/2006/relationships/hyperlink" Target="https://podminky.urs.cz/item/CS_URS_2021_01/857242122" TargetMode="External"/><Relationship Id="rId1" Type="http://schemas.openxmlformats.org/officeDocument/2006/relationships/hyperlink" Target="https://podminky.urs.cz/item/CS_URS_2021_01/857242122" TargetMode="External"/><Relationship Id="rId6" Type="http://schemas.openxmlformats.org/officeDocument/2006/relationships/hyperlink" Target="https://podminky.urs.cz/item/CS_URS_2021_01/952903119" TargetMode="External"/><Relationship Id="rId5" Type="http://schemas.openxmlformats.org/officeDocument/2006/relationships/hyperlink" Target="https://podminky.urs.cz/item/CS_URS_2022_01/952903112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podminky.urs.cz/item/CS_URS_2021_01/949101112" TargetMode="External"/><Relationship Id="rId9" Type="http://schemas.openxmlformats.org/officeDocument/2006/relationships/hyperlink" Target="https://podminky.urs.cz/item/CS_URS_2022_01/78421110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2_01/013294000" TargetMode="External"/><Relationship Id="rId7" Type="http://schemas.openxmlformats.org/officeDocument/2006/relationships/hyperlink" Target="https://podminky.urs.cz/item/CS_URS_2022_01/094002000" TargetMode="External"/><Relationship Id="rId2" Type="http://schemas.openxmlformats.org/officeDocument/2006/relationships/hyperlink" Target="https://podminky.urs.cz/item/CS_URS_2022_01/013274000" TargetMode="External"/><Relationship Id="rId1" Type="http://schemas.openxmlformats.org/officeDocument/2006/relationships/hyperlink" Target="https://podminky.urs.cz/item/CS_URS_2022_01/012203000" TargetMode="External"/><Relationship Id="rId6" Type="http://schemas.openxmlformats.org/officeDocument/2006/relationships/hyperlink" Target="https://podminky.urs.cz/item/CS_URS_2022_01/045203000" TargetMode="External"/><Relationship Id="rId5" Type="http://schemas.openxmlformats.org/officeDocument/2006/relationships/hyperlink" Target="https://podminky.urs.cz/item/CS_URS_2022_01/043194000" TargetMode="External"/><Relationship Id="rId4" Type="http://schemas.openxmlformats.org/officeDocument/2006/relationships/hyperlink" Target="https://podminky.urs.cz/item/CS_URS_2022_01/03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>
      <selection activeCell="AN8" sqref="AN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7</v>
      </c>
      <c r="BT2" s="17" t="s">
        <v>8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94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0"/>
      <c r="BE5" s="291" t="s">
        <v>16</v>
      </c>
      <c r="BS5" s="17" t="s">
        <v>7</v>
      </c>
    </row>
    <row r="6" spans="1:74" s="1" customFormat="1" ht="37" customHeight="1">
      <c r="B6" s="20"/>
      <c r="D6" s="26" t="s">
        <v>17</v>
      </c>
      <c r="K6" s="295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0"/>
      <c r="BE6" s="292"/>
      <c r="BS6" s="17" t="s">
        <v>7</v>
      </c>
    </row>
    <row r="7" spans="1:74" s="1" customFormat="1" ht="12" customHeight="1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292"/>
      <c r="BS7" s="17" t="s">
        <v>7</v>
      </c>
    </row>
    <row r="8" spans="1:74" s="1" customFormat="1" ht="12" customHeight="1">
      <c r="B8" s="20"/>
      <c r="D8" s="27" t="s">
        <v>22</v>
      </c>
      <c r="K8" s="25" t="s">
        <v>23</v>
      </c>
      <c r="AK8" s="27" t="s">
        <v>24</v>
      </c>
      <c r="AN8" s="281" t="s">
        <v>30</v>
      </c>
      <c r="AR8" s="20"/>
      <c r="BE8" s="292"/>
      <c r="BS8" s="17" t="s">
        <v>7</v>
      </c>
    </row>
    <row r="9" spans="1:74" s="1" customFormat="1" ht="14.5" customHeight="1">
      <c r="B9" s="20"/>
      <c r="AR9" s="20"/>
      <c r="BE9" s="292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92"/>
      <c r="BS10" s="17" t="s">
        <v>7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3</v>
      </c>
      <c r="AR11" s="20"/>
      <c r="BE11" s="292"/>
      <c r="BS11" s="17" t="s">
        <v>7</v>
      </c>
    </row>
    <row r="12" spans="1:74" s="1" customFormat="1" ht="7" customHeight="1">
      <c r="B12" s="20"/>
      <c r="AR12" s="20"/>
      <c r="BE12" s="292"/>
      <c r="BS12" s="17" t="s">
        <v>7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92"/>
      <c r="BS13" s="17" t="s">
        <v>7</v>
      </c>
    </row>
    <row r="14" spans="1:74" ht="12.5">
      <c r="B14" s="20"/>
      <c r="E14" s="296" t="s">
        <v>30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7" t="s">
        <v>28</v>
      </c>
      <c r="AN14" s="29" t="s">
        <v>30</v>
      </c>
      <c r="AR14" s="20"/>
      <c r="BE14" s="292"/>
      <c r="BS14" s="17" t="s">
        <v>7</v>
      </c>
    </row>
    <row r="15" spans="1:74" s="1" customFormat="1" ht="7" customHeight="1">
      <c r="B15" s="20"/>
      <c r="AR15" s="20"/>
      <c r="BE15" s="292"/>
      <c r="BS15" s="17" t="s">
        <v>4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292"/>
      <c r="BS16" s="17" t="s">
        <v>4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3</v>
      </c>
      <c r="AR17" s="20"/>
      <c r="BE17" s="292"/>
      <c r="BS17" s="17" t="s">
        <v>33</v>
      </c>
    </row>
    <row r="18" spans="1:71" s="1" customFormat="1" ht="7" customHeight="1">
      <c r="B18" s="20"/>
      <c r="AR18" s="20"/>
      <c r="BE18" s="292"/>
      <c r="BS18" s="17" t="s">
        <v>7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292"/>
      <c r="BS19" s="17" t="s">
        <v>7</v>
      </c>
    </row>
    <row r="20" spans="1:71" s="1" customFormat="1" ht="18.399999999999999" customHeight="1">
      <c r="B20" s="20"/>
      <c r="E20" s="25" t="s">
        <v>27</v>
      </c>
      <c r="AK20" s="27" t="s">
        <v>28</v>
      </c>
      <c r="AN20" s="25" t="s">
        <v>3</v>
      </c>
      <c r="AR20" s="20"/>
      <c r="BE20" s="292"/>
      <c r="BS20" s="17" t="s">
        <v>4</v>
      </c>
    </row>
    <row r="21" spans="1:71" s="1" customFormat="1" ht="7" customHeight="1">
      <c r="B21" s="20"/>
      <c r="AR21" s="20"/>
      <c r="BE21" s="292"/>
    </row>
    <row r="22" spans="1:71" s="1" customFormat="1" ht="12" customHeight="1">
      <c r="B22" s="20"/>
      <c r="D22" s="27" t="s">
        <v>35</v>
      </c>
      <c r="AR22" s="20"/>
      <c r="BE22" s="292"/>
    </row>
    <row r="23" spans="1:71" s="1" customFormat="1" ht="47.25" customHeight="1">
      <c r="B23" s="20"/>
      <c r="E23" s="298" t="s">
        <v>36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R23" s="20"/>
      <c r="BE23" s="292"/>
    </row>
    <row r="24" spans="1:71" s="1" customFormat="1" ht="7" customHeight="1">
      <c r="B24" s="20"/>
      <c r="AR24" s="20"/>
      <c r="BE24" s="292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2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9">
        <f>ROUND(AG54,2)</f>
        <v>0</v>
      </c>
      <c r="AL26" s="300"/>
      <c r="AM26" s="300"/>
      <c r="AN26" s="300"/>
      <c r="AO26" s="300"/>
      <c r="AP26" s="32"/>
      <c r="AQ26" s="32"/>
      <c r="AR26" s="33"/>
      <c r="BE26" s="292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92"/>
    </row>
    <row r="28" spans="1:71" s="2" customFormat="1" ht="12.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01" t="s">
        <v>38</v>
      </c>
      <c r="M28" s="301"/>
      <c r="N28" s="301"/>
      <c r="O28" s="301"/>
      <c r="P28" s="301"/>
      <c r="Q28" s="32"/>
      <c r="R28" s="32"/>
      <c r="S28" s="32"/>
      <c r="T28" s="32"/>
      <c r="U28" s="32"/>
      <c r="V28" s="32"/>
      <c r="W28" s="301" t="s">
        <v>39</v>
      </c>
      <c r="X28" s="301"/>
      <c r="Y28" s="301"/>
      <c r="Z28" s="301"/>
      <c r="AA28" s="301"/>
      <c r="AB28" s="301"/>
      <c r="AC28" s="301"/>
      <c r="AD28" s="301"/>
      <c r="AE28" s="301"/>
      <c r="AF28" s="32"/>
      <c r="AG28" s="32"/>
      <c r="AH28" s="32"/>
      <c r="AI28" s="32"/>
      <c r="AJ28" s="32"/>
      <c r="AK28" s="301" t="s">
        <v>40</v>
      </c>
      <c r="AL28" s="301"/>
      <c r="AM28" s="301"/>
      <c r="AN28" s="301"/>
      <c r="AO28" s="301"/>
      <c r="AP28" s="32"/>
      <c r="AQ28" s="32"/>
      <c r="AR28" s="33"/>
      <c r="BE28" s="292"/>
    </row>
    <row r="29" spans="1:71" s="3" customFormat="1" ht="14.5" customHeight="1">
      <c r="B29" s="37"/>
      <c r="D29" s="27" t="s">
        <v>41</v>
      </c>
      <c r="F29" s="27" t="s">
        <v>42</v>
      </c>
      <c r="L29" s="284">
        <v>0.21</v>
      </c>
      <c r="M29" s="285"/>
      <c r="N29" s="285"/>
      <c r="O29" s="285"/>
      <c r="P29" s="285"/>
      <c r="W29" s="286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K29" s="286">
        <f>ROUND(AV54, 2)</f>
        <v>0</v>
      </c>
      <c r="AL29" s="285"/>
      <c r="AM29" s="285"/>
      <c r="AN29" s="285"/>
      <c r="AO29" s="285"/>
      <c r="AR29" s="37"/>
      <c r="BE29" s="293"/>
    </row>
    <row r="30" spans="1:71" s="3" customFormat="1" ht="14.5" customHeight="1">
      <c r="B30" s="37"/>
      <c r="F30" s="27" t="s">
        <v>43</v>
      </c>
      <c r="L30" s="284">
        <v>0.15</v>
      </c>
      <c r="M30" s="285"/>
      <c r="N30" s="285"/>
      <c r="O30" s="285"/>
      <c r="P30" s="285"/>
      <c r="W30" s="286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6">
        <f>ROUND(AW54, 2)</f>
        <v>0</v>
      </c>
      <c r="AL30" s="285"/>
      <c r="AM30" s="285"/>
      <c r="AN30" s="285"/>
      <c r="AO30" s="285"/>
      <c r="AR30" s="37"/>
      <c r="BE30" s="293"/>
    </row>
    <row r="31" spans="1:71" s="3" customFormat="1" ht="14.5" hidden="1" customHeight="1">
      <c r="B31" s="37"/>
      <c r="F31" s="27" t="s">
        <v>44</v>
      </c>
      <c r="L31" s="284">
        <v>0.21</v>
      </c>
      <c r="M31" s="285"/>
      <c r="N31" s="285"/>
      <c r="O31" s="285"/>
      <c r="P31" s="285"/>
      <c r="W31" s="286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6">
        <v>0</v>
      </c>
      <c r="AL31" s="285"/>
      <c r="AM31" s="285"/>
      <c r="AN31" s="285"/>
      <c r="AO31" s="285"/>
      <c r="AR31" s="37"/>
      <c r="BE31" s="293"/>
    </row>
    <row r="32" spans="1:71" s="3" customFormat="1" ht="14.5" hidden="1" customHeight="1">
      <c r="B32" s="37"/>
      <c r="F32" s="27" t="s">
        <v>45</v>
      </c>
      <c r="L32" s="284">
        <v>0.15</v>
      </c>
      <c r="M32" s="285"/>
      <c r="N32" s="285"/>
      <c r="O32" s="285"/>
      <c r="P32" s="285"/>
      <c r="W32" s="286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6">
        <v>0</v>
      </c>
      <c r="AL32" s="285"/>
      <c r="AM32" s="285"/>
      <c r="AN32" s="285"/>
      <c r="AO32" s="285"/>
      <c r="AR32" s="37"/>
      <c r="BE32" s="293"/>
    </row>
    <row r="33" spans="1:57" s="3" customFormat="1" ht="14.5" hidden="1" customHeight="1">
      <c r="B33" s="37"/>
      <c r="F33" s="27" t="s">
        <v>46</v>
      </c>
      <c r="L33" s="284">
        <v>0</v>
      </c>
      <c r="M33" s="285"/>
      <c r="N33" s="285"/>
      <c r="O33" s="285"/>
      <c r="P33" s="285"/>
      <c r="W33" s="286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6">
        <v>0</v>
      </c>
      <c r="AL33" s="285"/>
      <c r="AM33" s="285"/>
      <c r="AN33" s="285"/>
      <c r="AO33" s="285"/>
      <c r="AR33" s="37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90" t="s">
        <v>49</v>
      </c>
      <c r="Y35" s="288"/>
      <c r="Z35" s="288"/>
      <c r="AA35" s="288"/>
      <c r="AB35" s="288"/>
      <c r="AC35" s="40"/>
      <c r="AD35" s="40"/>
      <c r="AE35" s="40"/>
      <c r="AF35" s="40"/>
      <c r="AG35" s="40"/>
      <c r="AH35" s="40"/>
      <c r="AI35" s="40"/>
      <c r="AJ35" s="40"/>
      <c r="AK35" s="287">
        <f>SUM(AK26:AK33)</f>
        <v>0</v>
      </c>
      <c r="AL35" s="288"/>
      <c r="AM35" s="288"/>
      <c r="AN35" s="288"/>
      <c r="AO35" s="289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7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7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5" customHeight="1">
      <c r="A42" s="32"/>
      <c r="B42" s="33"/>
      <c r="C42" s="21" t="s">
        <v>50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7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21-0601</v>
      </c>
      <c r="AR44" s="46"/>
    </row>
    <row r="45" spans="1:57" s="5" customFormat="1" ht="37" customHeight="1">
      <c r="B45" s="47"/>
      <c r="C45" s="48" t="s">
        <v>17</v>
      </c>
      <c r="L45" s="315" t="str">
        <f>K6</f>
        <v>Vodovod Velký Pěčín - Malý Pěčín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R45" s="47"/>
    </row>
    <row r="46" spans="1:57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22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k.ú.Velký Pěčín, k.ú.Malý Pěčín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24</v>
      </c>
      <c r="AJ47" s="32"/>
      <c r="AK47" s="32"/>
      <c r="AL47" s="32"/>
      <c r="AM47" s="317" t="str">
        <f>IF(AN8= "","",AN8)</f>
        <v>Vyplň údaj</v>
      </c>
      <c r="AN47" s="317"/>
      <c r="AO47" s="32"/>
      <c r="AP47" s="32"/>
      <c r="AQ47" s="32"/>
      <c r="AR47" s="33"/>
      <c r="BE47" s="32"/>
    </row>
    <row r="48" spans="1:57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5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322" t="str">
        <f>IF(E17="","",E17)</f>
        <v>Ing.Zdeněk Hejtman, Dačice</v>
      </c>
      <c r="AN49" s="323"/>
      <c r="AO49" s="323"/>
      <c r="AP49" s="323"/>
      <c r="AQ49" s="32"/>
      <c r="AR49" s="33"/>
      <c r="AS49" s="318" t="s">
        <v>51</v>
      </c>
      <c r="AT49" s="319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5" customHeight="1">
      <c r="A50" s="32"/>
      <c r="B50" s="33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34</v>
      </c>
      <c r="AJ50" s="32"/>
      <c r="AK50" s="32"/>
      <c r="AL50" s="32"/>
      <c r="AM50" s="322" t="str">
        <f>IF(E20="","",E20)</f>
        <v xml:space="preserve"> </v>
      </c>
      <c r="AN50" s="323"/>
      <c r="AO50" s="323"/>
      <c r="AP50" s="323"/>
      <c r="AQ50" s="32"/>
      <c r="AR50" s="33"/>
      <c r="AS50" s="320"/>
      <c r="AT50" s="321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20"/>
      <c r="AT51" s="321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310" t="s">
        <v>52</v>
      </c>
      <c r="D52" s="311"/>
      <c r="E52" s="311"/>
      <c r="F52" s="311"/>
      <c r="G52" s="311"/>
      <c r="H52" s="55"/>
      <c r="I52" s="313" t="s">
        <v>53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2" t="s">
        <v>54</v>
      </c>
      <c r="AH52" s="311"/>
      <c r="AI52" s="311"/>
      <c r="AJ52" s="311"/>
      <c r="AK52" s="311"/>
      <c r="AL52" s="311"/>
      <c r="AM52" s="311"/>
      <c r="AN52" s="313" t="s">
        <v>55</v>
      </c>
      <c r="AO52" s="311"/>
      <c r="AP52" s="311"/>
      <c r="AQ52" s="56" t="s">
        <v>56</v>
      </c>
      <c r="AR52" s="33"/>
      <c r="AS52" s="57" t="s">
        <v>57</v>
      </c>
      <c r="AT52" s="58" t="s">
        <v>58</v>
      </c>
      <c r="AU52" s="58" t="s">
        <v>59</v>
      </c>
      <c r="AV52" s="58" t="s">
        <v>60</v>
      </c>
      <c r="AW52" s="58" t="s">
        <v>61</v>
      </c>
      <c r="AX52" s="58" t="s">
        <v>62</v>
      </c>
      <c r="AY52" s="58" t="s">
        <v>63</v>
      </c>
      <c r="AZ52" s="58" t="s">
        <v>64</v>
      </c>
      <c r="BA52" s="58" t="s">
        <v>65</v>
      </c>
      <c r="BB52" s="58" t="s">
        <v>66</v>
      </c>
      <c r="BC52" s="58" t="s">
        <v>67</v>
      </c>
      <c r="BD52" s="59" t="s">
        <v>68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5" customHeight="1">
      <c r="B54" s="63"/>
      <c r="C54" s="64" t="s">
        <v>69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05">
        <f>ROUND(AG55+SUM(AG59:AG62),2)</f>
        <v>0</v>
      </c>
      <c r="AH54" s="305"/>
      <c r="AI54" s="305"/>
      <c r="AJ54" s="305"/>
      <c r="AK54" s="305"/>
      <c r="AL54" s="305"/>
      <c r="AM54" s="305"/>
      <c r="AN54" s="306">
        <f t="shared" ref="AN54:AN62" si="0">SUM(AG54,AT54)</f>
        <v>0</v>
      </c>
      <c r="AO54" s="306"/>
      <c r="AP54" s="306"/>
      <c r="AQ54" s="67" t="s">
        <v>3</v>
      </c>
      <c r="AR54" s="63"/>
      <c r="AS54" s="68">
        <f>ROUND(AS55+SUM(AS59:AS62),2)</f>
        <v>0</v>
      </c>
      <c r="AT54" s="69">
        <f t="shared" ref="AT54:AT62" si="1">ROUND(SUM(AV54:AW54),2)</f>
        <v>0</v>
      </c>
      <c r="AU54" s="70">
        <f>ROUND(AU55+SUM(AU59:AU62),5)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ROUND(AZ55+SUM(AZ59:AZ62),2)</f>
        <v>0</v>
      </c>
      <c r="BA54" s="69">
        <f>ROUND(BA55+SUM(BA59:BA62),2)</f>
        <v>0</v>
      </c>
      <c r="BB54" s="69">
        <f>ROUND(BB55+SUM(BB59:BB62),2)</f>
        <v>0</v>
      </c>
      <c r="BC54" s="69">
        <f>ROUND(BC55+SUM(BC59:BC62),2)</f>
        <v>0</v>
      </c>
      <c r="BD54" s="71">
        <f>ROUND(BD55+SUM(BD59:BD62),2)</f>
        <v>0</v>
      </c>
      <c r="BS54" s="72" t="s">
        <v>70</v>
      </c>
      <c r="BT54" s="72" t="s">
        <v>71</v>
      </c>
      <c r="BU54" s="73" t="s">
        <v>72</v>
      </c>
      <c r="BV54" s="72" t="s">
        <v>73</v>
      </c>
      <c r="BW54" s="72" t="s">
        <v>5</v>
      </c>
      <c r="BX54" s="72" t="s">
        <v>74</v>
      </c>
      <c r="CL54" s="72" t="s">
        <v>20</v>
      </c>
    </row>
    <row r="55" spans="1:91" s="7" customFormat="1" ht="16.5" customHeight="1">
      <c r="B55" s="74"/>
      <c r="C55" s="75"/>
      <c r="D55" s="304" t="s">
        <v>75</v>
      </c>
      <c r="E55" s="304"/>
      <c r="F55" s="304"/>
      <c r="G55" s="304"/>
      <c r="H55" s="304"/>
      <c r="I55" s="76"/>
      <c r="J55" s="304" t="s">
        <v>76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14">
        <f>ROUND(SUM(AG56:AG58),2)</f>
        <v>0</v>
      </c>
      <c r="AH55" s="303"/>
      <c r="AI55" s="303"/>
      <c r="AJ55" s="303"/>
      <c r="AK55" s="303"/>
      <c r="AL55" s="303"/>
      <c r="AM55" s="303"/>
      <c r="AN55" s="302">
        <f t="shared" si="0"/>
        <v>0</v>
      </c>
      <c r="AO55" s="303"/>
      <c r="AP55" s="303"/>
      <c r="AQ55" s="77" t="s">
        <v>77</v>
      </c>
      <c r="AR55" s="74"/>
      <c r="AS55" s="78">
        <f>ROUND(SUM(AS56:AS58),2)</f>
        <v>0</v>
      </c>
      <c r="AT55" s="79">
        <f t="shared" si="1"/>
        <v>0</v>
      </c>
      <c r="AU55" s="80">
        <f>ROUND(SUM(AU56:AU58),5)</f>
        <v>0</v>
      </c>
      <c r="AV55" s="79">
        <f>ROUND(AZ55*L29,2)</f>
        <v>0</v>
      </c>
      <c r="AW55" s="79">
        <f>ROUND(BA55*L30,2)</f>
        <v>0</v>
      </c>
      <c r="AX55" s="79">
        <f>ROUND(BB55*L29,2)</f>
        <v>0</v>
      </c>
      <c r="AY55" s="79">
        <f>ROUND(BC55*L30,2)</f>
        <v>0</v>
      </c>
      <c r="AZ55" s="79">
        <f>ROUND(SUM(AZ56:AZ58),2)</f>
        <v>0</v>
      </c>
      <c r="BA55" s="79">
        <f>ROUND(SUM(BA56:BA58),2)</f>
        <v>0</v>
      </c>
      <c r="BB55" s="79">
        <f>ROUND(SUM(BB56:BB58),2)</f>
        <v>0</v>
      </c>
      <c r="BC55" s="79">
        <f>ROUND(SUM(BC56:BC58),2)</f>
        <v>0</v>
      </c>
      <c r="BD55" s="81">
        <f>ROUND(SUM(BD56:BD58),2)</f>
        <v>0</v>
      </c>
      <c r="BS55" s="82" t="s">
        <v>70</v>
      </c>
      <c r="BT55" s="82" t="s">
        <v>78</v>
      </c>
      <c r="BU55" s="82" t="s">
        <v>72</v>
      </c>
      <c r="BV55" s="82" t="s">
        <v>73</v>
      </c>
      <c r="BW55" s="82" t="s">
        <v>79</v>
      </c>
      <c r="BX55" s="82" t="s">
        <v>5</v>
      </c>
      <c r="CL55" s="82" t="s">
        <v>20</v>
      </c>
      <c r="CM55" s="82" t="s">
        <v>80</v>
      </c>
    </row>
    <row r="56" spans="1:91" s="4" customFormat="1" ht="23.25" customHeight="1">
      <c r="A56" s="83" t="s">
        <v>81</v>
      </c>
      <c r="B56" s="46"/>
      <c r="C56" s="10"/>
      <c r="D56" s="10"/>
      <c r="E56" s="309" t="s">
        <v>82</v>
      </c>
      <c r="F56" s="309"/>
      <c r="G56" s="309"/>
      <c r="H56" s="309"/>
      <c r="I56" s="309"/>
      <c r="J56" s="10"/>
      <c r="K56" s="309" t="s">
        <v>83</v>
      </c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307">
        <f>'01 - vodovodní řad PE100R...'!J32</f>
        <v>0</v>
      </c>
      <c r="AH56" s="308"/>
      <c r="AI56" s="308"/>
      <c r="AJ56" s="308"/>
      <c r="AK56" s="308"/>
      <c r="AL56" s="308"/>
      <c r="AM56" s="308"/>
      <c r="AN56" s="307">
        <f t="shared" si="0"/>
        <v>0</v>
      </c>
      <c r="AO56" s="308"/>
      <c r="AP56" s="308"/>
      <c r="AQ56" s="84" t="s">
        <v>84</v>
      </c>
      <c r="AR56" s="46"/>
      <c r="AS56" s="85">
        <v>0</v>
      </c>
      <c r="AT56" s="86">
        <f t="shared" si="1"/>
        <v>0</v>
      </c>
      <c r="AU56" s="87">
        <f>'01 - vodovodní řad PE100R...'!P94</f>
        <v>0</v>
      </c>
      <c r="AV56" s="86">
        <f>'01 - vodovodní řad PE100R...'!J35</f>
        <v>0</v>
      </c>
      <c r="AW56" s="86">
        <f>'01 - vodovodní řad PE100R...'!J36</f>
        <v>0</v>
      </c>
      <c r="AX56" s="86">
        <f>'01 - vodovodní řad PE100R...'!J37</f>
        <v>0</v>
      </c>
      <c r="AY56" s="86">
        <f>'01 - vodovodní řad PE100R...'!J38</f>
        <v>0</v>
      </c>
      <c r="AZ56" s="86">
        <f>'01 - vodovodní řad PE100R...'!F35</f>
        <v>0</v>
      </c>
      <c r="BA56" s="86">
        <f>'01 - vodovodní řad PE100R...'!F36</f>
        <v>0</v>
      </c>
      <c r="BB56" s="86">
        <f>'01 - vodovodní řad PE100R...'!F37</f>
        <v>0</v>
      </c>
      <c r="BC56" s="86">
        <f>'01 - vodovodní řad PE100R...'!F38</f>
        <v>0</v>
      </c>
      <c r="BD56" s="88">
        <f>'01 - vodovodní řad PE100R...'!F39</f>
        <v>0</v>
      </c>
      <c r="BT56" s="25" t="s">
        <v>80</v>
      </c>
      <c r="BV56" s="25" t="s">
        <v>73</v>
      </c>
      <c r="BW56" s="25" t="s">
        <v>85</v>
      </c>
      <c r="BX56" s="25" t="s">
        <v>79</v>
      </c>
      <c r="CL56" s="25" t="s">
        <v>20</v>
      </c>
    </row>
    <row r="57" spans="1:91" s="4" customFormat="1" ht="16.5" customHeight="1">
      <c r="A57" s="83" t="s">
        <v>81</v>
      </c>
      <c r="B57" s="46"/>
      <c r="C57" s="10"/>
      <c r="D57" s="10"/>
      <c r="E57" s="309" t="s">
        <v>86</v>
      </c>
      <c r="F57" s="309"/>
      <c r="G57" s="309"/>
      <c r="H57" s="309"/>
      <c r="I57" s="309"/>
      <c r="J57" s="10"/>
      <c r="K57" s="309" t="s">
        <v>87</v>
      </c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307">
        <f>'02 - AVŠ1'!J32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4" t="s">
        <v>84</v>
      </c>
      <c r="AR57" s="46"/>
      <c r="AS57" s="85">
        <v>0</v>
      </c>
      <c r="AT57" s="86">
        <f t="shared" si="1"/>
        <v>0</v>
      </c>
      <c r="AU57" s="87">
        <f>'02 - AVŠ1'!P93</f>
        <v>0</v>
      </c>
      <c r="AV57" s="86">
        <f>'02 - AVŠ1'!J35</f>
        <v>0</v>
      </c>
      <c r="AW57" s="86">
        <f>'02 - AVŠ1'!J36</f>
        <v>0</v>
      </c>
      <c r="AX57" s="86">
        <f>'02 - AVŠ1'!J37</f>
        <v>0</v>
      </c>
      <c r="AY57" s="86">
        <f>'02 - AVŠ1'!J38</f>
        <v>0</v>
      </c>
      <c r="AZ57" s="86">
        <f>'02 - AVŠ1'!F35</f>
        <v>0</v>
      </c>
      <c r="BA57" s="86">
        <f>'02 - AVŠ1'!F36</f>
        <v>0</v>
      </c>
      <c r="BB57" s="86">
        <f>'02 - AVŠ1'!F37</f>
        <v>0</v>
      </c>
      <c r="BC57" s="86">
        <f>'02 - AVŠ1'!F38</f>
        <v>0</v>
      </c>
      <c r="BD57" s="88">
        <f>'02 - AVŠ1'!F39</f>
        <v>0</v>
      </c>
      <c r="BT57" s="25" t="s">
        <v>80</v>
      </c>
      <c r="BV57" s="25" t="s">
        <v>73</v>
      </c>
      <c r="BW57" s="25" t="s">
        <v>88</v>
      </c>
      <c r="BX57" s="25" t="s">
        <v>79</v>
      </c>
      <c r="CL57" s="25" t="s">
        <v>20</v>
      </c>
    </row>
    <row r="58" spans="1:91" s="4" customFormat="1" ht="16.5" customHeight="1">
      <c r="A58" s="83" t="s">
        <v>81</v>
      </c>
      <c r="B58" s="46"/>
      <c r="C58" s="10"/>
      <c r="D58" s="10"/>
      <c r="E58" s="309" t="s">
        <v>89</v>
      </c>
      <c r="F58" s="309"/>
      <c r="G58" s="309"/>
      <c r="H58" s="309"/>
      <c r="I58" s="309"/>
      <c r="J58" s="10"/>
      <c r="K58" s="309" t="s">
        <v>90</v>
      </c>
      <c r="L58" s="309"/>
      <c r="M58" s="309"/>
      <c r="N58" s="309"/>
      <c r="O58" s="309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  <c r="AA58" s="309"/>
      <c r="AB58" s="309"/>
      <c r="AC58" s="309"/>
      <c r="AD58" s="309"/>
      <c r="AE58" s="309"/>
      <c r="AF58" s="309"/>
      <c r="AG58" s="307">
        <f>'03 - ATS'!J32</f>
        <v>0</v>
      </c>
      <c r="AH58" s="308"/>
      <c r="AI58" s="308"/>
      <c r="AJ58" s="308"/>
      <c r="AK58" s="308"/>
      <c r="AL58" s="308"/>
      <c r="AM58" s="308"/>
      <c r="AN58" s="307">
        <f t="shared" si="0"/>
        <v>0</v>
      </c>
      <c r="AO58" s="308"/>
      <c r="AP58" s="308"/>
      <c r="AQ58" s="84" t="s">
        <v>84</v>
      </c>
      <c r="AR58" s="46"/>
      <c r="AS58" s="85">
        <v>0</v>
      </c>
      <c r="AT58" s="86">
        <f t="shared" si="1"/>
        <v>0</v>
      </c>
      <c r="AU58" s="87">
        <f>'03 - ATS'!P103</f>
        <v>0</v>
      </c>
      <c r="AV58" s="86">
        <f>'03 - ATS'!J35</f>
        <v>0</v>
      </c>
      <c r="AW58" s="86">
        <f>'03 - ATS'!J36</f>
        <v>0</v>
      </c>
      <c r="AX58" s="86">
        <f>'03 - ATS'!J37</f>
        <v>0</v>
      </c>
      <c r="AY58" s="86">
        <f>'03 - ATS'!J38</f>
        <v>0</v>
      </c>
      <c r="AZ58" s="86">
        <f>'03 - ATS'!F35</f>
        <v>0</v>
      </c>
      <c r="BA58" s="86">
        <f>'03 - ATS'!F36</f>
        <v>0</v>
      </c>
      <c r="BB58" s="86">
        <f>'03 - ATS'!F37</f>
        <v>0</v>
      </c>
      <c r="BC58" s="86">
        <f>'03 - ATS'!F38</f>
        <v>0</v>
      </c>
      <c r="BD58" s="88">
        <f>'03 - ATS'!F39</f>
        <v>0</v>
      </c>
      <c r="BT58" s="25" t="s">
        <v>80</v>
      </c>
      <c r="BV58" s="25" t="s">
        <v>73</v>
      </c>
      <c r="BW58" s="25" t="s">
        <v>91</v>
      </c>
      <c r="BX58" s="25" t="s">
        <v>79</v>
      </c>
      <c r="CL58" s="25" t="s">
        <v>20</v>
      </c>
    </row>
    <row r="59" spans="1:91" s="7" customFormat="1" ht="16.5" customHeight="1">
      <c r="A59" s="83" t="s">
        <v>81</v>
      </c>
      <c r="B59" s="74"/>
      <c r="C59" s="75"/>
      <c r="D59" s="304" t="s">
        <v>92</v>
      </c>
      <c r="E59" s="304"/>
      <c r="F59" s="304"/>
      <c r="G59" s="304"/>
      <c r="H59" s="304"/>
      <c r="I59" s="76"/>
      <c r="J59" s="304" t="s">
        <v>93</v>
      </c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4"/>
      <c r="AD59" s="304"/>
      <c r="AE59" s="304"/>
      <c r="AF59" s="304"/>
      <c r="AG59" s="302">
        <f>'SO-02 - Asanace stávající...'!J30</f>
        <v>0</v>
      </c>
      <c r="AH59" s="303"/>
      <c r="AI59" s="303"/>
      <c r="AJ59" s="303"/>
      <c r="AK59" s="303"/>
      <c r="AL59" s="303"/>
      <c r="AM59" s="303"/>
      <c r="AN59" s="302">
        <f t="shared" si="0"/>
        <v>0</v>
      </c>
      <c r="AO59" s="303"/>
      <c r="AP59" s="303"/>
      <c r="AQ59" s="77" t="s">
        <v>77</v>
      </c>
      <c r="AR59" s="74"/>
      <c r="AS59" s="78">
        <v>0</v>
      </c>
      <c r="AT59" s="79">
        <f t="shared" si="1"/>
        <v>0</v>
      </c>
      <c r="AU59" s="80">
        <f>'SO-02 - Asanace stávající...'!P87</f>
        <v>0</v>
      </c>
      <c r="AV59" s="79">
        <f>'SO-02 - Asanace stávající...'!J33</f>
        <v>0</v>
      </c>
      <c r="AW59" s="79">
        <f>'SO-02 - Asanace stávající...'!J34</f>
        <v>0</v>
      </c>
      <c r="AX59" s="79">
        <f>'SO-02 - Asanace stávající...'!J35</f>
        <v>0</v>
      </c>
      <c r="AY59" s="79">
        <f>'SO-02 - Asanace stávající...'!J36</f>
        <v>0</v>
      </c>
      <c r="AZ59" s="79">
        <f>'SO-02 - Asanace stávající...'!F33</f>
        <v>0</v>
      </c>
      <c r="BA59" s="79">
        <f>'SO-02 - Asanace stávající...'!F34</f>
        <v>0</v>
      </c>
      <c r="BB59" s="79">
        <f>'SO-02 - Asanace stávající...'!F35</f>
        <v>0</v>
      </c>
      <c r="BC59" s="79">
        <f>'SO-02 - Asanace stávající...'!F36</f>
        <v>0</v>
      </c>
      <c r="BD59" s="81">
        <f>'SO-02 - Asanace stávající...'!F37</f>
        <v>0</v>
      </c>
      <c r="BT59" s="82" t="s">
        <v>78</v>
      </c>
      <c r="BV59" s="82" t="s">
        <v>73</v>
      </c>
      <c r="BW59" s="82" t="s">
        <v>94</v>
      </c>
      <c r="BX59" s="82" t="s">
        <v>5</v>
      </c>
      <c r="CL59" s="82" t="s">
        <v>20</v>
      </c>
      <c r="CM59" s="82" t="s">
        <v>80</v>
      </c>
    </row>
    <row r="60" spans="1:91" s="7" customFormat="1" ht="16.5" customHeight="1">
      <c r="A60" s="83" t="s">
        <v>81</v>
      </c>
      <c r="B60" s="74"/>
      <c r="C60" s="75"/>
      <c r="D60" s="304" t="s">
        <v>95</v>
      </c>
      <c r="E60" s="304"/>
      <c r="F60" s="304"/>
      <c r="G60" s="304"/>
      <c r="H60" s="304"/>
      <c r="I60" s="76"/>
      <c r="J60" s="304" t="s">
        <v>96</v>
      </c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  <c r="V60" s="304"/>
      <c r="W60" s="304"/>
      <c r="X60" s="304"/>
      <c r="Y60" s="304"/>
      <c r="Z60" s="304"/>
      <c r="AA60" s="304"/>
      <c r="AB60" s="304"/>
      <c r="AC60" s="304"/>
      <c r="AD60" s="304"/>
      <c r="AE60" s="304"/>
      <c r="AF60" s="304"/>
      <c r="AG60" s="302">
        <f>'SO-03 - Rozvod NN'!J30</f>
        <v>0</v>
      </c>
      <c r="AH60" s="303"/>
      <c r="AI60" s="303"/>
      <c r="AJ60" s="303"/>
      <c r="AK60" s="303"/>
      <c r="AL60" s="303"/>
      <c r="AM60" s="303"/>
      <c r="AN60" s="302">
        <f t="shared" si="0"/>
        <v>0</v>
      </c>
      <c r="AO60" s="303"/>
      <c r="AP60" s="303"/>
      <c r="AQ60" s="77" t="s">
        <v>77</v>
      </c>
      <c r="AR60" s="74"/>
      <c r="AS60" s="78">
        <v>0</v>
      </c>
      <c r="AT60" s="79">
        <f t="shared" si="1"/>
        <v>0</v>
      </c>
      <c r="AU60" s="80">
        <f>'SO-03 - Rozvod NN'!P81</f>
        <v>0</v>
      </c>
      <c r="AV60" s="79">
        <f>'SO-03 - Rozvod NN'!J33</f>
        <v>0</v>
      </c>
      <c r="AW60" s="79">
        <f>'SO-03 - Rozvod NN'!J34</f>
        <v>0</v>
      </c>
      <c r="AX60" s="79">
        <f>'SO-03 - Rozvod NN'!J35</f>
        <v>0</v>
      </c>
      <c r="AY60" s="79">
        <f>'SO-03 - Rozvod NN'!J36</f>
        <v>0</v>
      </c>
      <c r="AZ60" s="79">
        <f>'SO-03 - Rozvod NN'!F33</f>
        <v>0</v>
      </c>
      <c r="BA60" s="79">
        <f>'SO-03 - Rozvod NN'!F34</f>
        <v>0</v>
      </c>
      <c r="BB60" s="79">
        <f>'SO-03 - Rozvod NN'!F35</f>
        <v>0</v>
      </c>
      <c r="BC60" s="79">
        <f>'SO-03 - Rozvod NN'!F36</f>
        <v>0</v>
      </c>
      <c r="BD60" s="81">
        <f>'SO-03 - Rozvod NN'!F37</f>
        <v>0</v>
      </c>
      <c r="BT60" s="82" t="s">
        <v>78</v>
      </c>
      <c r="BV60" s="82" t="s">
        <v>73</v>
      </c>
      <c r="BW60" s="82" t="s">
        <v>97</v>
      </c>
      <c r="BX60" s="82" t="s">
        <v>5</v>
      </c>
      <c r="CL60" s="82" t="s">
        <v>20</v>
      </c>
      <c r="CM60" s="82" t="s">
        <v>80</v>
      </c>
    </row>
    <row r="61" spans="1:91" s="7" customFormat="1" ht="24.75" customHeight="1">
      <c r="A61" s="83" t="s">
        <v>81</v>
      </c>
      <c r="B61" s="74"/>
      <c r="C61" s="75"/>
      <c r="D61" s="304" t="s">
        <v>98</v>
      </c>
      <c r="E61" s="304"/>
      <c r="F61" s="304"/>
      <c r="G61" s="304"/>
      <c r="H61" s="304"/>
      <c r="I61" s="76"/>
      <c r="J61" s="304" t="s">
        <v>99</v>
      </c>
      <c r="K61" s="304"/>
      <c r="L61" s="304"/>
      <c r="M61" s="304"/>
      <c r="N61" s="304"/>
      <c r="O61" s="304"/>
      <c r="P61" s="304"/>
      <c r="Q61" s="304"/>
      <c r="R61" s="304"/>
      <c r="S61" s="304"/>
      <c r="T61" s="304"/>
      <c r="U61" s="304"/>
      <c r="V61" s="304"/>
      <c r="W61" s="304"/>
      <c r="X61" s="304"/>
      <c r="Y61" s="304"/>
      <c r="Z61" s="304"/>
      <c r="AA61" s="304"/>
      <c r="AB61" s="304"/>
      <c r="AC61" s="304"/>
      <c r="AD61" s="304"/>
      <c r="AE61" s="304"/>
      <c r="AF61" s="304"/>
      <c r="AG61" s="302">
        <f>'SO-04 - Demontáž stávajíc...'!J30</f>
        <v>0</v>
      </c>
      <c r="AH61" s="303"/>
      <c r="AI61" s="303"/>
      <c r="AJ61" s="303"/>
      <c r="AK61" s="303"/>
      <c r="AL61" s="303"/>
      <c r="AM61" s="303"/>
      <c r="AN61" s="302">
        <f t="shared" si="0"/>
        <v>0</v>
      </c>
      <c r="AO61" s="303"/>
      <c r="AP61" s="303"/>
      <c r="AQ61" s="77" t="s">
        <v>77</v>
      </c>
      <c r="AR61" s="74"/>
      <c r="AS61" s="78">
        <v>0</v>
      </c>
      <c r="AT61" s="79">
        <f t="shared" si="1"/>
        <v>0</v>
      </c>
      <c r="AU61" s="80">
        <f>'SO-04 - Demontáž stávajíc...'!P88</f>
        <v>0</v>
      </c>
      <c r="AV61" s="79">
        <f>'SO-04 - Demontáž stávajíc...'!J33</f>
        <v>0</v>
      </c>
      <c r="AW61" s="79">
        <f>'SO-04 - Demontáž stávajíc...'!J34</f>
        <v>0</v>
      </c>
      <c r="AX61" s="79">
        <f>'SO-04 - Demontáž stávajíc...'!J35</f>
        <v>0</v>
      </c>
      <c r="AY61" s="79">
        <f>'SO-04 - Demontáž stávajíc...'!J36</f>
        <v>0</v>
      </c>
      <c r="AZ61" s="79">
        <f>'SO-04 - Demontáž stávajíc...'!F33</f>
        <v>0</v>
      </c>
      <c r="BA61" s="79">
        <f>'SO-04 - Demontáž stávajíc...'!F34</f>
        <v>0</v>
      </c>
      <c r="BB61" s="79">
        <f>'SO-04 - Demontáž stávajíc...'!F35</f>
        <v>0</v>
      </c>
      <c r="BC61" s="79">
        <f>'SO-04 - Demontáž stávajíc...'!F36</f>
        <v>0</v>
      </c>
      <c r="BD61" s="81">
        <f>'SO-04 - Demontáž stávajíc...'!F37</f>
        <v>0</v>
      </c>
      <c r="BT61" s="82" t="s">
        <v>78</v>
      </c>
      <c r="BV61" s="82" t="s">
        <v>73</v>
      </c>
      <c r="BW61" s="82" t="s">
        <v>100</v>
      </c>
      <c r="BX61" s="82" t="s">
        <v>5</v>
      </c>
      <c r="CL61" s="82" t="s">
        <v>20</v>
      </c>
      <c r="CM61" s="82" t="s">
        <v>80</v>
      </c>
    </row>
    <row r="62" spans="1:91" s="7" customFormat="1" ht="16.5" customHeight="1">
      <c r="A62" s="83" t="s">
        <v>81</v>
      </c>
      <c r="B62" s="74"/>
      <c r="C62" s="75"/>
      <c r="D62" s="304" t="s">
        <v>101</v>
      </c>
      <c r="E62" s="304"/>
      <c r="F62" s="304"/>
      <c r="G62" s="304"/>
      <c r="H62" s="304"/>
      <c r="I62" s="76"/>
      <c r="J62" s="304" t="s">
        <v>102</v>
      </c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304"/>
      <c r="AA62" s="304"/>
      <c r="AB62" s="304"/>
      <c r="AC62" s="304"/>
      <c r="AD62" s="304"/>
      <c r="AE62" s="304"/>
      <c r="AF62" s="304"/>
      <c r="AG62" s="302">
        <f>'VON - Vedlejší a ostatní ...'!J30</f>
        <v>0</v>
      </c>
      <c r="AH62" s="303"/>
      <c r="AI62" s="303"/>
      <c r="AJ62" s="303"/>
      <c r="AK62" s="303"/>
      <c r="AL62" s="303"/>
      <c r="AM62" s="303"/>
      <c r="AN62" s="302">
        <f t="shared" si="0"/>
        <v>0</v>
      </c>
      <c r="AO62" s="303"/>
      <c r="AP62" s="303"/>
      <c r="AQ62" s="77" t="s">
        <v>101</v>
      </c>
      <c r="AR62" s="74"/>
      <c r="AS62" s="89">
        <v>0</v>
      </c>
      <c r="AT62" s="90">
        <f t="shared" si="1"/>
        <v>0</v>
      </c>
      <c r="AU62" s="91">
        <f>'VON - Vedlejší a ostatní ...'!P85</f>
        <v>0</v>
      </c>
      <c r="AV62" s="90">
        <f>'VON - Vedlejší a ostatní ...'!J33</f>
        <v>0</v>
      </c>
      <c r="AW62" s="90">
        <f>'VON - Vedlejší a ostatní ...'!J34</f>
        <v>0</v>
      </c>
      <c r="AX62" s="90">
        <f>'VON - Vedlejší a ostatní ...'!J35</f>
        <v>0</v>
      </c>
      <c r="AY62" s="90">
        <f>'VON - Vedlejší a ostatní ...'!J36</f>
        <v>0</v>
      </c>
      <c r="AZ62" s="90">
        <f>'VON - Vedlejší a ostatní ...'!F33</f>
        <v>0</v>
      </c>
      <c r="BA62" s="90">
        <f>'VON - Vedlejší a ostatní ...'!F34</f>
        <v>0</v>
      </c>
      <c r="BB62" s="90">
        <f>'VON - Vedlejší a ostatní ...'!F35</f>
        <v>0</v>
      </c>
      <c r="BC62" s="90">
        <f>'VON - Vedlejší a ostatní ...'!F36</f>
        <v>0</v>
      </c>
      <c r="BD62" s="92">
        <f>'VON - Vedlejší a ostatní ...'!F37</f>
        <v>0</v>
      </c>
      <c r="BT62" s="82" t="s">
        <v>78</v>
      </c>
      <c r="BV62" s="82" t="s">
        <v>73</v>
      </c>
      <c r="BW62" s="82" t="s">
        <v>103</v>
      </c>
      <c r="BX62" s="82" t="s">
        <v>5</v>
      </c>
      <c r="CL62" s="82" t="s">
        <v>20</v>
      </c>
      <c r="CM62" s="82" t="s">
        <v>80</v>
      </c>
    </row>
    <row r="63" spans="1:91" s="2" customFormat="1" ht="30" customHeight="1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3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  <row r="64" spans="1:91" s="2" customFormat="1" ht="7" customHeight="1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33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</row>
  </sheetData>
  <mergeCells count="70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W30:AE30"/>
    <mergeCell ref="AK30:AO30"/>
    <mergeCell ref="L30:P30"/>
    <mergeCell ref="AK31:AO31"/>
    <mergeCell ref="AN62:AP62"/>
    <mergeCell ref="AG62:AM62"/>
    <mergeCell ref="AN59:AP59"/>
    <mergeCell ref="AG59:AM59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01 - vodovodní řad PE100R...'!C2" display="/"/>
    <hyperlink ref="A57" location="'02 - AVŠ1'!C2" display="/"/>
    <hyperlink ref="A58" location="'03 - ATS'!C2" display="/"/>
    <hyperlink ref="A59" location="'SO-02 - Asanace stávající...'!C2" display="/"/>
    <hyperlink ref="A60" location="'SO-03 - Rozvod NN'!C2" display="/"/>
    <hyperlink ref="A61" location="'SO-04 - Demontáž stávajíc...'!C2" display="/"/>
    <hyperlink ref="A62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0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85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1" customFormat="1" ht="12" customHeight="1">
      <c r="B8" s="20"/>
      <c r="D8" s="27" t="s">
        <v>105</v>
      </c>
      <c r="L8" s="20"/>
    </row>
    <row r="9" spans="1:46" s="2" customFormat="1" ht="16.5" customHeight="1">
      <c r="A9" s="32"/>
      <c r="B9" s="33"/>
      <c r="C9" s="32"/>
      <c r="D9" s="32"/>
      <c r="E9" s="325" t="s">
        <v>106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107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315" t="s">
        <v>108</v>
      </c>
      <c r="F11" s="324"/>
      <c r="G11" s="324"/>
      <c r="H11" s="324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Vyplň údaj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25</v>
      </c>
      <c r="E16" s="32"/>
      <c r="F16" s="32"/>
      <c r="G16" s="32"/>
      <c r="H16" s="32"/>
      <c r="I16" s="27" t="s">
        <v>26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28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29</v>
      </c>
      <c r="E19" s="32"/>
      <c r="F19" s="32"/>
      <c r="G19" s="32"/>
      <c r="H19" s="32"/>
      <c r="I19" s="27" t="s">
        <v>26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327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31</v>
      </c>
      <c r="E22" s="32"/>
      <c r="F22" s="32"/>
      <c r="G22" s="32"/>
      <c r="H22" s="32"/>
      <c r="I22" s="27" t="s">
        <v>26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32</v>
      </c>
      <c r="F23" s="32"/>
      <c r="G23" s="32"/>
      <c r="H23" s="32"/>
      <c r="I23" s="27" t="s">
        <v>28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34</v>
      </c>
      <c r="E25" s="32"/>
      <c r="F25" s="32"/>
      <c r="G25" s="32"/>
      <c r="H25" s="32"/>
      <c r="I25" s="27" t="s">
        <v>26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28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5"/>
      <c r="B29" s="96"/>
      <c r="C29" s="95"/>
      <c r="D29" s="95"/>
      <c r="E29" s="298" t="s">
        <v>3</v>
      </c>
      <c r="F29" s="298"/>
      <c r="G29" s="298"/>
      <c r="H29" s="298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3"/>
      <c r="C32" s="32"/>
      <c r="D32" s="98" t="s">
        <v>37</v>
      </c>
      <c r="E32" s="32"/>
      <c r="F32" s="32"/>
      <c r="G32" s="32"/>
      <c r="H32" s="32"/>
      <c r="I32" s="32"/>
      <c r="J32" s="66">
        <f>ROUND(J94,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32"/>
      <c r="F34" s="36" t="s">
        <v>39</v>
      </c>
      <c r="G34" s="32"/>
      <c r="H34" s="32"/>
      <c r="I34" s="36" t="s">
        <v>38</v>
      </c>
      <c r="J34" s="36" t="s">
        <v>40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>
      <c r="A35" s="32"/>
      <c r="B35" s="33"/>
      <c r="C35" s="32"/>
      <c r="D35" s="99" t="s">
        <v>41</v>
      </c>
      <c r="E35" s="27" t="s">
        <v>42</v>
      </c>
      <c r="F35" s="100">
        <f>ROUND((SUM(BE94:BE429)),  2)</f>
        <v>0</v>
      </c>
      <c r="G35" s="32"/>
      <c r="H35" s="32"/>
      <c r="I35" s="101">
        <v>0.21</v>
      </c>
      <c r="J35" s="100">
        <f>ROUND(((SUM(BE94:BE429))*I35),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>
      <c r="A36" s="32"/>
      <c r="B36" s="33"/>
      <c r="C36" s="32"/>
      <c r="D36" s="32"/>
      <c r="E36" s="27" t="s">
        <v>43</v>
      </c>
      <c r="F36" s="100">
        <f>ROUND((SUM(BF94:BF429)),  2)</f>
        <v>0</v>
      </c>
      <c r="G36" s="32"/>
      <c r="H36" s="32"/>
      <c r="I36" s="101">
        <v>0.15</v>
      </c>
      <c r="J36" s="100">
        <f>ROUND(((SUM(BF94:BF429))*I36),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44</v>
      </c>
      <c r="F37" s="100">
        <f>ROUND((SUM(BG94:BG429)),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>
      <c r="A38" s="32"/>
      <c r="B38" s="33"/>
      <c r="C38" s="32"/>
      <c r="D38" s="32"/>
      <c r="E38" s="27" t="s">
        <v>45</v>
      </c>
      <c r="F38" s="100">
        <f>ROUND((SUM(BH94:BH429)),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>
      <c r="A39" s="32"/>
      <c r="B39" s="33"/>
      <c r="C39" s="32"/>
      <c r="D39" s="32"/>
      <c r="E39" s="27" t="s">
        <v>46</v>
      </c>
      <c r="F39" s="100">
        <f>ROUND((SUM(BI94:BI429)),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3"/>
      <c r="C41" s="102"/>
      <c r="D41" s="103" t="s">
        <v>47</v>
      </c>
      <c r="E41" s="55"/>
      <c r="F41" s="55"/>
      <c r="G41" s="104" t="s">
        <v>48</v>
      </c>
      <c r="H41" s="105" t="s">
        <v>49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>
      <c r="A47" s="32"/>
      <c r="B47" s="33"/>
      <c r="C47" s="21" t="s">
        <v>109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25" t="str">
        <f>E7</f>
        <v>Vodovod Velký Pěčín - Malý Pěčín</v>
      </c>
      <c r="F50" s="326"/>
      <c r="G50" s="326"/>
      <c r="H50" s="32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20"/>
      <c r="C51" s="27" t="s">
        <v>105</v>
      </c>
      <c r="L51" s="20"/>
    </row>
    <row r="52" spans="1:47" s="2" customFormat="1" ht="16.5" customHeight="1">
      <c r="A52" s="32"/>
      <c r="B52" s="33"/>
      <c r="C52" s="32"/>
      <c r="D52" s="32"/>
      <c r="E52" s="325" t="s">
        <v>106</v>
      </c>
      <c r="F52" s="324"/>
      <c r="G52" s="324"/>
      <c r="H52" s="324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107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2"/>
      <c r="D54" s="32"/>
      <c r="E54" s="315" t="str">
        <f>E11</f>
        <v>01 - vodovodní řad PE100RC 90/5,4 - délka 1229,6m</v>
      </c>
      <c r="F54" s="324"/>
      <c r="G54" s="324"/>
      <c r="H54" s="324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2"/>
      <c r="E56" s="32"/>
      <c r="F56" s="25" t="str">
        <f>F14</f>
        <v>k.ú.Velký Pěčín, k.ú.Malý Pěčín</v>
      </c>
      <c r="G56" s="32"/>
      <c r="H56" s="32"/>
      <c r="I56" s="27" t="s">
        <v>24</v>
      </c>
      <c r="J56" s="50" t="str">
        <f>IF(J14="","",J14)</f>
        <v>Vyplň údaj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75" customHeight="1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27" t="s">
        <v>31</v>
      </c>
      <c r="J58" s="30" t="str">
        <f>E23</f>
        <v>Ing.Zdeněk Hejtman, Dačice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5" customHeight="1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27" t="s">
        <v>34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4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08" t="s">
        <v>110</v>
      </c>
      <c r="D61" s="102"/>
      <c r="E61" s="102"/>
      <c r="F61" s="102"/>
      <c r="G61" s="102"/>
      <c r="H61" s="102"/>
      <c r="I61" s="102"/>
      <c r="J61" s="109" t="s">
        <v>111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4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10" t="s">
        <v>69</v>
      </c>
      <c r="D63" s="32"/>
      <c r="E63" s="32"/>
      <c r="F63" s="32"/>
      <c r="G63" s="32"/>
      <c r="H63" s="32"/>
      <c r="I63" s="32"/>
      <c r="J63" s="66">
        <f>J94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112</v>
      </c>
    </row>
    <row r="64" spans="1:47" s="9" customFormat="1" ht="25" customHeight="1">
      <c r="B64" s="111"/>
      <c r="D64" s="112" t="s">
        <v>113</v>
      </c>
      <c r="E64" s="113"/>
      <c r="F64" s="113"/>
      <c r="G64" s="113"/>
      <c r="H64" s="113"/>
      <c r="I64" s="113"/>
      <c r="J64" s="114">
        <f>J95</f>
        <v>0</v>
      </c>
      <c r="L64" s="111"/>
    </row>
    <row r="65" spans="1:31" s="10" customFormat="1" ht="19.899999999999999" customHeight="1">
      <c r="B65" s="115"/>
      <c r="D65" s="116" t="s">
        <v>114</v>
      </c>
      <c r="E65" s="117"/>
      <c r="F65" s="117"/>
      <c r="G65" s="117"/>
      <c r="H65" s="117"/>
      <c r="I65" s="117"/>
      <c r="J65" s="118">
        <f>J96</f>
        <v>0</v>
      </c>
      <c r="L65" s="115"/>
    </row>
    <row r="66" spans="1:31" s="10" customFormat="1" ht="19.899999999999999" customHeight="1">
      <c r="B66" s="115"/>
      <c r="D66" s="116" t="s">
        <v>115</v>
      </c>
      <c r="E66" s="117"/>
      <c r="F66" s="117"/>
      <c r="G66" s="117"/>
      <c r="H66" s="117"/>
      <c r="I66" s="117"/>
      <c r="J66" s="118">
        <f>J255</f>
        <v>0</v>
      </c>
      <c r="L66" s="115"/>
    </row>
    <row r="67" spans="1:31" s="10" customFormat="1" ht="19.899999999999999" customHeight="1">
      <c r="B67" s="115"/>
      <c r="D67" s="116" t="s">
        <v>116</v>
      </c>
      <c r="E67" s="117"/>
      <c r="F67" s="117"/>
      <c r="G67" s="117"/>
      <c r="H67" s="117"/>
      <c r="I67" s="117"/>
      <c r="J67" s="118">
        <f>J259</f>
        <v>0</v>
      </c>
      <c r="L67" s="115"/>
    </row>
    <row r="68" spans="1:31" s="10" customFormat="1" ht="19.899999999999999" customHeight="1">
      <c r="B68" s="115"/>
      <c r="D68" s="116" t="s">
        <v>117</v>
      </c>
      <c r="E68" s="117"/>
      <c r="F68" s="117"/>
      <c r="G68" s="117"/>
      <c r="H68" s="117"/>
      <c r="I68" s="117"/>
      <c r="J68" s="118">
        <f>J278</f>
        <v>0</v>
      </c>
      <c r="L68" s="115"/>
    </row>
    <row r="69" spans="1:31" s="10" customFormat="1" ht="19.899999999999999" customHeight="1">
      <c r="B69" s="115"/>
      <c r="D69" s="116" t="s">
        <v>118</v>
      </c>
      <c r="E69" s="117"/>
      <c r="F69" s="117"/>
      <c r="G69" s="117"/>
      <c r="H69" s="117"/>
      <c r="I69" s="117"/>
      <c r="J69" s="118">
        <f>J294</f>
        <v>0</v>
      </c>
      <c r="L69" s="115"/>
    </row>
    <row r="70" spans="1:31" s="10" customFormat="1" ht="19.899999999999999" customHeight="1">
      <c r="B70" s="115"/>
      <c r="D70" s="116" t="s">
        <v>119</v>
      </c>
      <c r="E70" s="117"/>
      <c r="F70" s="117"/>
      <c r="G70" s="117"/>
      <c r="H70" s="117"/>
      <c r="I70" s="117"/>
      <c r="J70" s="118">
        <f>J405</f>
        <v>0</v>
      </c>
      <c r="L70" s="115"/>
    </row>
    <row r="71" spans="1:31" s="10" customFormat="1" ht="19.899999999999999" customHeight="1">
      <c r="B71" s="115"/>
      <c r="D71" s="116" t="s">
        <v>120</v>
      </c>
      <c r="E71" s="117"/>
      <c r="F71" s="117"/>
      <c r="G71" s="117"/>
      <c r="H71" s="117"/>
      <c r="I71" s="117"/>
      <c r="J71" s="118">
        <f>J415</f>
        <v>0</v>
      </c>
      <c r="L71" s="115"/>
    </row>
    <row r="72" spans="1:31" s="10" customFormat="1" ht="19.899999999999999" customHeight="1">
      <c r="B72" s="115"/>
      <c r="D72" s="116" t="s">
        <v>121</v>
      </c>
      <c r="E72" s="117"/>
      <c r="F72" s="117"/>
      <c r="G72" s="117"/>
      <c r="H72" s="117"/>
      <c r="I72" s="117"/>
      <c r="J72" s="118">
        <f>J427</f>
        <v>0</v>
      </c>
      <c r="L72" s="115"/>
    </row>
    <row r="73" spans="1:31" s="2" customFormat="1" ht="21.75" customHeight="1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7" customHeight="1">
      <c r="A78" s="32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" customHeight="1">
      <c r="A79" s="32"/>
      <c r="B79" s="33"/>
      <c r="C79" s="21" t="s">
        <v>122</v>
      </c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3" s="2" customFormat="1" ht="12" customHeight="1">
      <c r="A81" s="32"/>
      <c r="B81" s="33"/>
      <c r="C81" s="27" t="s">
        <v>17</v>
      </c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16.5" customHeight="1">
      <c r="A82" s="32"/>
      <c r="B82" s="33"/>
      <c r="C82" s="32"/>
      <c r="D82" s="32"/>
      <c r="E82" s="325" t="str">
        <f>E7</f>
        <v>Vodovod Velký Pěčín - Malý Pěčín</v>
      </c>
      <c r="F82" s="326"/>
      <c r="G82" s="326"/>
      <c r="H82" s="326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1" customFormat="1" ht="12" customHeight="1">
      <c r="B83" s="20"/>
      <c r="C83" s="27" t="s">
        <v>105</v>
      </c>
      <c r="L83" s="20"/>
    </row>
    <row r="84" spans="1:63" s="2" customFormat="1" ht="16.5" customHeight="1">
      <c r="A84" s="32"/>
      <c r="B84" s="33"/>
      <c r="C84" s="32"/>
      <c r="D84" s="32"/>
      <c r="E84" s="325" t="s">
        <v>106</v>
      </c>
      <c r="F84" s="324"/>
      <c r="G84" s="324"/>
      <c r="H84" s="324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>
      <c r="A85" s="32"/>
      <c r="B85" s="33"/>
      <c r="C85" s="27" t="s">
        <v>107</v>
      </c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>
      <c r="A86" s="32"/>
      <c r="B86" s="33"/>
      <c r="C86" s="32"/>
      <c r="D86" s="32"/>
      <c r="E86" s="315" t="str">
        <f>E11</f>
        <v>01 - vodovodní řad PE100RC 90/5,4 - délka 1229,6m</v>
      </c>
      <c r="F86" s="324"/>
      <c r="G86" s="324"/>
      <c r="H86" s="324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7" customHeight="1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2" customHeight="1">
      <c r="A88" s="32"/>
      <c r="B88" s="33"/>
      <c r="C88" s="27" t="s">
        <v>22</v>
      </c>
      <c r="D88" s="32"/>
      <c r="E88" s="32"/>
      <c r="F88" s="25" t="str">
        <f>F14</f>
        <v>k.ú.Velký Pěčín, k.ú.Malý Pěčín</v>
      </c>
      <c r="G88" s="32"/>
      <c r="H88" s="32"/>
      <c r="I88" s="27" t="s">
        <v>24</v>
      </c>
      <c r="J88" s="50" t="str">
        <f>IF(J14="","",J14)</f>
        <v>Vyplň údaj</v>
      </c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7" customHeight="1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25.75" customHeight="1">
      <c r="A90" s="32"/>
      <c r="B90" s="33"/>
      <c r="C90" s="27" t="s">
        <v>25</v>
      </c>
      <c r="D90" s="32"/>
      <c r="E90" s="32"/>
      <c r="F90" s="25" t="str">
        <f>E17</f>
        <v xml:space="preserve"> </v>
      </c>
      <c r="G90" s="32"/>
      <c r="H90" s="32"/>
      <c r="I90" s="27" t="s">
        <v>31</v>
      </c>
      <c r="J90" s="30" t="str">
        <f>E23</f>
        <v>Ing.Zdeněk Hejtman, Dačice</v>
      </c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15.25" customHeight="1">
      <c r="A91" s="32"/>
      <c r="B91" s="33"/>
      <c r="C91" s="27" t="s">
        <v>29</v>
      </c>
      <c r="D91" s="32"/>
      <c r="E91" s="32"/>
      <c r="F91" s="25" t="str">
        <f>IF(E20="","",E20)</f>
        <v>Vyplň údaj</v>
      </c>
      <c r="G91" s="32"/>
      <c r="H91" s="32"/>
      <c r="I91" s="27" t="s">
        <v>34</v>
      </c>
      <c r="J91" s="30" t="str">
        <f>E26</f>
        <v xml:space="preserve"> </v>
      </c>
      <c r="K91" s="32"/>
      <c r="L91" s="9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0.4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9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11" customFormat="1" ht="29.25" customHeight="1">
      <c r="A93" s="119"/>
      <c r="B93" s="120"/>
      <c r="C93" s="121" t="s">
        <v>123</v>
      </c>
      <c r="D93" s="122" t="s">
        <v>56</v>
      </c>
      <c r="E93" s="122" t="s">
        <v>52</v>
      </c>
      <c r="F93" s="122" t="s">
        <v>53</v>
      </c>
      <c r="G93" s="122" t="s">
        <v>124</v>
      </c>
      <c r="H93" s="122" t="s">
        <v>125</v>
      </c>
      <c r="I93" s="122" t="s">
        <v>126</v>
      </c>
      <c r="J93" s="122" t="s">
        <v>111</v>
      </c>
      <c r="K93" s="123" t="s">
        <v>127</v>
      </c>
      <c r="L93" s="124"/>
      <c r="M93" s="57" t="s">
        <v>3</v>
      </c>
      <c r="N93" s="58" t="s">
        <v>41</v>
      </c>
      <c r="O93" s="58" t="s">
        <v>128</v>
      </c>
      <c r="P93" s="58" t="s">
        <v>129</v>
      </c>
      <c r="Q93" s="58" t="s">
        <v>130</v>
      </c>
      <c r="R93" s="58" t="s">
        <v>131</v>
      </c>
      <c r="S93" s="58" t="s">
        <v>132</v>
      </c>
      <c r="T93" s="59" t="s">
        <v>133</v>
      </c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</row>
    <row r="94" spans="1:63" s="2" customFormat="1" ht="22.9" customHeight="1">
      <c r="A94" s="32"/>
      <c r="B94" s="33"/>
      <c r="C94" s="64" t="s">
        <v>134</v>
      </c>
      <c r="D94" s="32"/>
      <c r="E94" s="32"/>
      <c r="F94" s="32"/>
      <c r="G94" s="32"/>
      <c r="H94" s="32"/>
      <c r="I94" s="32"/>
      <c r="J94" s="125">
        <f>BK94</f>
        <v>0</v>
      </c>
      <c r="K94" s="32"/>
      <c r="L94" s="33"/>
      <c r="M94" s="60"/>
      <c r="N94" s="51"/>
      <c r="O94" s="61"/>
      <c r="P94" s="126">
        <f>P95</f>
        <v>0</v>
      </c>
      <c r="Q94" s="61"/>
      <c r="R94" s="126">
        <f>R95</f>
        <v>1084.15353504</v>
      </c>
      <c r="S94" s="61"/>
      <c r="T94" s="127">
        <f>T95</f>
        <v>38.805550000000004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70</v>
      </c>
      <c r="AU94" s="17" t="s">
        <v>112</v>
      </c>
      <c r="BK94" s="128">
        <f>BK95</f>
        <v>0</v>
      </c>
    </row>
    <row r="95" spans="1:63" s="12" customFormat="1" ht="25.9" customHeight="1">
      <c r="B95" s="129"/>
      <c r="D95" s="130" t="s">
        <v>70</v>
      </c>
      <c r="E95" s="131" t="s">
        <v>135</v>
      </c>
      <c r="F95" s="131" t="s">
        <v>136</v>
      </c>
      <c r="I95" s="132"/>
      <c r="J95" s="133">
        <f>BK95</f>
        <v>0</v>
      </c>
      <c r="L95" s="129"/>
      <c r="M95" s="134"/>
      <c r="N95" s="135"/>
      <c r="O95" s="135"/>
      <c r="P95" s="136">
        <f>P96+P255+P259+P278+P294+P405+P415+P427</f>
        <v>0</v>
      </c>
      <c r="Q95" s="135"/>
      <c r="R95" s="136">
        <f>R96+R255+R259+R278+R294+R405+R415+R427</f>
        <v>1084.15353504</v>
      </c>
      <c r="S95" s="135"/>
      <c r="T95" s="137">
        <f>T96+T255+T259+T278+T294+T405+T415+T427</f>
        <v>38.805550000000004</v>
      </c>
      <c r="AR95" s="130" t="s">
        <v>78</v>
      </c>
      <c r="AT95" s="138" t="s">
        <v>70</v>
      </c>
      <c r="AU95" s="138" t="s">
        <v>71</v>
      </c>
      <c r="AY95" s="130" t="s">
        <v>137</v>
      </c>
      <c r="BK95" s="139">
        <f>BK96+BK255+BK259+BK278+BK294+BK405+BK415+BK427</f>
        <v>0</v>
      </c>
    </row>
    <row r="96" spans="1:63" s="12" customFormat="1" ht="22.9" customHeight="1">
      <c r="B96" s="129"/>
      <c r="D96" s="130" t="s">
        <v>70</v>
      </c>
      <c r="E96" s="140" t="s">
        <v>78</v>
      </c>
      <c r="F96" s="140" t="s">
        <v>138</v>
      </c>
      <c r="I96" s="132"/>
      <c r="J96" s="141">
        <f>BK96</f>
        <v>0</v>
      </c>
      <c r="L96" s="129"/>
      <c r="M96" s="134"/>
      <c r="N96" s="135"/>
      <c r="O96" s="135"/>
      <c r="P96" s="136">
        <f>SUM(P97:P254)</f>
        <v>0</v>
      </c>
      <c r="Q96" s="135"/>
      <c r="R96" s="136">
        <f>SUM(R97:R254)</f>
        <v>992.80701903999989</v>
      </c>
      <c r="S96" s="135"/>
      <c r="T96" s="137">
        <f>SUM(T97:T254)</f>
        <v>38.686</v>
      </c>
      <c r="AR96" s="130" t="s">
        <v>78</v>
      </c>
      <c r="AT96" s="138" t="s">
        <v>70</v>
      </c>
      <c r="AU96" s="138" t="s">
        <v>78</v>
      </c>
      <c r="AY96" s="130" t="s">
        <v>137</v>
      </c>
      <c r="BK96" s="139">
        <f>SUM(BK97:BK254)</f>
        <v>0</v>
      </c>
    </row>
    <row r="97" spans="1:65" s="2" customFormat="1" ht="76.400000000000006" customHeight="1">
      <c r="A97" s="32"/>
      <c r="B97" s="142"/>
      <c r="C97" s="143" t="s">
        <v>78</v>
      </c>
      <c r="D97" s="143" t="s">
        <v>139</v>
      </c>
      <c r="E97" s="144" t="s">
        <v>140</v>
      </c>
      <c r="F97" s="145" t="s">
        <v>141</v>
      </c>
      <c r="G97" s="146" t="s">
        <v>142</v>
      </c>
      <c r="H97" s="147">
        <v>32.200000000000003</v>
      </c>
      <c r="I97" s="148"/>
      <c r="J97" s="149">
        <f>ROUND(I97*H97,2)</f>
        <v>0</v>
      </c>
      <c r="K97" s="145" t="s">
        <v>143</v>
      </c>
      <c r="L97" s="33"/>
      <c r="M97" s="150" t="s">
        <v>3</v>
      </c>
      <c r="N97" s="151" t="s">
        <v>42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0.75</v>
      </c>
      <c r="T97" s="153">
        <f>S97*H97</f>
        <v>24.150000000000002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144</v>
      </c>
      <c r="AT97" s="154" t="s">
        <v>139</v>
      </c>
      <c r="AU97" s="154" t="s">
        <v>80</v>
      </c>
      <c r="AY97" s="17" t="s">
        <v>137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78</v>
      </c>
      <c r="BK97" s="155">
        <f>ROUND(I97*H97,2)</f>
        <v>0</v>
      </c>
      <c r="BL97" s="17" t="s">
        <v>144</v>
      </c>
      <c r="BM97" s="154" t="s">
        <v>145</v>
      </c>
    </row>
    <row r="98" spans="1:65" s="2" customFormat="1">
      <c r="A98" s="32"/>
      <c r="B98" s="33"/>
      <c r="C98" s="32"/>
      <c r="D98" s="156" t="s">
        <v>146</v>
      </c>
      <c r="E98" s="32"/>
      <c r="F98" s="157" t="s">
        <v>147</v>
      </c>
      <c r="G98" s="32"/>
      <c r="H98" s="32"/>
      <c r="I98" s="158"/>
      <c r="J98" s="32"/>
      <c r="K98" s="32"/>
      <c r="L98" s="33"/>
      <c r="M98" s="159"/>
      <c r="N98" s="160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146</v>
      </c>
      <c r="AU98" s="17" t="s">
        <v>80</v>
      </c>
    </row>
    <row r="99" spans="1:65" s="13" customFormat="1">
      <c r="B99" s="161"/>
      <c r="D99" s="162" t="s">
        <v>148</v>
      </c>
      <c r="E99" s="163" t="s">
        <v>3</v>
      </c>
      <c r="F99" s="164" t="s">
        <v>149</v>
      </c>
      <c r="H99" s="165">
        <v>32.200000000000003</v>
      </c>
      <c r="I99" s="166"/>
      <c r="L99" s="161"/>
      <c r="M99" s="167"/>
      <c r="N99" s="168"/>
      <c r="O99" s="168"/>
      <c r="P99" s="168"/>
      <c r="Q99" s="168"/>
      <c r="R99" s="168"/>
      <c r="S99" s="168"/>
      <c r="T99" s="169"/>
      <c r="AT99" s="163" t="s">
        <v>148</v>
      </c>
      <c r="AU99" s="163" t="s">
        <v>80</v>
      </c>
      <c r="AV99" s="13" t="s">
        <v>80</v>
      </c>
      <c r="AW99" s="13" t="s">
        <v>33</v>
      </c>
      <c r="AX99" s="13" t="s">
        <v>78</v>
      </c>
      <c r="AY99" s="163" t="s">
        <v>137</v>
      </c>
    </row>
    <row r="100" spans="1:65" s="2" customFormat="1" ht="66.75" customHeight="1">
      <c r="A100" s="32"/>
      <c r="B100" s="142"/>
      <c r="C100" s="143" t="s">
        <v>80</v>
      </c>
      <c r="D100" s="143" t="s">
        <v>139</v>
      </c>
      <c r="E100" s="144" t="s">
        <v>150</v>
      </c>
      <c r="F100" s="145" t="s">
        <v>151</v>
      </c>
      <c r="G100" s="146" t="s">
        <v>142</v>
      </c>
      <c r="H100" s="147">
        <v>46</v>
      </c>
      <c r="I100" s="148"/>
      <c r="J100" s="149">
        <f>ROUND(I100*H100,2)</f>
        <v>0</v>
      </c>
      <c r="K100" s="145" t="s">
        <v>143</v>
      </c>
      <c r="L100" s="33"/>
      <c r="M100" s="150" t="s">
        <v>3</v>
      </c>
      <c r="N100" s="151" t="s">
        <v>42</v>
      </c>
      <c r="O100" s="53"/>
      <c r="P100" s="152">
        <f>O100*H100</f>
        <v>0</v>
      </c>
      <c r="Q100" s="152">
        <v>0</v>
      </c>
      <c r="R100" s="152">
        <f>Q100*H100</f>
        <v>0</v>
      </c>
      <c r="S100" s="152">
        <v>0.316</v>
      </c>
      <c r="T100" s="153">
        <f>S100*H100</f>
        <v>14.536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4" t="s">
        <v>144</v>
      </c>
      <c r="AT100" s="154" t="s">
        <v>139</v>
      </c>
      <c r="AU100" s="154" t="s">
        <v>80</v>
      </c>
      <c r="AY100" s="17" t="s">
        <v>137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7" t="s">
        <v>78</v>
      </c>
      <c r="BK100" s="155">
        <f>ROUND(I100*H100,2)</f>
        <v>0</v>
      </c>
      <c r="BL100" s="17" t="s">
        <v>144</v>
      </c>
      <c r="BM100" s="154" t="s">
        <v>152</v>
      </c>
    </row>
    <row r="101" spans="1:65" s="2" customFormat="1">
      <c r="A101" s="32"/>
      <c r="B101" s="33"/>
      <c r="C101" s="32"/>
      <c r="D101" s="156" t="s">
        <v>146</v>
      </c>
      <c r="E101" s="32"/>
      <c r="F101" s="157" t="s">
        <v>153</v>
      </c>
      <c r="G101" s="32"/>
      <c r="H101" s="32"/>
      <c r="I101" s="158"/>
      <c r="J101" s="32"/>
      <c r="K101" s="32"/>
      <c r="L101" s="33"/>
      <c r="M101" s="159"/>
      <c r="N101" s="160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146</v>
      </c>
      <c r="AU101" s="17" t="s">
        <v>80</v>
      </c>
    </row>
    <row r="102" spans="1:65" s="13" customFormat="1">
      <c r="B102" s="161"/>
      <c r="D102" s="162" t="s">
        <v>148</v>
      </c>
      <c r="E102" s="163" t="s">
        <v>3</v>
      </c>
      <c r="F102" s="164" t="s">
        <v>154</v>
      </c>
      <c r="H102" s="165">
        <v>46</v>
      </c>
      <c r="I102" s="166"/>
      <c r="L102" s="161"/>
      <c r="M102" s="167"/>
      <c r="N102" s="168"/>
      <c r="O102" s="168"/>
      <c r="P102" s="168"/>
      <c r="Q102" s="168"/>
      <c r="R102" s="168"/>
      <c r="S102" s="168"/>
      <c r="T102" s="169"/>
      <c r="AT102" s="163" t="s">
        <v>148</v>
      </c>
      <c r="AU102" s="163" t="s">
        <v>80</v>
      </c>
      <c r="AV102" s="13" t="s">
        <v>80</v>
      </c>
      <c r="AW102" s="13" t="s">
        <v>33</v>
      </c>
      <c r="AX102" s="13" t="s">
        <v>78</v>
      </c>
      <c r="AY102" s="163" t="s">
        <v>137</v>
      </c>
    </row>
    <row r="103" spans="1:65" s="2" customFormat="1" ht="21.75" customHeight="1">
      <c r="A103" s="32"/>
      <c r="B103" s="142"/>
      <c r="C103" s="143" t="s">
        <v>155</v>
      </c>
      <c r="D103" s="143" t="s">
        <v>139</v>
      </c>
      <c r="E103" s="144" t="s">
        <v>156</v>
      </c>
      <c r="F103" s="145" t="s">
        <v>157</v>
      </c>
      <c r="G103" s="146" t="s">
        <v>158</v>
      </c>
      <c r="H103" s="147">
        <v>7.5</v>
      </c>
      <c r="I103" s="148"/>
      <c r="J103" s="149">
        <f>ROUND(I103*H103,2)</f>
        <v>0</v>
      </c>
      <c r="K103" s="145" t="s">
        <v>143</v>
      </c>
      <c r="L103" s="33"/>
      <c r="M103" s="150" t="s">
        <v>3</v>
      </c>
      <c r="N103" s="151" t="s">
        <v>42</v>
      </c>
      <c r="O103" s="53"/>
      <c r="P103" s="152">
        <f>O103*H103</f>
        <v>0</v>
      </c>
      <c r="Q103" s="152">
        <v>2.1930000000000002E-2</v>
      </c>
      <c r="R103" s="152">
        <f>Q103*H103</f>
        <v>0.16447500000000001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144</v>
      </c>
      <c r="AT103" s="154" t="s">
        <v>139</v>
      </c>
      <c r="AU103" s="154" t="s">
        <v>80</v>
      </c>
      <c r="AY103" s="17" t="s">
        <v>137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78</v>
      </c>
      <c r="BK103" s="155">
        <f>ROUND(I103*H103,2)</f>
        <v>0</v>
      </c>
      <c r="BL103" s="17" t="s">
        <v>144</v>
      </c>
      <c r="BM103" s="154" t="s">
        <v>159</v>
      </c>
    </row>
    <row r="104" spans="1:65" s="2" customFormat="1">
      <c r="A104" s="32"/>
      <c r="B104" s="33"/>
      <c r="C104" s="32"/>
      <c r="D104" s="156" t="s">
        <v>146</v>
      </c>
      <c r="E104" s="32"/>
      <c r="F104" s="157" t="s">
        <v>160</v>
      </c>
      <c r="G104" s="32"/>
      <c r="H104" s="32"/>
      <c r="I104" s="158"/>
      <c r="J104" s="32"/>
      <c r="K104" s="32"/>
      <c r="L104" s="33"/>
      <c r="M104" s="159"/>
      <c r="N104" s="160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146</v>
      </c>
      <c r="AU104" s="17" t="s">
        <v>80</v>
      </c>
    </row>
    <row r="105" spans="1:65" s="13" customFormat="1">
      <c r="B105" s="161"/>
      <c r="D105" s="162" t="s">
        <v>148</v>
      </c>
      <c r="E105" s="163" t="s">
        <v>3</v>
      </c>
      <c r="F105" s="164" t="s">
        <v>161</v>
      </c>
      <c r="H105" s="165">
        <v>7.5</v>
      </c>
      <c r="I105" s="166"/>
      <c r="L105" s="161"/>
      <c r="M105" s="167"/>
      <c r="N105" s="168"/>
      <c r="O105" s="168"/>
      <c r="P105" s="168"/>
      <c r="Q105" s="168"/>
      <c r="R105" s="168"/>
      <c r="S105" s="168"/>
      <c r="T105" s="169"/>
      <c r="AT105" s="163" t="s">
        <v>148</v>
      </c>
      <c r="AU105" s="163" t="s">
        <v>80</v>
      </c>
      <c r="AV105" s="13" t="s">
        <v>80</v>
      </c>
      <c r="AW105" s="13" t="s">
        <v>33</v>
      </c>
      <c r="AX105" s="13" t="s">
        <v>78</v>
      </c>
      <c r="AY105" s="163" t="s">
        <v>137</v>
      </c>
    </row>
    <row r="106" spans="1:65" s="2" customFormat="1" ht="24.25" customHeight="1">
      <c r="A106" s="32"/>
      <c r="B106" s="142"/>
      <c r="C106" s="143" t="s">
        <v>144</v>
      </c>
      <c r="D106" s="143" t="s">
        <v>139</v>
      </c>
      <c r="E106" s="144" t="s">
        <v>162</v>
      </c>
      <c r="F106" s="145" t="s">
        <v>163</v>
      </c>
      <c r="G106" s="146" t="s">
        <v>142</v>
      </c>
      <c r="H106" s="147">
        <v>6510</v>
      </c>
      <c r="I106" s="148"/>
      <c r="J106" s="149">
        <f>ROUND(I106*H106,2)</f>
        <v>0</v>
      </c>
      <c r="K106" s="145" t="s">
        <v>143</v>
      </c>
      <c r="L106" s="33"/>
      <c r="M106" s="150" t="s">
        <v>3</v>
      </c>
      <c r="N106" s="151" t="s">
        <v>42</v>
      </c>
      <c r="O106" s="53"/>
      <c r="P106" s="152">
        <f>O106*H106</f>
        <v>0</v>
      </c>
      <c r="Q106" s="152">
        <v>0</v>
      </c>
      <c r="R106" s="152">
        <f>Q106*H106</f>
        <v>0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144</v>
      </c>
      <c r="AT106" s="154" t="s">
        <v>139</v>
      </c>
      <c r="AU106" s="154" t="s">
        <v>80</v>
      </c>
      <c r="AY106" s="17" t="s">
        <v>137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78</v>
      </c>
      <c r="BK106" s="155">
        <f>ROUND(I106*H106,2)</f>
        <v>0</v>
      </c>
      <c r="BL106" s="17" t="s">
        <v>144</v>
      </c>
      <c r="BM106" s="154" t="s">
        <v>164</v>
      </c>
    </row>
    <row r="107" spans="1:65" s="2" customFormat="1">
      <c r="A107" s="32"/>
      <c r="B107" s="33"/>
      <c r="C107" s="32"/>
      <c r="D107" s="156" t="s">
        <v>146</v>
      </c>
      <c r="E107" s="32"/>
      <c r="F107" s="157" t="s">
        <v>165</v>
      </c>
      <c r="G107" s="32"/>
      <c r="H107" s="32"/>
      <c r="I107" s="158"/>
      <c r="J107" s="32"/>
      <c r="K107" s="32"/>
      <c r="L107" s="33"/>
      <c r="M107" s="159"/>
      <c r="N107" s="160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146</v>
      </c>
      <c r="AU107" s="17" t="s">
        <v>80</v>
      </c>
    </row>
    <row r="108" spans="1:65" s="13" customFormat="1" ht="20">
      <c r="B108" s="161"/>
      <c r="D108" s="162" t="s">
        <v>148</v>
      </c>
      <c r="E108" s="163" t="s">
        <v>3</v>
      </c>
      <c r="F108" s="164" t="s">
        <v>166</v>
      </c>
      <c r="H108" s="165">
        <v>6510</v>
      </c>
      <c r="I108" s="166"/>
      <c r="L108" s="161"/>
      <c r="M108" s="167"/>
      <c r="N108" s="168"/>
      <c r="O108" s="168"/>
      <c r="P108" s="168"/>
      <c r="Q108" s="168"/>
      <c r="R108" s="168"/>
      <c r="S108" s="168"/>
      <c r="T108" s="169"/>
      <c r="AT108" s="163" t="s">
        <v>148</v>
      </c>
      <c r="AU108" s="163" t="s">
        <v>80</v>
      </c>
      <c r="AV108" s="13" t="s">
        <v>80</v>
      </c>
      <c r="AW108" s="13" t="s">
        <v>33</v>
      </c>
      <c r="AX108" s="13" t="s">
        <v>78</v>
      </c>
      <c r="AY108" s="163" t="s">
        <v>137</v>
      </c>
    </row>
    <row r="109" spans="1:65" s="2" customFormat="1" ht="24.25" customHeight="1">
      <c r="A109" s="32"/>
      <c r="B109" s="142"/>
      <c r="C109" s="143" t="s">
        <v>167</v>
      </c>
      <c r="D109" s="143" t="s">
        <v>139</v>
      </c>
      <c r="E109" s="144" t="s">
        <v>168</v>
      </c>
      <c r="F109" s="145" t="s">
        <v>169</v>
      </c>
      <c r="G109" s="146" t="s">
        <v>170</v>
      </c>
      <c r="H109" s="147">
        <v>7.9</v>
      </c>
      <c r="I109" s="148"/>
      <c r="J109" s="149">
        <f>ROUND(I109*H109,2)</f>
        <v>0</v>
      </c>
      <c r="K109" s="145" t="s">
        <v>143</v>
      </c>
      <c r="L109" s="33"/>
      <c r="M109" s="150" t="s">
        <v>3</v>
      </c>
      <c r="N109" s="151" t="s">
        <v>42</v>
      </c>
      <c r="O109" s="53"/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4" t="s">
        <v>144</v>
      </c>
      <c r="AT109" s="154" t="s">
        <v>139</v>
      </c>
      <c r="AU109" s="154" t="s">
        <v>80</v>
      </c>
      <c r="AY109" s="17" t="s">
        <v>137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17" t="s">
        <v>78</v>
      </c>
      <c r="BK109" s="155">
        <f>ROUND(I109*H109,2)</f>
        <v>0</v>
      </c>
      <c r="BL109" s="17" t="s">
        <v>144</v>
      </c>
      <c r="BM109" s="154" t="s">
        <v>171</v>
      </c>
    </row>
    <row r="110" spans="1:65" s="2" customFormat="1">
      <c r="A110" s="32"/>
      <c r="B110" s="33"/>
      <c r="C110" s="32"/>
      <c r="D110" s="156" t="s">
        <v>146</v>
      </c>
      <c r="E110" s="32"/>
      <c r="F110" s="157" t="s">
        <v>172</v>
      </c>
      <c r="G110" s="32"/>
      <c r="H110" s="32"/>
      <c r="I110" s="158"/>
      <c r="J110" s="32"/>
      <c r="K110" s="32"/>
      <c r="L110" s="33"/>
      <c r="M110" s="159"/>
      <c r="N110" s="160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146</v>
      </c>
      <c r="AU110" s="17" t="s">
        <v>80</v>
      </c>
    </row>
    <row r="111" spans="1:65" s="13" customFormat="1" ht="20">
      <c r="B111" s="161"/>
      <c r="D111" s="162" t="s">
        <v>148</v>
      </c>
      <c r="E111" s="163" t="s">
        <v>3</v>
      </c>
      <c r="F111" s="164" t="s">
        <v>173</v>
      </c>
      <c r="H111" s="165">
        <v>7.9</v>
      </c>
      <c r="I111" s="166"/>
      <c r="L111" s="161"/>
      <c r="M111" s="167"/>
      <c r="N111" s="168"/>
      <c r="O111" s="168"/>
      <c r="P111" s="168"/>
      <c r="Q111" s="168"/>
      <c r="R111" s="168"/>
      <c r="S111" s="168"/>
      <c r="T111" s="169"/>
      <c r="AT111" s="163" t="s">
        <v>148</v>
      </c>
      <c r="AU111" s="163" t="s">
        <v>80</v>
      </c>
      <c r="AV111" s="13" t="s">
        <v>80</v>
      </c>
      <c r="AW111" s="13" t="s">
        <v>33</v>
      </c>
      <c r="AX111" s="13" t="s">
        <v>78</v>
      </c>
      <c r="AY111" s="163" t="s">
        <v>137</v>
      </c>
    </row>
    <row r="112" spans="1:65" s="2" customFormat="1" ht="37.9" customHeight="1">
      <c r="A112" s="32"/>
      <c r="B112" s="142"/>
      <c r="C112" s="143" t="s">
        <v>174</v>
      </c>
      <c r="D112" s="143" t="s">
        <v>139</v>
      </c>
      <c r="E112" s="144" t="s">
        <v>175</v>
      </c>
      <c r="F112" s="145" t="s">
        <v>176</v>
      </c>
      <c r="G112" s="146" t="s">
        <v>170</v>
      </c>
      <c r="H112" s="147">
        <v>4.4800000000000004</v>
      </c>
      <c r="I112" s="148"/>
      <c r="J112" s="149">
        <f>ROUND(I112*H112,2)</f>
        <v>0</v>
      </c>
      <c r="K112" s="145" t="s">
        <v>143</v>
      </c>
      <c r="L112" s="33"/>
      <c r="M112" s="150" t="s">
        <v>3</v>
      </c>
      <c r="N112" s="151" t="s">
        <v>42</v>
      </c>
      <c r="O112" s="53"/>
      <c r="P112" s="152">
        <f>O112*H112</f>
        <v>0</v>
      </c>
      <c r="Q112" s="152">
        <v>0</v>
      </c>
      <c r="R112" s="152">
        <f>Q112*H112</f>
        <v>0</v>
      </c>
      <c r="S112" s="152">
        <v>0</v>
      </c>
      <c r="T112" s="153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4" t="s">
        <v>144</v>
      </c>
      <c r="AT112" s="154" t="s">
        <v>139</v>
      </c>
      <c r="AU112" s="154" t="s">
        <v>80</v>
      </c>
      <c r="AY112" s="17" t="s">
        <v>137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17" t="s">
        <v>78</v>
      </c>
      <c r="BK112" s="155">
        <f>ROUND(I112*H112,2)</f>
        <v>0</v>
      </c>
      <c r="BL112" s="17" t="s">
        <v>144</v>
      </c>
      <c r="BM112" s="154" t="s">
        <v>177</v>
      </c>
    </row>
    <row r="113" spans="1:65" s="2" customFormat="1">
      <c r="A113" s="32"/>
      <c r="B113" s="33"/>
      <c r="C113" s="32"/>
      <c r="D113" s="156" t="s">
        <v>146</v>
      </c>
      <c r="E113" s="32"/>
      <c r="F113" s="157" t="s">
        <v>178</v>
      </c>
      <c r="G113" s="32"/>
      <c r="H113" s="32"/>
      <c r="I113" s="158"/>
      <c r="J113" s="32"/>
      <c r="K113" s="32"/>
      <c r="L113" s="33"/>
      <c r="M113" s="159"/>
      <c r="N113" s="160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146</v>
      </c>
      <c r="AU113" s="17" t="s">
        <v>80</v>
      </c>
    </row>
    <row r="114" spans="1:65" s="13" customFormat="1" ht="20">
      <c r="B114" s="161"/>
      <c r="D114" s="162" t="s">
        <v>148</v>
      </c>
      <c r="E114" s="163" t="s">
        <v>3</v>
      </c>
      <c r="F114" s="164" t="s">
        <v>179</v>
      </c>
      <c r="H114" s="165">
        <v>4.4800000000000004</v>
      </c>
      <c r="I114" s="166"/>
      <c r="L114" s="161"/>
      <c r="M114" s="167"/>
      <c r="N114" s="168"/>
      <c r="O114" s="168"/>
      <c r="P114" s="168"/>
      <c r="Q114" s="168"/>
      <c r="R114" s="168"/>
      <c r="S114" s="168"/>
      <c r="T114" s="169"/>
      <c r="AT114" s="163" t="s">
        <v>148</v>
      </c>
      <c r="AU114" s="163" t="s">
        <v>80</v>
      </c>
      <c r="AV114" s="13" t="s">
        <v>80</v>
      </c>
      <c r="AW114" s="13" t="s">
        <v>33</v>
      </c>
      <c r="AX114" s="13" t="s">
        <v>78</v>
      </c>
      <c r="AY114" s="163" t="s">
        <v>137</v>
      </c>
    </row>
    <row r="115" spans="1:65" s="2" customFormat="1" ht="44.25" customHeight="1">
      <c r="A115" s="32"/>
      <c r="B115" s="142"/>
      <c r="C115" s="143" t="s">
        <v>180</v>
      </c>
      <c r="D115" s="143" t="s">
        <v>139</v>
      </c>
      <c r="E115" s="144" t="s">
        <v>181</v>
      </c>
      <c r="F115" s="145" t="s">
        <v>182</v>
      </c>
      <c r="G115" s="146" t="s">
        <v>170</v>
      </c>
      <c r="H115" s="147">
        <v>38</v>
      </c>
      <c r="I115" s="148"/>
      <c r="J115" s="149">
        <f>ROUND(I115*H115,2)</f>
        <v>0</v>
      </c>
      <c r="K115" s="145" t="s">
        <v>143</v>
      </c>
      <c r="L115" s="33"/>
      <c r="M115" s="150" t="s">
        <v>3</v>
      </c>
      <c r="N115" s="151" t="s">
        <v>42</v>
      </c>
      <c r="O115" s="53"/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4" t="s">
        <v>144</v>
      </c>
      <c r="AT115" s="154" t="s">
        <v>139</v>
      </c>
      <c r="AU115" s="154" t="s">
        <v>80</v>
      </c>
      <c r="AY115" s="17" t="s">
        <v>137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7" t="s">
        <v>78</v>
      </c>
      <c r="BK115" s="155">
        <f>ROUND(I115*H115,2)</f>
        <v>0</v>
      </c>
      <c r="BL115" s="17" t="s">
        <v>144</v>
      </c>
      <c r="BM115" s="154" t="s">
        <v>183</v>
      </c>
    </row>
    <row r="116" spans="1:65" s="2" customFormat="1">
      <c r="A116" s="32"/>
      <c r="B116" s="33"/>
      <c r="C116" s="32"/>
      <c r="D116" s="156" t="s">
        <v>146</v>
      </c>
      <c r="E116" s="32"/>
      <c r="F116" s="157" t="s">
        <v>184</v>
      </c>
      <c r="G116" s="32"/>
      <c r="H116" s="32"/>
      <c r="I116" s="158"/>
      <c r="J116" s="32"/>
      <c r="K116" s="32"/>
      <c r="L116" s="33"/>
      <c r="M116" s="159"/>
      <c r="N116" s="160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146</v>
      </c>
      <c r="AU116" s="17" t="s">
        <v>80</v>
      </c>
    </row>
    <row r="117" spans="1:65" s="13" customFormat="1" ht="20">
      <c r="B117" s="161"/>
      <c r="D117" s="162" t="s">
        <v>148</v>
      </c>
      <c r="E117" s="163" t="s">
        <v>3</v>
      </c>
      <c r="F117" s="164" t="s">
        <v>185</v>
      </c>
      <c r="H117" s="165">
        <v>38</v>
      </c>
      <c r="I117" s="166"/>
      <c r="L117" s="161"/>
      <c r="M117" s="167"/>
      <c r="N117" s="168"/>
      <c r="O117" s="168"/>
      <c r="P117" s="168"/>
      <c r="Q117" s="168"/>
      <c r="R117" s="168"/>
      <c r="S117" s="168"/>
      <c r="T117" s="169"/>
      <c r="AT117" s="163" t="s">
        <v>148</v>
      </c>
      <c r="AU117" s="163" t="s">
        <v>80</v>
      </c>
      <c r="AV117" s="13" t="s">
        <v>80</v>
      </c>
      <c r="AW117" s="13" t="s">
        <v>33</v>
      </c>
      <c r="AX117" s="13" t="s">
        <v>78</v>
      </c>
      <c r="AY117" s="163" t="s">
        <v>137</v>
      </c>
    </row>
    <row r="118" spans="1:65" s="2" customFormat="1" ht="55.5" customHeight="1">
      <c r="A118" s="32"/>
      <c r="B118" s="142"/>
      <c r="C118" s="143" t="s">
        <v>186</v>
      </c>
      <c r="D118" s="143" t="s">
        <v>139</v>
      </c>
      <c r="E118" s="144" t="s">
        <v>187</v>
      </c>
      <c r="F118" s="145" t="s">
        <v>188</v>
      </c>
      <c r="G118" s="146" t="s">
        <v>170</v>
      </c>
      <c r="H118" s="147">
        <v>2566.7669999999998</v>
      </c>
      <c r="I118" s="148"/>
      <c r="J118" s="149">
        <f>ROUND(I118*H118,2)</f>
        <v>0</v>
      </c>
      <c r="K118" s="145" t="s">
        <v>143</v>
      </c>
      <c r="L118" s="33"/>
      <c r="M118" s="150" t="s">
        <v>3</v>
      </c>
      <c r="N118" s="151" t="s">
        <v>42</v>
      </c>
      <c r="O118" s="53"/>
      <c r="P118" s="152">
        <f>O118*H118</f>
        <v>0</v>
      </c>
      <c r="Q118" s="152">
        <v>0</v>
      </c>
      <c r="R118" s="152">
        <f>Q118*H118</f>
        <v>0</v>
      </c>
      <c r="S118" s="152">
        <v>0</v>
      </c>
      <c r="T118" s="15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54" t="s">
        <v>144</v>
      </c>
      <c r="AT118" s="154" t="s">
        <v>139</v>
      </c>
      <c r="AU118" s="154" t="s">
        <v>80</v>
      </c>
      <c r="AY118" s="17" t="s">
        <v>137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7" t="s">
        <v>78</v>
      </c>
      <c r="BK118" s="155">
        <f>ROUND(I118*H118,2)</f>
        <v>0</v>
      </c>
      <c r="BL118" s="17" t="s">
        <v>144</v>
      </c>
      <c r="BM118" s="154" t="s">
        <v>189</v>
      </c>
    </row>
    <row r="119" spans="1:65" s="2" customFormat="1">
      <c r="A119" s="32"/>
      <c r="B119" s="33"/>
      <c r="C119" s="32"/>
      <c r="D119" s="156" t="s">
        <v>146</v>
      </c>
      <c r="E119" s="32"/>
      <c r="F119" s="157" t="s">
        <v>190</v>
      </c>
      <c r="G119" s="32"/>
      <c r="H119" s="32"/>
      <c r="I119" s="158"/>
      <c r="J119" s="32"/>
      <c r="K119" s="32"/>
      <c r="L119" s="33"/>
      <c r="M119" s="159"/>
      <c r="N119" s="160"/>
      <c r="O119" s="53"/>
      <c r="P119" s="53"/>
      <c r="Q119" s="53"/>
      <c r="R119" s="53"/>
      <c r="S119" s="53"/>
      <c r="T119" s="54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146</v>
      </c>
      <c r="AU119" s="17" t="s">
        <v>80</v>
      </c>
    </row>
    <row r="120" spans="1:65" s="13" customFormat="1">
      <c r="B120" s="161"/>
      <c r="D120" s="162" t="s">
        <v>148</v>
      </c>
      <c r="E120" s="163" t="s">
        <v>3</v>
      </c>
      <c r="F120" s="164" t="s">
        <v>191</v>
      </c>
      <c r="H120" s="165">
        <v>14.718999999999999</v>
      </c>
      <c r="I120" s="166"/>
      <c r="L120" s="161"/>
      <c r="M120" s="167"/>
      <c r="N120" s="168"/>
      <c r="O120" s="168"/>
      <c r="P120" s="168"/>
      <c r="Q120" s="168"/>
      <c r="R120" s="168"/>
      <c r="S120" s="168"/>
      <c r="T120" s="169"/>
      <c r="AT120" s="163" t="s">
        <v>148</v>
      </c>
      <c r="AU120" s="163" t="s">
        <v>80</v>
      </c>
      <c r="AV120" s="13" t="s">
        <v>80</v>
      </c>
      <c r="AW120" s="13" t="s">
        <v>33</v>
      </c>
      <c r="AX120" s="13" t="s">
        <v>71</v>
      </c>
      <c r="AY120" s="163" t="s">
        <v>137</v>
      </c>
    </row>
    <row r="121" spans="1:65" s="13" customFormat="1">
      <c r="B121" s="161"/>
      <c r="D121" s="162" t="s">
        <v>148</v>
      </c>
      <c r="E121" s="163" t="s">
        <v>3</v>
      </c>
      <c r="F121" s="164" t="s">
        <v>192</v>
      </c>
      <c r="H121" s="165">
        <v>43.567</v>
      </c>
      <c r="I121" s="166"/>
      <c r="L121" s="161"/>
      <c r="M121" s="167"/>
      <c r="N121" s="168"/>
      <c r="O121" s="168"/>
      <c r="P121" s="168"/>
      <c r="Q121" s="168"/>
      <c r="R121" s="168"/>
      <c r="S121" s="168"/>
      <c r="T121" s="169"/>
      <c r="AT121" s="163" t="s">
        <v>148</v>
      </c>
      <c r="AU121" s="163" t="s">
        <v>80</v>
      </c>
      <c r="AV121" s="13" t="s">
        <v>80</v>
      </c>
      <c r="AW121" s="13" t="s">
        <v>33</v>
      </c>
      <c r="AX121" s="13" t="s">
        <v>71</v>
      </c>
      <c r="AY121" s="163" t="s">
        <v>137</v>
      </c>
    </row>
    <row r="122" spans="1:65" s="13" customFormat="1">
      <c r="B122" s="161"/>
      <c r="D122" s="162" t="s">
        <v>148</v>
      </c>
      <c r="E122" s="163" t="s">
        <v>3</v>
      </c>
      <c r="F122" s="164" t="s">
        <v>193</v>
      </c>
      <c r="H122" s="165">
        <v>35.557000000000002</v>
      </c>
      <c r="I122" s="166"/>
      <c r="L122" s="161"/>
      <c r="M122" s="167"/>
      <c r="N122" s="168"/>
      <c r="O122" s="168"/>
      <c r="P122" s="168"/>
      <c r="Q122" s="168"/>
      <c r="R122" s="168"/>
      <c r="S122" s="168"/>
      <c r="T122" s="169"/>
      <c r="AT122" s="163" t="s">
        <v>148</v>
      </c>
      <c r="AU122" s="163" t="s">
        <v>80</v>
      </c>
      <c r="AV122" s="13" t="s">
        <v>80</v>
      </c>
      <c r="AW122" s="13" t="s">
        <v>33</v>
      </c>
      <c r="AX122" s="13" t="s">
        <v>71</v>
      </c>
      <c r="AY122" s="163" t="s">
        <v>137</v>
      </c>
    </row>
    <row r="123" spans="1:65" s="13" customFormat="1">
      <c r="B123" s="161"/>
      <c r="D123" s="162" t="s">
        <v>148</v>
      </c>
      <c r="E123" s="163" t="s">
        <v>3</v>
      </c>
      <c r="F123" s="164" t="s">
        <v>194</v>
      </c>
      <c r="H123" s="165">
        <v>10.404</v>
      </c>
      <c r="I123" s="166"/>
      <c r="L123" s="161"/>
      <c r="M123" s="167"/>
      <c r="N123" s="168"/>
      <c r="O123" s="168"/>
      <c r="P123" s="168"/>
      <c r="Q123" s="168"/>
      <c r="R123" s="168"/>
      <c r="S123" s="168"/>
      <c r="T123" s="169"/>
      <c r="AT123" s="163" t="s">
        <v>148</v>
      </c>
      <c r="AU123" s="163" t="s">
        <v>80</v>
      </c>
      <c r="AV123" s="13" t="s">
        <v>80</v>
      </c>
      <c r="AW123" s="13" t="s">
        <v>33</v>
      </c>
      <c r="AX123" s="13" t="s">
        <v>71</v>
      </c>
      <c r="AY123" s="163" t="s">
        <v>137</v>
      </c>
    </row>
    <row r="124" spans="1:65" s="13" customFormat="1">
      <c r="B124" s="161"/>
      <c r="D124" s="162" t="s">
        <v>148</v>
      </c>
      <c r="E124" s="163" t="s">
        <v>3</v>
      </c>
      <c r="F124" s="164" t="s">
        <v>195</v>
      </c>
      <c r="H124" s="165">
        <v>68.492999999999995</v>
      </c>
      <c r="I124" s="166"/>
      <c r="L124" s="161"/>
      <c r="M124" s="167"/>
      <c r="N124" s="168"/>
      <c r="O124" s="168"/>
      <c r="P124" s="168"/>
      <c r="Q124" s="168"/>
      <c r="R124" s="168"/>
      <c r="S124" s="168"/>
      <c r="T124" s="169"/>
      <c r="AT124" s="163" t="s">
        <v>148</v>
      </c>
      <c r="AU124" s="163" t="s">
        <v>80</v>
      </c>
      <c r="AV124" s="13" t="s">
        <v>80</v>
      </c>
      <c r="AW124" s="13" t="s">
        <v>33</v>
      </c>
      <c r="AX124" s="13" t="s">
        <v>71</v>
      </c>
      <c r="AY124" s="163" t="s">
        <v>137</v>
      </c>
    </row>
    <row r="125" spans="1:65" s="13" customFormat="1">
      <c r="B125" s="161"/>
      <c r="D125" s="162" t="s">
        <v>148</v>
      </c>
      <c r="E125" s="163" t="s">
        <v>3</v>
      </c>
      <c r="F125" s="164" t="s">
        <v>196</v>
      </c>
      <c r="H125" s="165">
        <v>87.679000000000002</v>
      </c>
      <c r="I125" s="166"/>
      <c r="L125" s="161"/>
      <c r="M125" s="167"/>
      <c r="N125" s="168"/>
      <c r="O125" s="168"/>
      <c r="P125" s="168"/>
      <c r="Q125" s="168"/>
      <c r="R125" s="168"/>
      <c r="S125" s="168"/>
      <c r="T125" s="169"/>
      <c r="AT125" s="163" t="s">
        <v>148</v>
      </c>
      <c r="AU125" s="163" t="s">
        <v>80</v>
      </c>
      <c r="AV125" s="13" t="s">
        <v>80</v>
      </c>
      <c r="AW125" s="13" t="s">
        <v>33</v>
      </c>
      <c r="AX125" s="13" t="s">
        <v>71</v>
      </c>
      <c r="AY125" s="163" t="s">
        <v>137</v>
      </c>
    </row>
    <row r="126" spans="1:65" s="13" customFormat="1">
      <c r="B126" s="161"/>
      <c r="D126" s="162" t="s">
        <v>148</v>
      </c>
      <c r="E126" s="163" t="s">
        <v>3</v>
      </c>
      <c r="F126" s="164" t="s">
        <v>197</v>
      </c>
      <c r="H126" s="165">
        <v>93.42</v>
      </c>
      <c r="I126" s="166"/>
      <c r="L126" s="161"/>
      <c r="M126" s="167"/>
      <c r="N126" s="168"/>
      <c r="O126" s="168"/>
      <c r="P126" s="168"/>
      <c r="Q126" s="168"/>
      <c r="R126" s="168"/>
      <c r="S126" s="168"/>
      <c r="T126" s="169"/>
      <c r="AT126" s="163" t="s">
        <v>148</v>
      </c>
      <c r="AU126" s="163" t="s">
        <v>80</v>
      </c>
      <c r="AV126" s="13" t="s">
        <v>80</v>
      </c>
      <c r="AW126" s="13" t="s">
        <v>33</v>
      </c>
      <c r="AX126" s="13" t="s">
        <v>71</v>
      </c>
      <c r="AY126" s="163" t="s">
        <v>137</v>
      </c>
    </row>
    <row r="127" spans="1:65" s="13" customFormat="1">
      <c r="B127" s="161"/>
      <c r="D127" s="162" t="s">
        <v>148</v>
      </c>
      <c r="E127" s="163" t="s">
        <v>3</v>
      </c>
      <c r="F127" s="164" t="s">
        <v>198</v>
      </c>
      <c r="H127" s="165">
        <v>149.67500000000001</v>
      </c>
      <c r="I127" s="166"/>
      <c r="L127" s="161"/>
      <c r="M127" s="167"/>
      <c r="N127" s="168"/>
      <c r="O127" s="168"/>
      <c r="P127" s="168"/>
      <c r="Q127" s="168"/>
      <c r="R127" s="168"/>
      <c r="S127" s="168"/>
      <c r="T127" s="169"/>
      <c r="AT127" s="163" t="s">
        <v>148</v>
      </c>
      <c r="AU127" s="163" t="s">
        <v>80</v>
      </c>
      <c r="AV127" s="13" t="s">
        <v>80</v>
      </c>
      <c r="AW127" s="13" t="s">
        <v>33</v>
      </c>
      <c r="AX127" s="13" t="s">
        <v>71</v>
      </c>
      <c r="AY127" s="163" t="s">
        <v>137</v>
      </c>
    </row>
    <row r="128" spans="1:65" s="13" customFormat="1">
      <c r="B128" s="161"/>
      <c r="D128" s="162" t="s">
        <v>148</v>
      </c>
      <c r="E128" s="163" t="s">
        <v>3</v>
      </c>
      <c r="F128" s="164" t="s">
        <v>199</v>
      </c>
      <c r="H128" s="165">
        <v>216.52600000000001</v>
      </c>
      <c r="I128" s="166"/>
      <c r="L128" s="161"/>
      <c r="M128" s="167"/>
      <c r="N128" s="168"/>
      <c r="O128" s="168"/>
      <c r="P128" s="168"/>
      <c r="Q128" s="168"/>
      <c r="R128" s="168"/>
      <c r="S128" s="168"/>
      <c r="T128" s="169"/>
      <c r="AT128" s="163" t="s">
        <v>148</v>
      </c>
      <c r="AU128" s="163" t="s">
        <v>80</v>
      </c>
      <c r="AV128" s="13" t="s">
        <v>80</v>
      </c>
      <c r="AW128" s="13" t="s">
        <v>33</v>
      </c>
      <c r="AX128" s="13" t="s">
        <v>71</v>
      </c>
      <c r="AY128" s="163" t="s">
        <v>137</v>
      </c>
    </row>
    <row r="129" spans="2:51" s="13" customFormat="1">
      <c r="B129" s="161"/>
      <c r="D129" s="162" t="s">
        <v>148</v>
      </c>
      <c r="E129" s="163" t="s">
        <v>3</v>
      </c>
      <c r="F129" s="164" t="s">
        <v>200</v>
      </c>
      <c r="H129" s="165">
        <v>214.98699999999999</v>
      </c>
      <c r="I129" s="166"/>
      <c r="L129" s="161"/>
      <c r="M129" s="167"/>
      <c r="N129" s="168"/>
      <c r="O129" s="168"/>
      <c r="P129" s="168"/>
      <c r="Q129" s="168"/>
      <c r="R129" s="168"/>
      <c r="S129" s="168"/>
      <c r="T129" s="169"/>
      <c r="AT129" s="163" t="s">
        <v>148</v>
      </c>
      <c r="AU129" s="163" t="s">
        <v>80</v>
      </c>
      <c r="AV129" s="13" t="s">
        <v>80</v>
      </c>
      <c r="AW129" s="13" t="s">
        <v>33</v>
      </c>
      <c r="AX129" s="13" t="s">
        <v>71</v>
      </c>
      <c r="AY129" s="163" t="s">
        <v>137</v>
      </c>
    </row>
    <row r="130" spans="2:51" s="13" customFormat="1">
      <c r="B130" s="161"/>
      <c r="D130" s="162" t="s">
        <v>148</v>
      </c>
      <c r="E130" s="163" t="s">
        <v>3</v>
      </c>
      <c r="F130" s="164" t="s">
        <v>201</v>
      </c>
      <c r="H130" s="165">
        <v>289.43799999999999</v>
      </c>
      <c r="I130" s="166"/>
      <c r="L130" s="161"/>
      <c r="M130" s="167"/>
      <c r="N130" s="168"/>
      <c r="O130" s="168"/>
      <c r="P130" s="168"/>
      <c r="Q130" s="168"/>
      <c r="R130" s="168"/>
      <c r="S130" s="168"/>
      <c r="T130" s="169"/>
      <c r="AT130" s="163" t="s">
        <v>148</v>
      </c>
      <c r="AU130" s="163" t="s">
        <v>80</v>
      </c>
      <c r="AV130" s="13" t="s">
        <v>80</v>
      </c>
      <c r="AW130" s="13" t="s">
        <v>33</v>
      </c>
      <c r="AX130" s="13" t="s">
        <v>71</v>
      </c>
      <c r="AY130" s="163" t="s">
        <v>137</v>
      </c>
    </row>
    <row r="131" spans="2:51" s="13" customFormat="1">
      <c r="B131" s="161"/>
      <c r="D131" s="162" t="s">
        <v>148</v>
      </c>
      <c r="E131" s="163" t="s">
        <v>3</v>
      </c>
      <c r="F131" s="164" t="s">
        <v>202</v>
      </c>
      <c r="H131" s="165">
        <v>279.63799999999998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148</v>
      </c>
      <c r="AU131" s="163" t="s">
        <v>80</v>
      </c>
      <c r="AV131" s="13" t="s">
        <v>80</v>
      </c>
      <c r="AW131" s="13" t="s">
        <v>33</v>
      </c>
      <c r="AX131" s="13" t="s">
        <v>71</v>
      </c>
      <c r="AY131" s="163" t="s">
        <v>137</v>
      </c>
    </row>
    <row r="132" spans="2:51" s="13" customFormat="1">
      <c r="B132" s="161"/>
      <c r="D132" s="162" t="s">
        <v>148</v>
      </c>
      <c r="E132" s="163" t="s">
        <v>3</v>
      </c>
      <c r="F132" s="164" t="s">
        <v>203</v>
      </c>
      <c r="H132" s="165">
        <v>96.069000000000003</v>
      </c>
      <c r="I132" s="166"/>
      <c r="L132" s="161"/>
      <c r="M132" s="167"/>
      <c r="N132" s="168"/>
      <c r="O132" s="168"/>
      <c r="P132" s="168"/>
      <c r="Q132" s="168"/>
      <c r="R132" s="168"/>
      <c r="S132" s="168"/>
      <c r="T132" s="169"/>
      <c r="AT132" s="163" t="s">
        <v>148</v>
      </c>
      <c r="AU132" s="163" t="s">
        <v>80</v>
      </c>
      <c r="AV132" s="13" t="s">
        <v>80</v>
      </c>
      <c r="AW132" s="13" t="s">
        <v>33</v>
      </c>
      <c r="AX132" s="13" t="s">
        <v>71</v>
      </c>
      <c r="AY132" s="163" t="s">
        <v>137</v>
      </c>
    </row>
    <row r="133" spans="2:51" s="13" customFormat="1">
      <c r="B133" s="161"/>
      <c r="D133" s="162" t="s">
        <v>148</v>
      </c>
      <c r="E133" s="163" t="s">
        <v>3</v>
      </c>
      <c r="F133" s="164" t="s">
        <v>204</v>
      </c>
      <c r="H133" s="165">
        <v>96.135000000000005</v>
      </c>
      <c r="I133" s="166"/>
      <c r="L133" s="161"/>
      <c r="M133" s="167"/>
      <c r="N133" s="168"/>
      <c r="O133" s="168"/>
      <c r="P133" s="168"/>
      <c r="Q133" s="168"/>
      <c r="R133" s="168"/>
      <c r="S133" s="168"/>
      <c r="T133" s="169"/>
      <c r="AT133" s="163" t="s">
        <v>148</v>
      </c>
      <c r="AU133" s="163" t="s">
        <v>80</v>
      </c>
      <c r="AV133" s="13" t="s">
        <v>80</v>
      </c>
      <c r="AW133" s="13" t="s">
        <v>33</v>
      </c>
      <c r="AX133" s="13" t="s">
        <v>71</v>
      </c>
      <c r="AY133" s="163" t="s">
        <v>137</v>
      </c>
    </row>
    <row r="134" spans="2:51" s="13" customFormat="1">
      <c r="B134" s="161"/>
      <c r="D134" s="162" t="s">
        <v>148</v>
      </c>
      <c r="E134" s="163" t="s">
        <v>3</v>
      </c>
      <c r="F134" s="164" t="s">
        <v>205</v>
      </c>
      <c r="H134" s="165">
        <v>163.26400000000001</v>
      </c>
      <c r="I134" s="166"/>
      <c r="L134" s="161"/>
      <c r="M134" s="167"/>
      <c r="N134" s="168"/>
      <c r="O134" s="168"/>
      <c r="P134" s="168"/>
      <c r="Q134" s="168"/>
      <c r="R134" s="168"/>
      <c r="S134" s="168"/>
      <c r="T134" s="169"/>
      <c r="AT134" s="163" t="s">
        <v>148</v>
      </c>
      <c r="AU134" s="163" t="s">
        <v>80</v>
      </c>
      <c r="AV134" s="13" t="s">
        <v>80</v>
      </c>
      <c r="AW134" s="13" t="s">
        <v>33</v>
      </c>
      <c r="AX134" s="13" t="s">
        <v>71</v>
      </c>
      <c r="AY134" s="163" t="s">
        <v>137</v>
      </c>
    </row>
    <row r="135" spans="2:51" s="13" customFormat="1">
      <c r="B135" s="161"/>
      <c r="D135" s="162" t="s">
        <v>148</v>
      </c>
      <c r="E135" s="163" t="s">
        <v>3</v>
      </c>
      <c r="F135" s="164" t="s">
        <v>206</v>
      </c>
      <c r="H135" s="165">
        <v>84.915000000000006</v>
      </c>
      <c r="I135" s="166"/>
      <c r="L135" s="161"/>
      <c r="M135" s="167"/>
      <c r="N135" s="168"/>
      <c r="O135" s="168"/>
      <c r="P135" s="168"/>
      <c r="Q135" s="168"/>
      <c r="R135" s="168"/>
      <c r="S135" s="168"/>
      <c r="T135" s="169"/>
      <c r="AT135" s="163" t="s">
        <v>148</v>
      </c>
      <c r="AU135" s="163" t="s">
        <v>80</v>
      </c>
      <c r="AV135" s="13" t="s">
        <v>80</v>
      </c>
      <c r="AW135" s="13" t="s">
        <v>33</v>
      </c>
      <c r="AX135" s="13" t="s">
        <v>71</v>
      </c>
      <c r="AY135" s="163" t="s">
        <v>137</v>
      </c>
    </row>
    <row r="136" spans="2:51" s="13" customFormat="1">
      <c r="B136" s="161"/>
      <c r="D136" s="162" t="s">
        <v>148</v>
      </c>
      <c r="E136" s="163" t="s">
        <v>3</v>
      </c>
      <c r="F136" s="164" t="s">
        <v>207</v>
      </c>
      <c r="H136" s="165">
        <v>24.359000000000002</v>
      </c>
      <c r="I136" s="166"/>
      <c r="L136" s="161"/>
      <c r="M136" s="167"/>
      <c r="N136" s="168"/>
      <c r="O136" s="168"/>
      <c r="P136" s="168"/>
      <c r="Q136" s="168"/>
      <c r="R136" s="168"/>
      <c r="S136" s="168"/>
      <c r="T136" s="169"/>
      <c r="AT136" s="163" t="s">
        <v>148</v>
      </c>
      <c r="AU136" s="163" t="s">
        <v>80</v>
      </c>
      <c r="AV136" s="13" t="s">
        <v>80</v>
      </c>
      <c r="AW136" s="13" t="s">
        <v>33</v>
      </c>
      <c r="AX136" s="13" t="s">
        <v>71</v>
      </c>
      <c r="AY136" s="163" t="s">
        <v>137</v>
      </c>
    </row>
    <row r="137" spans="2:51" s="13" customFormat="1">
      <c r="B137" s="161"/>
      <c r="D137" s="162" t="s">
        <v>148</v>
      </c>
      <c r="E137" s="163" t="s">
        <v>3</v>
      </c>
      <c r="F137" s="164" t="s">
        <v>208</v>
      </c>
      <c r="H137" s="165">
        <v>20.861999999999998</v>
      </c>
      <c r="I137" s="166"/>
      <c r="L137" s="161"/>
      <c r="M137" s="167"/>
      <c r="N137" s="168"/>
      <c r="O137" s="168"/>
      <c r="P137" s="168"/>
      <c r="Q137" s="168"/>
      <c r="R137" s="168"/>
      <c r="S137" s="168"/>
      <c r="T137" s="169"/>
      <c r="AT137" s="163" t="s">
        <v>148</v>
      </c>
      <c r="AU137" s="163" t="s">
        <v>80</v>
      </c>
      <c r="AV137" s="13" t="s">
        <v>80</v>
      </c>
      <c r="AW137" s="13" t="s">
        <v>33</v>
      </c>
      <c r="AX137" s="13" t="s">
        <v>71</v>
      </c>
      <c r="AY137" s="163" t="s">
        <v>137</v>
      </c>
    </row>
    <row r="138" spans="2:51" s="13" customFormat="1">
      <c r="B138" s="161"/>
      <c r="D138" s="162" t="s">
        <v>148</v>
      </c>
      <c r="E138" s="163" t="s">
        <v>3</v>
      </c>
      <c r="F138" s="164" t="s">
        <v>209</v>
      </c>
      <c r="H138" s="165">
        <v>228.65700000000001</v>
      </c>
      <c r="I138" s="166"/>
      <c r="L138" s="161"/>
      <c r="M138" s="167"/>
      <c r="N138" s="168"/>
      <c r="O138" s="168"/>
      <c r="P138" s="168"/>
      <c r="Q138" s="168"/>
      <c r="R138" s="168"/>
      <c r="S138" s="168"/>
      <c r="T138" s="169"/>
      <c r="AT138" s="163" t="s">
        <v>148</v>
      </c>
      <c r="AU138" s="163" t="s">
        <v>80</v>
      </c>
      <c r="AV138" s="13" t="s">
        <v>80</v>
      </c>
      <c r="AW138" s="13" t="s">
        <v>33</v>
      </c>
      <c r="AX138" s="13" t="s">
        <v>71</v>
      </c>
      <c r="AY138" s="163" t="s">
        <v>137</v>
      </c>
    </row>
    <row r="139" spans="2:51" s="13" customFormat="1">
      <c r="B139" s="161"/>
      <c r="D139" s="162" t="s">
        <v>148</v>
      </c>
      <c r="E139" s="163" t="s">
        <v>3</v>
      </c>
      <c r="F139" s="164" t="s">
        <v>210</v>
      </c>
      <c r="H139" s="165">
        <v>290.084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148</v>
      </c>
      <c r="AU139" s="163" t="s">
        <v>80</v>
      </c>
      <c r="AV139" s="13" t="s">
        <v>80</v>
      </c>
      <c r="AW139" s="13" t="s">
        <v>33</v>
      </c>
      <c r="AX139" s="13" t="s">
        <v>71</v>
      </c>
      <c r="AY139" s="163" t="s">
        <v>137</v>
      </c>
    </row>
    <row r="140" spans="2:51" s="13" customFormat="1">
      <c r="B140" s="161"/>
      <c r="D140" s="162" t="s">
        <v>148</v>
      </c>
      <c r="E140" s="163" t="s">
        <v>3</v>
      </c>
      <c r="F140" s="164" t="s">
        <v>211</v>
      </c>
      <c r="H140" s="165">
        <v>69.352000000000004</v>
      </c>
      <c r="I140" s="166"/>
      <c r="L140" s="161"/>
      <c r="M140" s="167"/>
      <c r="N140" s="168"/>
      <c r="O140" s="168"/>
      <c r="P140" s="168"/>
      <c r="Q140" s="168"/>
      <c r="R140" s="168"/>
      <c r="S140" s="168"/>
      <c r="T140" s="169"/>
      <c r="AT140" s="163" t="s">
        <v>148</v>
      </c>
      <c r="AU140" s="163" t="s">
        <v>80</v>
      </c>
      <c r="AV140" s="13" t="s">
        <v>80</v>
      </c>
      <c r="AW140" s="13" t="s">
        <v>33</v>
      </c>
      <c r="AX140" s="13" t="s">
        <v>71</v>
      </c>
      <c r="AY140" s="163" t="s">
        <v>137</v>
      </c>
    </row>
    <row r="141" spans="2:51" s="13" customFormat="1">
      <c r="B141" s="161"/>
      <c r="D141" s="162" t="s">
        <v>148</v>
      </c>
      <c r="E141" s="163" t="s">
        <v>3</v>
      </c>
      <c r="F141" s="164" t="s">
        <v>212</v>
      </c>
      <c r="H141" s="165">
        <v>196.93600000000001</v>
      </c>
      <c r="I141" s="166"/>
      <c r="L141" s="161"/>
      <c r="M141" s="167"/>
      <c r="N141" s="168"/>
      <c r="O141" s="168"/>
      <c r="P141" s="168"/>
      <c r="Q141" s="168"/>
      <c r="R141" s="168"/>
      <c r="S141" s="168"/>
      <c r="T141" s="169"/>
      <c r="AT141" s="163" t="s">
        <v>148</v>
      </c>
      <c r="AU141" s="163" t="s">
        <v>80</v>
      </c>
      <c r="AV141" s="13" t="s">
        <v>80</v>
      </c>
      <c r="AW141" s="13" t="s">
        <v>33</v>
      </c>
      <c r="AX141" s="13" t="s">
        <v>71</v>
      </c>
      <c r="AY141" s="163" t="s">
        <v>137</v>
      </c>
    </row>
    <row r="142" spans="2:51" s="13" customFormat="1">
      <c r="B142" s="161"/>
      <c r="D142" s="162" t="s">
        <v>148</v>
      </c>
      <c r="E142" s="163" t="s">
        <v>3</v>
      </c>
      <c r="F142" s="164" t="s">
        <v>213</v>
      </c>
      <c r="H142" s="165">
        <v>267.13099999999997</v>
      </c>
      <c r="I142" s="166"/>
      <c r="L142" s="161"/>
      <c r="M142" s="167"/>
      <c r="N142" s="168"/>
      <c r="O142" s="168"/>
      <c r="P142" s="168"/>
      <c r="Q142" s="168"/>
      <c r="R142" s="168"/>
      <c r="S142" s="168"/>
      <c r="T142" s="169"/>
      <c r="AT142" s="163" t="s">
        <v>148</v>
      </c>
      <c r="AU142" s="163" t="s">
        <v>80</v>
      </c>
      <c r="AV142" s="13" t="s">
        <v>80</v>
      </c>
      <c r="AW142" s="13" t="s">
        <v>33</v>
      </c>
      <c r="AX142" s="13" t="s">
        <v>71</v>
      </c>
      <c r="AY142" s="163" t="s">
        <v>137</v>
      </c>
    </row>
    <row r="143" spans="2:51" s="13" customFormat="1">
      <c r="B143" s="161"/>
      <c r="D143" s="162" t="s">
        <v>148</v>
      </c>
      <c r="E143" s="163" t="s">
        <v>3</v>
      </c>
      <c r="F143" s="164" t="s">
        <v>214</v>
      </c>
      <c r="H143" s="165">
        <v>152.47999999999999</v>
      </c>
      <c r="I143" s="166"/>
      <c r="L143" s="161"/>
      <c r="M143" s="167"/>
      <c r="N143" s="168"/>
      <c r="O143" s="168"/>
      <c r="P143" s="168"/>
      <c r="Q143" s="168"/>
      <c r="R143" s="168"/>
      <c r="S143" s="168"/>
      <c r="T143" s="169"/>
      <c r="AT143" s="163" t="s">
        <v>148</v>
      </c>
      <c r="AU143" s="163" t="s">
        <v>80</v>
      </c>
      <c r="AV143" s="13" t="s">
        <v>80</v>
      </c>
      <c r="AW143" s="13" t="s">
        <v>33</v>
      </c>
      <c r="AX143" s="13" t="s">
        <v>71</v>
      </c>
      <c r="AY143" s="163" t="s">
        <v>137</v>
      </c>
    </row>
    <row r="144" spans="2:51" s="13" customFormat="1">
      <c r="B144" s="161"/>
      <c r="D144" s="162" t="s">
        <v>148</v>
      </c>
      <c r="E144" s="163" t="s">
        <v>3</v>
      </c>
      <c r="F144" s="164" t="s">
        <v>215</v>
      </c>
      <c r="H144" s="165">
        <v>193.922</v>
      </c>
      <c r="I144" s="166"/>
      <c r="L144" s="161"/>
      <c r="M144" s="167"/>
      <c r="N144" s="168"/>
      <c r="O144" s="168"/>
      <c r="P144" s="168"/>
      <c r="Q144" s="168"/>
      <c r="R144" s="168"/>
      <c r="S144" s="168"/>
      <c r="T144" s="169"/>
      <c r="AT144" s="163" t="s">
        <v>148</v>
      </c>
      <c r="AU144" s="163" t="s">
        <v>80</v>
      </c>
      <c r="AV144" s="13" t="s">
        <v>80</v>
      </c>
      <c r="AW144" s="13" t="s">
        <v>33</v>
      </c>
      <c r="AX144" s="13" t="s">
        <v>71</v>
      </c>
      <c r="AY144" s="163" t="s">
        <v>137</v>
      </c>
    </row>
    <row r="145" spans="1:65" s="13" customFormat="1">
      <c r="B145" s="161"/>
      <c r="D145" s="162" t="s">
        <v>148</v>
      </c>
      <c r="E145" s="163" t="s">
        <v>3</v>
      </c>
      <c r="F145" s="164" t="s">
        <v>216</v>
      </c>
      <c r="H145" s="165">
        <v>103.59399999999999</v>
      </c>
      <c r="I145" s="166"/>
      <c r="L145" s="161"/>
      <c r="M145" s="167"/>
      <c r="N145" s="168"/>
      <c r="O145" s="168"/>
      <c r="P145" s="168"/>
      <c r="Q145" s="168"/>
      <c r="R145" s="168"/>
      <c r="S145" s="168"/>
      <c r="T145" s="169"/>
      <c r="AT145" s="163" t="s">
        <v>148</v>
      </c>
      <c r="AU145" s="163" t="s">
        <v>80</v>
      </c>
      <c r="AV145" s="13" t="s">
        <v>80</v>
      </c>
      <c r="AW145" s="13" t="s">
        <v>33</v>
      </c>
      <c r="AX145" s="13" t="s">
        <v>71</v>
      </c>
      <c r="AY145" s="163" t="s">
        <v>137</v>
      </c>
    </row>
    <row r="146" spans="1:65" s="13" customFormat="1">
      <c r="B146" s="161"/>
      <c r="D146" s="162" t="s">
        <v>148</v>
      </c>
      <c r="E146" s="163" t="s">
        <v>3</v>
      </c>
      <c r="F146" s="164" t="s">
        <v>217</v>
      </c>
      <c r="H146" s="165">
        <v>-639.9</v>
      </c>
      <c r="I146" s="166"/>
      <c r="L146" s="161"/>
      <c r="M146" s="167"/>
      <c r="N146" s="168"/>
      <c r="O146" s="168"/>
      <c r="P146" s="168"/>
      <c r="Q146" s="168"/>
      <c r="R146" s="168"/>
      <c r="S146" s="168"/>
      <c r="T146" s="169"/>
      <c r="AT146" s="163" t="s">
        <v>148</v>
      </c>
      <c r="AU146" s="163" t="s">
        <v>80</v>
      </c>
      <c r="AV146" s="13" t="s">
        <v>80</v>
      </c>
      <c r="AW146" s="13" t="s">
        <v>33</v>
      </c>
      <c r="AX146" s="13" t="s">
        <v>71</v>
      </c>
      <c r="AY146" s="163" t="s">
        <v>137</v>
      </c>
    </row>
    <row r="147" spans="1:65" s="14" customFormat="1">
      <c r="B147" s="170"/>
      <c r="D147" s="162" t="s">
        <v>148</v>
      </c>
      <c r="E147" s="171" t="s">
        <v>3</v>
      </c>
      <c r="F147" s="172" t="s">
        <v>218</v>
      </c>
      <c r="H147" s="173">
        <v>2851.9629999999997</v>
      </c>
      <c r="I147" s="174"/>
      <c r="L147" s="170"/>
      <c r="M147" s="175"/>
      <c r="N147" s="176"/>
      <c r="O147" s="176"/>
      <c r="P147" s="176"/>
      <c r="Q147" s="176"/>
      <c r="R147" s="176"/>
      <c r="S147" s="176"/>
      <c r="T147" s="177"/>
      <c r="AT147" s="171" t="s">
        <v>148</v>
      </c>
      <c r="AU147" s="171" t="s">
        <v>80</v>
      </c>
      <c r="AV147" s="14" t="s">
        <v>144</v>
      </c>
      <c r="AW147" s="14" t="s">
        <v>33</v>
      </c>
      <c r="AX147" s="14" t="s">
        <v>71</v>
      </c>
      <c r="AY147" s="171" t="s">
        <v>137</v>
      </c>
    </row>
    <row r="148" spans="1:65" s="13" customFormat="1">
      <c r="B148" s="161"/>
      <c r="D148" s="162" t="s">
        <v>148</v>
      </c>
      <c r="E148" s="163" t="s">
        <v>3</v>
      </c>
      <c r="F148" s="164" t="s">
        <v>219</v>
      </c>
      <c r="H148" s="165">
        <v>2566.7669999999998</v>
      </c>
      <c r="I148" s="166"/>
      <c r="L148" s="161"/>
      <c r="M148" s="167"/>
      <c r="N148" s="168"/>
      <c r="O148" s="168"/>
      <c r="P148" s="168"/>
      <c r="Q148" s="168"/>
      <c r="R148" s="168"/>
      <c r="S148" s="168"/>
      <c r="T148" s="169"/>
      <c r="AT148" s="163" t="s">
        <v>148</v>
      </c>
      <c r="AU148" s="163" t="s">
        <v>80</v>
      </c>
      <c r="AV148" s="13" t="s">
        <v>80</v>
      </c>
      <c r="AW148" s="13" t="s">
        <v>33</v>
      </c>
      <c r="AX148" s="13" t="s">
        <v>78</v>
      </c>
      <c r="AY148" s="163" t="s">
        <v>137</v>
      </c>
    </row>
    <row r="149" spans="1:65" s="2" customFormat="1" ht="44.25" customHeight="1">
      <c r="A149" s="32"/>
      <c r="B149" s="142"/>
      <c r="C149" s="143" t="s">
        <v>220</v>
      </c>
      <c r="D149" s="143" t="s">
        <v>139</v>
      </c>
      <c r="E149" s="144" t="s">
        <v>221</v>
      </c>
      <c r="F149" s="145" t="s">
        <v>222</v>
      </c>
      <c r="G149" s="146" t="s">
        <v>170</v>
      </c>
      <c r="H149" s="147">
        <v>72.129000000000005</v>
      </c>
      <c r="I149" s="148"/>
      <c r="J149" s="149">
        <f>ROUND(I149*H149,2)</f>
        <v>0</v>
      </c>
      <c r="K149" s="145" t="s">
        <v>143</v>
      </c>
      <c r="L149" s="33"/>
      <c r="M149" s="150" t="s">
        <v>3</v>
      </c>
      <c r="N149" s="151" t="s">
        <v>42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144</v>
      </c>
      <c r="AT149" s="154" t="s">
        <v>139</v>
      </c>
      <c r="AU149" s="154" t="s">
        <v>80</v>
      </c>
      <c r="AY149" s="17" t="s">
        <v>137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78</v>
      </c>
      <c r="BK149" s="155">
        <f>ROUND(I149*H149,2)</f>
        <v>0</v>
      </c>
      <c r="BL149" s="17" t="s">
        <v>144</v>
      </c>
      <c r="BM149" s="154" t="s">
        <v>223</v>
      </c>
    </row>
    <row r="150" spans="1:65" s="2" customFormat="1">
      <c r="A150" s="32"/>
      <c r="B150" s="33"/>
      <c r="C150" s="32"/>
      <c r="D150" s="156" t="s">
        <v>146</v>
      </c>
      <c r="E150" s="32"/>
      <c r="F150" s="157" t="s">
        <v>224</v>
      </c>
      <c r="G150" s="32"/>
      <c r="H150" s="32"/>
      <c r="I150" s="158"/>
      <c r="J150" s="32"/>
      <c r="K150" s="32"/>
      <c r="L150" s="33"/>
      <c r="M150" s="159"/>
      <c r="N150" s="160"/>
      <c r="O150" s="53"/>
      <c r="P150" s="53"/>
      <c r="Q150" s="53"/>
      <c r="R150" s="53"/>
      <c r="S150" s="53"/>
      <c r="T150" s="54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146</v>
      </c>
      <c r="AU150" s="17" t="s">
        <v>80</v>
      </c>
    </row>
    <row r="151" spans="1:65" s="13" customFormat="1">
      <c r="B151" s="161"/>
      <c r="D151" s="162" t="s">
        <v>148</v>
      </c>
      <c r="E151" s="163" t="s">
        <v>3</v>
      </c>
      <c r="F151" s="164" t="s">
        <v>225</v>
      </c>
      <c r="H151" s="165">
        <v>8.7720000000000002</v>
      </c>
      <c r="I151" s="166"/>
      <c r="L151" s="161"/>
      <c r="M151" s="167"/>
      <c r="N151" s="168"/>
      <c r="O151" s="168"/>
      <c r="P151" s="168"/>
      <c r="Q151" s="168"/>
      <c r="R151" s="168"/>
      <c r="S151" s="168"/>
      <c r="T151" s="169"/>
      <c r="AT151" s="163" t="s">
        <v>148</v>
      </c>
      <c r="AU151" s="163" t="s">
        <v>80</v>
      </c>
      <c r="AV151" s="13" t="s">
        <v>80</v>
      </c>
      <c r="AW151" s="13" t="s">
        <v>33</v>
      </c>
      <c r="AX151" s="13" t="s">
        <v>71</v>
      </c>
      <c r="AY151" s="163" t="s">
        <v>137</v>
      </c>
    </row>
    <row r="152" spans="1:65" s="13" customFormat="1">
      <c r="B152" s="161"/>
      <c r="D152" s="162" t="s">
        <v>148</v>
      </c>
      <c r="E152" s="163" t="s">
        <v>3</v>
      </c>
      <c r="F152" s="164" t="s">
        <v>226</v>
      </c>
      <c r="H152" s="165">
        <v>63.636000000000003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148</v>
      </c>
      <c r="AU152" s="163" t="s">
        <v>80</v>
      </c>
      <c r="AV152" s="13" t="s">
        <v>80</v>
      </c>
      <c r="AW152" s="13" t="s">
        <v>33</v>
      </c>
      <c r="AX152" s="13" t="s">
        <v>71</v>
      </c>
      <c r="AY152" s="163" t="s">
        <v>137</v>
      </c>
    </row>
    <row r="153" spans="1:65" s="13" customFormat="1">
      <c r="B153" s="161"/>
      <c r="D153" s="162" t="s">
        <v>148</v>
      </c>
      <c r="E153" s="163" t="s">
        <v>3</v>
      </c>
      <c r="F153" s="164" t="s">
        <v>227</v>
      </c>
      <c r="H153" s="165">
        <v>7.7350000000000003</v>
      </c>
      <c r="I153" s="166"/>
      <c r="L153" s="161"/>
      <c r="M153" s="167"/>
      <c r="N153" s="168"/>
      <c r="O153" s="168"/>
      <c r="P153" s="168"/>
      <c r="Q153" s="168"/>
      <c r="R153" s="168"/>
      <c r="S153" s="168"/>
      <c r="T153" s="169"/>
      <c r="AT153" s="163" t="s">
        <v>148</v>
      </c>
      <c r="AU153" s="163" t="s">
        <v>80</v>
      </c>
      <c r="AV153" s="13" t="s">
        <v>80</v>
      </c>
      <c r="AW153" s="13" t="s">
        <v>33</v>
      </c>
      <c r="AX153" s="13" t="s">
        <v>71</v>
      </c>
      <c r="AY153" s="163" t="s">
        <v>137</v>
      </c>
    </row>
    <row r="154" spans="1:65" s="14" customFormat="1">
      <c r="B154" s="170"/>
      <c r="D154" s="162" t="s">
        <v>148</v>
      </c>
      <c r="E154" s="171" t="s">
        <v>3</v>
      </c>
      <c r="F154" s="172" t="s">
        <v>218</v>
      </c>
      <c r="H154" s="173">
        <v>80.143000000000001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148</v>
      </c>
      <c r="AU154" s="171" t="s">
        <v>80</v>
      </c>
      <c r="AV154" s="14" t="s">
        <v>144</v>
      </c>
      <c r="AW154" s="14" t="s">
        <v>33</v>
      </c>
      <c r="AX154" s="14" t="s">
        <v>71</v>
      </c>
      <c r="AY154" s="171" t="s">
        <v>137</v>
      </c>
    </row>
    <row r="155" spans="1:65" s="13" customFormat="1">
      <c r="B155" s="161"/>
      <c r="D155" s="162" t="s">
        <v>148</v>
      </c>
      <c r="E155" s="163" t="s">
        <v>3</v>
      </c>
      <c r="F155" s="164" t="s">
        <v>228</v>
      </c>
      <c r="H155" s="165">
        <v>72.129000000000005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148</v>
      </c>
      <c r="AU155" s="163" t="s">
        <v>80</v>
      </c>
      <c r="AV155" s="13" t="s">
        <v>80</v>
      </c>
      <c r="AW155" s="13" t="s">
        <v>33</v>
      </c>
      <c r="AX155" s="13" t="s">
        <v>78</v>
      </c>
      <c r="AY155" s="163" t="s">
        <v>137</v>
      </c>
    </row>
    <row r="156" spans="1:65" s="2" customFormat="1" ht="55.5" customHeight="1">
      <c r="A156" s="32"/>
      <c r="B156" s="142"/>
      <c r="C156" s="143" t="s">
        <v>229</v>
      </c>
      <c r="D156" s="143" t="s">
        <v>139</v>
      </c>
      <c r="E156" s="144" t="s">
        <v>230</v>
      </c>
      <c r="F156" s="145" t="s">
        <v>231</v>
      </c>
      <c r="G156" s="146" t="s">
        <v>170</v>
      </c>
      <c r="H156" s="147">
        <v>285.19600000000003</v>
      </c>
      <c r="I156" s="148"/>
      <c r="J156" s="149">
        <f>ROUND(I156*H156,2)</f>
        <v>0</v>
      </c>
      <c r="K156" s="145" t="s">
        <v>143</v>
      </c>
      <c r="L156" s="33"/>
      <c r="M156" s="150" t="s">
        <v>3</v>
      </c>
      <c r="N156" s="151" t="s">
        <v>42</v>
      </c>
      <c r="O156" s="53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4" t="s">
        <v>144</v>
      </c>
      <c r="AT156" s="154" t="s">
        <v>139</v>
      </c>
      <c r="AU156" s="154" t="s">
        <v>80</v>
      </c>
      <c r="AY156" s="17" t="s">
        <v>137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7" t="s">
        <v>78</v>
      </c>
      <c r="BK156" s="155">
        <f>ROUND(I156*H156,2)</f>
        <v>0</v>
      </c>
      <c r="BL156" s="17" t="s">
        <v>144</v>
      </c>
      <c r="BM156" s="154" t="s">
        <v>232</v>
      </c>
    </row>
    <row r="157" spans="1:65" s="2" customFormat="1">
      <c r="A157" s="32"/>
      <c r="B157" s="33"/>
      <c r="C157" s="32"/>
      <c r="D157" s="156" t="s">
        <v>146</v>
      </c>
      <c r="E157" s="32"/>
      <c r="F157" s="157" t="s">
        <v>233</v>
      </c>
      <c r="G157" s="32"/>
      <c r="H157" s="32"/>
      <c r="I157" s="158"/>
      <c r="J157" s="32"/>
      <c r="K157" s="32"/>
      <c r="L157" s="33"/>
      <c r="M157" s="159"/>
      <c r="N157" s="160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146</v>
      </c>
      <c r="AU157" s="17" t="s">
        <v>80</v>
      </c>
    </row>
    <row r="158" spans="1:65" s="13" customFormat="1">
      <c r="B158" s="161"/>
      <c r="D158" s="162" t="s">
        <v>148</v>
      </c>
      <c r="E158" s="163" t="s">
        <v>3</v>
      </c>
      <c r="F158" s="164" t="s">
        <v>191</v>
      </c>
      <c r="H158" s="165">
        <v>14.718999999999999</v>
      </c>
      <c r="I158" s="166"/>
      <c r="L158" s="161"/>
      <c r="M158" s="167"/>
      <c r="N158" s="168"/>
      <c r="O158" s="168"/>
      <c r="P158" s="168"/>
      <c r="Q158" s="168"/>
      <c r="R158" s="168"/>
      <c r="S158" s="168"/>
      <c r="T158" s="169"/>
      <c r="AT158" s="163" t="s">
        <v>148</v>
      </c>
      <c r="AU158" s="163" t="s">
        <v>80</v>
      </c>
      <c r="AV158" s="13" t="s">
        <v>80</v>
      </c>
      <c r="AW158" s="13" t="s">
        <v>33</v>
      </c>
      <c r="AX158" s="13" t="s">
        <v>71</v>
      </c>
      <c r="AY158" s="163" t="s">
        <v>137</v>
      </c>
    </row>
    <row r="159" spans="1:65" s="13" customFormat="1">
      <c r="B159" s="161"/>
      <c r="D159" s="162" t="s">
        <v>148</v>
      </c>
      <c r="E159" s="163" t="s">
        <v>3</v>
      </c>
      <c r="F159" s="164" t="s">
        <v>192</v>
      </c>
      <c r="H159" s="165">
        <v>43.567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148</v>
      </c>
      <c r="AU159" s="163" t="s">
        <v>80</v>
      </c>
      <c r="AV159" s="13" t="s">
        <v>80</v>
      </c>
      <c r="AW159" s="13" t="s">
        <v>33</v>
      </c>
      <c r="AX159" s="13" t="s">
        <v>71</v>
      </c>
      <c r="AY159" s="163" t="s">
        <v>137</v>
      </c>
    </row>
    <row r="160" spans="1:65" s="13" customFormat="1">
      <c r="B160" s="161"/>
      <c r="D160" s="162" t="s">
        <v>148</v>
      </c>
      <c r="E160" s="163" t="s">
        <v>3</v>
      </c>
      <c r="F160" s="164" t="s">
        <v>193</v>
      </c>
      <c r="H160" s="165">
        <v>35.557000000000002</v>
      </c>
      <c r="I160" s="166"/>
      <c r="L160" s="161"/>
      <c r="M160" s="167"/>
      <c r="N160" s="168"/>
      <c r="O160" s="168"/>
      <c r="P160" s="168"/>
      <c r="Q160" s="168"/>
      <c r="R160" s="168"/>
      <c r="S160" s="168"/>
      <c r="T160" s="169"/>
      <c r="AT160" s="163" t="s">
        <v>148</v>
      </c>
      <c r="AU160" s="163" t="s">
        <v>80</v>
      </c>
      <c r="AV160" s="13" t="s">
        <v>80</v>
      </c>
      <c r="AW160" s="13" t="s">
        <v>33</v>
      </c>
      <c r="AX160" s="13" t="s">
        <v>71</v>
      </c>
      <c r="AY160" s="163" t="s">
        <v>137</v>
      </c>
    </row>
    <row r="161" spans="2:51" s="13" customFormat="1">
      <c r="B161" s="161"/>
      <c r="D161" s="162" t="s">
        <v>148</v>
      </c>
      <c r="E161" s="163" t="s">
        <v>3</v>
      </c>
      <c r="F161" s="164" t="s">
        <v>194</v>
      </c>
      <c r="H161" s="165">
        <v>10.404</v>
      </c>
      <c r="I161" s="166"/>
      <c r="L161" s="161"/>
      <c r="M161" s="167"/>
      <c r="N161" s="168"/>
      <c r="O161" s="168"/>
      <c r="P161" s="168"/>
      <c r="Q161" s="168"/>
      <c r="R161" s="168"/>
      <c r="S161" s="168"/>
      <c r="T161" s="169"/>
      <c r="AT161" s="163" t="s">
        <v>148</v>
      </c>
      <c r="AU161" s="163" t="s">
        <v>80</v>
      </c>
      <c r="AV161" s="13" t="s">
        <v>80</v>
      </c>
      <c r="AW161" s="13" t="s">
        <v>33</v>
      </c>
      <c r="AX161" s="13" t="s">
        <v>71</v>
      </c>
      <c r="AY161" s="163" t="s">
        <v>137</v>
      </c>
    </row>
    <row r="162" spans="2:51" s="13" customFormat="1">
      <c r="B162" s="161"/>
      <c r="D162" s="162" t="s">
        <v>148</v>
      </c>
      <c r="E162" s="163" t="s">
        <v>3</v>
      </c>
      <c r="F162" s="164" t="s">
        <v>195</v>
      </c>
      <c r="H162" s="165">
        <v>68.492999999999995</v>
      </c>
      <c r="I162" s="166"/>
      <c r="L162" s="161"/>
      <c r="M162" s="167"/>
      <c r="N162" s="168"/>
      <c r="O162" s="168"/>
      <c r="P162" s="168"/>
      <c r="Q162" s="168"/>
      <c r="R162" s="168"/>
      <c r="S162" s="168"/>
      <c r="T162" s="169"/>
      <c r="AT162" s="163" t="s">
        <v>148</v>
      </c>
      <c r="AU162" s="163" t="s">
        <v>80</v>
      </c>
      <c r="AV162" s="13" t="s">
        <v>80</v>
      </c>
      <c r="AW162" s="13" t="s">
        <v>33</v>
      </c>
      <c r="AX162" s="13" t="s">
        <v>71</v>
      </c>
      <c r="AY162" s="163" t="s">
        <v>137</v>
      </c>
    </row>
    <row r="163" spans="2:51" s="13" customFormat="1">
      <c r="B163" s="161"/>
      <c r="D163" s="162" t="s">
        <v>148</v>
      </c>
      <c r="E163" s="163" t="s">
        <v>3</v>
      </c>
      <c r="F163" s="164" t="s">
        <v>196</v>
      </c>
      <c r="H163" s="165">
        <v>87.679000000000002</v>
      </c>
      <c r="I163" s="166"/>
      <c r="L163" s="161"/>
      <c r="M163" s="167"/>
      <c r="N163" s="168"/>
      <c r="O163" s="168"/>
      <c r="P163" s="168"/>
      <c r="Q163" s="168"/>
      <c r="R163" s="168"/>
      <c r="S163" s="168"/>
      <c r="T163" s="169"/>
      <c r="AT163" s="163" t="s">
        <v>148</v>
      </c>
      <c r="AU163" s="163" t="s">
        <v>80</v>
      </c>
      <c r="AV163" s="13" t="s">
        <v>80</v>
      </c>
      <c r="AW163" s="13" t="s">
        <v>33</v>
      </c>
      <c r="AX163" s="13" t="s">
        <v>71</v>
      </c>
      <c r="AY163" s="163" t="s">
        <v>137</v>
      </c>
    </row>
    <row r="164" spans="2:51" s="13" customFormat="1">
      <c r="B164" s="161"/>
      <c r="D164" s="162" t="s">
        <v>148</v>
      </c>
      <c r="E164" s="163" t="s">
        <v>3</v>
      </c>
      <c r="F164" s="164" t="s">
        <v>197</v>
      </c>
      <c r="H164" s="165">
        <v>93.42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148</v>
      </c>
      <c r="AU164" s="163" t="s">
        <v>80</v>
      </c>
      <c r="AV164" s="13" t="s">
        <v>80</v>
      </c>
      <c r="AW164" s="13" t="s">
        <v>33</v>
      </c>
      <c r="AX164" s="13" t="s">
        <v>71</v>
      </c>
      <c r="AY164" s="163" t="s">
        <v>137</v>
      </c>
    </row>
    <row r="165" spans="2:51" s="13" customFormat="1">
      <c r="B165" s="161"/>
      <c r="D165" s="162" t="s">
        <v>148</v>
      </c>
      <c r="E165" s="163" t="s">
        <v>3</v>
      </c>
      <c r="F165" s="164" t="s">
        <v>198</v>
      </c>
      <c r="H165" s="165">
        <v>149.67500000000001</v>
      </c>
      <c r="I165" s="166"/>
      <c r="L165" s="161"/>
      <c r="M165" s="167"/>
      <c r="N165" s="168"/>
      <c r="O165" s="168"/>
      <c r="P165" s="168"/>
      <c r="Q165" s="168"/>
      <c r="R165" s="168"/>
      <c r="S165" s="168"/>
      <c r="T165" s="169"/>
      <c r="AT165" s="163" t="s">
        <v>148</v>
      </c>
      <c r="AU165" s="163" t="s">
        <v>80</v>
      </c>
      <c r="AV165" s="13" t="s">
        <v>80</v>
      </c>
      <c r="AW165" s="13" t="s">
        <v>33</v>
      </c>
      <c r="AX165" s="13" t="s">
        <v>71</v>
      </c>
      <c r="AY165" s="163" t="s">
        <v>137</v>
      </c>
    </row>
    <row r="166" spans="2:51" s="13" customFormat="1">
      <c r="B166" s="161"/>
      <c r="D166" s="162" t="s">
        <v>148</v>
      </c>
      <c r="E166" s="163" t="s">
        <v>3</v>
      </c>
      <c r="F166" s="164" t="s">
        <v>199</v>
      </c>
      <c r="H166" s="165">
        <v>216.52600000000001</v>
      </c>
      <c r="I166" s="166"/>
      <c r="L166" s="161"/>
      <c r="M166" s="167"/>
      <c r="N166" s="168"/>
      <c r="O166" s="168"/>
      <c r="P166" s="168"/>
      <c r="Q166" s="168"/>
      <c r="R166" s="168"/>
      <c r="S166" s="168"/>
      <c r="T166" s="169"/>
      <c r="AT166" s="163" t="s">
        <v>148</v>
      </c>
      <c r="AU166" s="163" t="s">
        <v>80</v>
      </c>
      <c r="AV166" s="13" t="s">
        <v>80</v>
      </c>
      <c r="AW166" s="13" t="s">
        <v>33</v>
      </c>
      <c r="AX166" s="13" t="s">
        <v>71</v>
      </c>
      <c r="AY166" s="163" t="s">
        <v>137</v>
      </c>
    </row>
    <row r="167" spans="2:51" s="13" customFormat="1">
      <c r="B167" s="161"/>
      <c r="D167" s="162" t="s">
        <v>148</v>
      </c>
      <c r="E167" s="163" t="s">
        <v>3</v>
      </c>
      <c r="F167" s="164" t="s">
        <v>200</v>
      </c>
      <c r="H167" s="165">
        <v>214.98699999999999</v>
      </c>
      <c r="I167" s="166"/>
      <c r="L167" s="161"/>
      <c r="M167" s="167"/>
      <c r="N167" s="168"/>
      <c r="O167" s="168"/>
      <c r="P167" s="168"/>
      <c r="Q167" s="168"/>
      <c r="R167" s="168"/>
      <c r="S167" s="168"/>
      <c r="T167" s="169"/>
      <c r="AT167" s="163" t="s">
        <v>148</v>
      </c>
      <c r="AU167" s="163" t="s">
        <v>80</v>
      </c>
      <c r="AV167" s="13" t="s">
        <v>80</v>
      </c>
      <c r="AW167" s="13" t="s">
        <v>33</v>
      </c>
      <c r="AX167" s="13" t="s">
        <v>71</v>
      </c>
      <c r="AY167" s="163" t="s">
        <v>137</v>
      </c>
    </row>
    <row r="168" spans="2:51" s="13" customFormat="1">
      <c r="B168" s="161"/>
      <c r="D168" s="162" t="s">
        <v>148</v>
      </c>
      <c r="E168" s="163" t="s">
        <v>3</v>
      </c>
      <c r="F168" s="164" t="s">
        <v>201</v>
      </c>
      <c r="H168" s="165">
        <v>289.43799999999999</v>
      </c>
      <c r="I168" s="166"/>
      <c r="L168" s="161"/>
      <c r="M168" s="167"/>
      <c r="N168" s="168"/>
      <c r="O168" s="168"/>
      <c r="P168" s="168"/>
      <c r="Q168" s="168"/>
      <c r="R168" s="168"/>
      <c r="S168" s="168"/>
      <c r="T168" s="169"/>
      <c r="AT168" s="163" t="s">
        <v>148</v>
      </c>
      <c r="AU168" s="163" t="s">
        <v>80</v>
      </c>
      <c r="AV168" s="13" t="s">
        <v>80</v>
      </c>
      <c r="AW168" s="13" t="s">
        <v>33</v>
      </c>
      <c r="AX168" s="13" t="s">
        <v>71</v>
      </c>
      <c r="AY168" s="163" t="s">
        <v>137</v>
      </c>
    </row>
    <row r="169" spans="2:51" s="13" customFormat="1">
      <c r="B169" s="161"/>
      <c r="D169" s="162" t="s">
        <v>148</v>
      </c>
      <c r="E169" s="163" t="s">
        <v>3</v>
      </c>
      <c r="F169" s="164" t="s">
        <v>202</v>
      </c>
      <c r="H169" s="165">
        <v>279.63799999999998</v>
      </c>
      <c r="I169" s="166"/>
      <c r="L169" s="161"/>
      <c r="M169" s="167"/>
      <c r="N169" s="168"/>
      <c r="O169" s="168"/>
      <c r="P169" s="168"/>
      <c r="Q169" s="168"/>
      <c r="R169" s="168"/>
      <c r="S169" s="168"/>
      <c r="T169" s="169"/>
      <c r="AT169" s="163" t="s">
        <v>148</v>
      </c>
      <c r="AU169" s="163" t="s">
        <v>80</v>
      </c>
      <c r="AV169" s="13" t="s">
        <v>80</v>
      </c>
      <c r="AW169" s="13" t="s">
        <v>33</v>
      </c>
      <c r="AX169" s="13" t="s">
        <v>71</v>
      </c>
      <c r="AY169" s="163" t="s">
        <v>137</v>
      </c>
    </row>
    <row r="170" spans="2:51" s="13" customFormat="1">
      <c r="B170" s="161"/>
      <c r="D170" s="162" t="s">
        <v>148</v>
      </c>
      <c r="E170" s="163" t="s">
        <v>3</v>
      </c>
      <c r="F170" s="164" t="s">
        <v>203</v>
      </c>
      <c r="H170" s="165">
        <v>96.069000000000003</v>
      </c>
      <c r="I170" s="166"/>
      <c r="L170" s="161"/>
      <c r="M170" s="167"/>
      <c r="N170" s="168"/>
      <c r="O170" s="168"/>
      <c r="P170" s="168"/>
      <c r="Q170" s="168"/>
      <c r="R170" s="168"/>
      <c r="S170" s="168"/>
      <c r="T170" s="169"/>
      <c r="AT170" s="163" t="s">
        <v>148</v>
      </c>
      <c r="AU170" s="163" t="s">
        <v>80</v>
      </c>
      <c r="AV170" s="13" t="s">
        <v>80</v>
      </c>
      <c r="AW170" s="13" t="s">
        <v>33</v>
      </c>
      <c r="AX170" s="13" t="s">
        <v>71</v>
      </c>
      <c r="AY170" s="163" t="s">
        <v>137</v>
      </c>
    </row>
    <row r="171" spans="2:51" s="13" customFormat="1">
      <c r="B171" s="161"/>
      <c r="D171" s="162" t="s">
        <v>148</v>
      </c>
      <c r="E171" s="163" t="s">
        <v>3</v>
      </c>
      <c r="F171" s="164" t="s">
        <v>204</v>
      </c>
      <c r="H171" s="165">
        <v>96.135000000000005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148</v>
      </c>
      <c r="AU171" s="163" t="s">
        <v>80</v>
      </c>
      <c r="AV171" s="13" t="s">
        <v>80</v>
      </c>
      <c r="AW171" s="13" t="s">
        <v>33</v>
      </c>
      <c r="AX171" s="13" t="s">
        <v>71</v>
      </c>
      <c r="AY171" s="163" t="s">
        <v>137</v>
      </c>
    </row>
    <row r="172" spans="2:51" s="13" customFormat="1">
      <c r="B172" s="161"/>
      <c r="D172" s="162" t="s">
        <v>148</v>
      </c>
      <c r="E172" s="163" t="s">
        <v>3</v>
      </c>
      <c r="F172" s="164" t="s">
        <v>205</v>
      </c>
      <c r="H172" s="165">
        <v>163.26400000000001</v>
      </c>
      <c r="I172" s="166"/>
      <c r="L172" s="161"/>
      <c r="M172" s="167"/>
      <c r="N172" s="168"/>
      <c r="O172" s="168"/>
      <c r="P172" s="168"/>
      <c r="Q172" s="168"/>
      <c r="R172" s="168"/>
      <c r="S172" s="168"/>
      <c r="T172" s="169"/>
      <c r="AT172" s="163" t="s">
        <v>148</v>
      </c>
      <c r="AU172" s="163" t="s">
        <v>80</v>
      </c>
      <c r="AV172" s="13" t="s">
        <v>80</v>
      </c>
      <c r="AW172" s="13" t="s">
        <v>33</v>
      </c>
      <c r="AX172" s="13" t="s">
        <v>71</v>
      </c>
      <c r="AY172" s="163" t="s">
        <v>137</v>
      </c>
    </row>
    <row r="173" spans="2:51" s="13" customFormat="1">
      <c r="B173" s="161"/>
      <c r="D173" s="162" t="s">
        <v>148</v>
      </c>
      <c r="E173" s="163" t="s">
        <v>3</v>
      </c>
      <c r="F173" s="164" t="s">
        <v>206</v>
      </c>
      <c r="H173" s="165">
        <v>84.915000000000006</v>
      </c>
      <c r="I173" s="166"/>
      <c r="L173" s="161"/>
      <c r="M173" s="167"/>
      <c r="N173" s="168"/>
      <c r="O173" s="168"/>
      <c r="P173" s="168"/>
      <c r="Q173" s="168"/>
      <c r="R173" s="168"/>
      <c r="S173" s="168"/>
      <c r="T173" s="169"/>
      <c r="AT173" s="163" t="s">
        <v>148</v>
      </c>
      <c r="AU173" s="163" t="s">
        <v>80</v>
      </c>
      <c r="AV173" s="13" t="s">
        <v>80</v>
      </c>
      <c r="AW173" s="13" t="s">
        <v>33</v>
      </c>
      <c r="AX173" s="13" t="s">
        <v>71</v>
      </c>
      <c r="AY173" s="163" t="s">
        <v>137</v>
      </c>
    </row>
    <row r="174" spans="2:51" s="13" customFormat="1">
      <c r="B174" s="161"/>
      <c r="D174" s="162" t="s">
        <v>148</v>
      </c>
      <c r="E174" s="163" t="s">
        <v>3</v>
      </c>
      <c r="F174" s="164" t="s">
        <v>207</v>
      </c>
      <c r="H174" s="165">
        <v>24.359000000000002</v>
      </c>
      <c r="I174" s="166"/>
      <c r="L174" s="161"/>
      <c r="M174" s="167"/>
      <c r="N174" s="168"/>
      <c r="O174" s="168"/>
      <c r="P174" s="168"/>
      <c r="Q174" s="168"/>
      <c r="R174" s="168"/>
      <c r="S174" s="168"/>
      <c r="T174" s="169"/>
      <c r="AT174" s="163" t="s">
        <v>148</v>
      </c>
      <c r="AU174" s="163" t="s">
        <v>80</v>
      </c>
      <c r="AV174" s="13" t="s">
        <v>80</v>
      </c>
      <c r="AW174" s="13" t="s">
        <v>33</v>
      </c>
      <c r="AX174" s="13" t="s">
        <v>71</v>
      </c>
      <c r="AY174" s="163" t="s">
        <v>137</v>
      </c>
    </row>
    <row r="175" spans="2:51" s="13" customFormat="1">
      <c r="B175" s="161"/>
      <c r="D175" s="162" t="s">
        <v>148</v>
      </c>
      <c r="E175" s="163" t="s">
        <v>3</v>
      </c>
      <c r="F175" s="164" t="s">
        <v>208</v>
      </c>
      <c r="H175" s="165">
        <v>20.861999999999998</v>
      </c>
      <c r="I175" s="166"/>
      <c r="L175" s="161"/>
      <c r="M175" s="167"/>
      <c r="N175" s="168"/>
      <c r="O175" s="168"/>
      <c r="P175" s="168"/>
      <c r="Q175" s="168"/>
      <c r="R175" s="168"/>
      <c r="S175" s="168"/>
      <c r="T175" s="169"/>
      <c r="AT175" s="163" t="s">
        <v>148</v>
      </c>
      <c r="AU175" s="163" t="s">
        <v>80</v>
      </c>
      <c r="AV175" s="13" t="s">
        <v>80</v>
      </c>
      <c r="AW175" s="13" t="s">
        <v>33</v>
      </c>
      <c r="AX175" s="13" t="s">
        <v>71</v>
      </c>
      <c r="AY175" s="163" t="s">
        <v>137</v>
      </c>
    </row>
    <row r="176" spans="2:51" s="13" customFormat="1">
      <c r="B176" s="161"/>
      <c r="D176" s="162" t="s">
        <v>148</v>
      </c>
      <c r="E176" s="163" t="s">
        <v>3</v>
      </c>
      <c r="F176" s="164" t="s">
        <v>209</v>
      </c>
      <c r="H176" s="165">
        <v>228.65700000000001</v>
      </c>
      <c r="I176" s="166"/>
      <c r="L176" s="161"/>
      <c r="M176" s="167"/>
      <c r="N176" s="168"/>
      <c r="O176" s="168"/>
      <c r="P176" s="168"/>
      <c r="Q176" s="168"/>
      <c r="R176" s="168"/>
      <c r="S176" s="168"/>
      <c r="T176" s="169"/>
      <c r="AT176" s="163" t="s">
        <v>148</v>
      </c>
      <c r="AU176" s="163" t="s">
        <v>80</v>
      </c>
      <c r="AV176" s="13" t="s">
        <v>80</v>
      </c>
      <c r="AW176" s="13" t="s">
        <v>33</v>
      </c>
      <c r="AX176" s="13" t="s">
        <v>71</v>
      </c>
      <c r="AY176" s="163" t="s">
        <v>137</v>
      </c>
    </row>
    <row r="177" spans="1:65" s="13" customFormat="1">
      <c r="B177" s="161"/>
      <c r="D177" s="162" t="s">
        <v>148</v>
      </c>
      <c r="E177" s="163" t="s">
        <v>3</v>
      </c>
      <c r="F177" s="164" t="s">
        <v>210</v>
      </c>
      <c r="H177" s="165">
        <v>290.084</v>
      </c>
      <c r="I177" s="166"/>
      <c r="L177" s="161"/>
      <c r="M177" s="167"/>
      <c r="N177" s="168"/>
      <c r="O177" s="168"/>
      <c r="P177" s="168"/>
      <c r="Q177" s="168"/>
      <c r="R177" s="168"/>
      <c r="S177" s="168"/>
      <c r="T177" s="169"/>
      <c r="AT177" s="163" t="s">
        <v>148</v>
      </c>
      <c r="AU177" s="163" t="s">
        <v>80</v>
      </c>
      <c r="AV177" s="13" t="s">
        <v>80</v>
      </c>
      <c r="AW177" s="13" t="s">
        <v>33</v>
      </c>
      <c r="AX177" s="13" t="s">
        <v>71</v>
      </c>
      <c r="AY177" s="163" t="s">
        <v>137</v>
      </c>
    </row>
    <row r="178" spans="1:65" s="13" customFormat="1">
      <c r="B178" s="161"/>
      <c r="D178" s="162" t="s">
        <v>148</v>
      </c>
      <c r="E178" s="163" t="s">
        <v>3</v>
      </c>
      <c r="F178" s="164" t="s">
        <v>211</v>
      </c>
      <c r="H178" s="165">
        <v>69.352000000000004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148</v>
      </c>
      <c r="AU178" s="163" t="s">
        <v>80</v>
      </c>
      <c r="AV178" s="13" t="s">
        <v>80</v>
      </c>
      <c r="AW178" s="13" t="s">
        <v>33</v>
      </c>
      <c r="AX178" s="13" t="s">
        <v>71</v>
      </c>
      <c r="AY178" s="163" t="s">
        <v>137</v>
      </c>
    </row>
    <row r="179" spans="1:65" s="13" customFormat="1">
      <c r="B179" s="161"/>
      <c r="D179" s="162" t="s">
        <v>148</v>
      </c>
      <c r="E179" s="163" t="s">
        <v>3</v>
      </c>
      <c r="F179" s="164" t="s">
        <v>212</v>
      </c>
      <c r="H179" s="165">
        <v>196.93600000000001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148</v>
      </c>
      <c r="AU179" s="163" t="s">
        <v>80</v>
      </c>
      <c r="AV179" s="13" t="s">
        <v>80</v>
      </c>
      <c r="AW179" s="13" t="s">
        <v>33</v>
      </c>
      <c r="AX179" s="13" t="s">
        <v>71</v>
      </c>
      <c r="AY179" s="163" t="s">
        <v>137</v>
      </c>
    </row>
    <row r="180" spans="1:65" s="13" customFormat="1">
      <c r="B180" s="161"/>
      <c r="D180" s="162" t="s">
        <v>148</v>
      </c>
      <c r="E180" s="163" t="s">
        <v>3</v>
      </c>
      <c r="F180" s="164" t="s">
        <v>213</v>
      </c>
      <c r="H180" s="165">
        <v>267.13099999999997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148</v>
      </c>
      <c r="AU180" s="163" t="s">
        <v>80</v>
      </c>
      <c r="AV180" s="13" t="s">
        <v>80</v>
      </c>
      <c r="AW180" s="13" t="s">
        <v>33</v>
      </c>
      <c r="AX180" s="13" t="s">
        <v>71</v>
      </c>
      <c r="AY180" s="163" t="s">
        <v>137</v>
      </c>
    </row>
    <row r="181" spans="1:65" s="13" customFormat="1">
      <c r="B181" s="161"/>
      <c r="D181" s="162" t="s">
        <v>148</v>
      </c>
      <c r="E181" s="163" t="s">
        <v>3</v>
      </c>
      <c r="F181" s="164" t="s">
        <v>214</v>
      </c>
      <c r="H181" s="165">
        <v>152.47999999999999</v>
      </c>
      <c r="I181" s="166"/>
      <c r="L181" s="161"/>
      <c r="M181" s="167"/>
      <c r="N181" s="168"/>
      <c r="O181" s="168"/>
      <c r="P181" s="168"/>
      <c r="Q181" s="168"/>
      <c r="R181" s="168"/>
      <c r="S181" s="168"/>
      <c r="T181" s="169"/>
      <c r="AT181" s="163" t="s">
        <v>148</v>
      </c>
      <c r="AU181" s="163" t="s">
        <v>80</v>
      </c>
      <c r="AV181" s="13" t="s">
        <v>80</v>
      </c>
      <c r="AW181" s="13" t="s">
        <v>33</v>
      </c>
      <c r="AX181" s="13" t="s">
        <v>71</v>
      </c>
      <c r="AY181" s="163" t="s">
        <v>137</v>
      </c>
    </row>
    <row r="182" spans="1:65" s="13" customFormat="1">
      <c r="B182" s="161"/>
      <c r="D182" s="162" t="s">
        <v>148</v>
      </c>
      <c r="E182" s="163" t="s">
        <v>3</v>
      </c>
      <c r="F182" s="164" t="s">
        <v>215</v>
      </c>
      <c r="H182" s="165">
        <v>193.922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148</v>
      </c>
      <c r="AU182" s="163" t="s">
        <v>80</v>
      </c>
      <c r="AV182" s="13" t="s">
        <v>80</v>
      </c>
      <c r="AW182" s="13" t="s">
        <v>33</v>
      </c>
      <c r="AX182" s="13" t="s">
        <v>71</v>
      </c>
      <c r="AY182" s="163" t="s">
        <v>137</v>
      </c>
    </row>
    <row r="183" spans="1:65" s="13" customFormat="1">
      <c r="B183" s="161"/>
      <c r="D183" s="162" t="s">
        <v>148</v>
      </c>
      <c r="E183" s="163" t="s">
        <v>3</v>
      </c>
      <c r="F183" s="164" t="s">
        <v>216</v>
      </c>
      <c r="H183" s="165">
        <v>103.59399999999999</v>
      </c>
      <c r="I183" s="166"/>
      <c r="L183" s="161"/>
      <c r="M183" s="167"/>
      <c r="N183" s="168"/>
      <c r="O183" s="168"/>
      <c r="P183" s="168"/>
      <c r="Q183" s="168"/>
      <c r="R183" s="168"/>
      <c r="S183" s="168"/>
      <c r="T183" s="169"/>
      <c r="AT183" s="163" t="s">
        <v>148</v>
      </c>
      <c r="AU183" s="163" t="s">
        <v>80</v>
      </c>
      <c r="AV183" s="13" t="s">
        <v>80</v>
      </c>
      <c r="AW183" s="13" t="s">
        <v>33</v>
      </c>
      <c r="AX183" s="13" t="s">
        <v>71</v>
      </c>
      <c r="AY183" s="163" t="s">
        <v>137</v>
      </c>
    </row>
    <row r="184" spans="1:65" s="13" customFormat="1">
      <c r="B184" s="161"/>
      <c r="D184" s="162" t="s">
        <v>148</v>
      </c>
      <c r="E184" s="163" t="s">
        <v>3</v>
      </c>
      <c r="F184" s="164" t="s">
        <v>217</v>
      </c>
      <c r="H184" s="165">
        <v>-639.9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148</v>
      </c>
      <c r="AU184" s="163" t="s">
        <v>80</v>
      </c>
      <c r="AV184" s="13" t="s">
        <v>80</v>
      </c>
      <c r="AW184" s="13" t="s">
        <v>33</v>
      </c>
      <c r="AX184" s="13" t="s">
        <v>71</v>
      </c>
      <c r="AY184" s="163" t="s">
        <v>137</v>
      </c>
    </row>
    <row r="185" spans="1:65" s="14" customFormat="1">
      <c r="B185" s="170"/>
      <c r="D185" s="162" t="s">
        <v>148</v>
      </c>
      <c r="E185" s="171" t="s">
        <v>3</v>
      </c>
      <c r="F185" s="172" t="s">
        <v>218</v>
      </c>
      <c r="H185" s="173">
        <v>2851.9629999999997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148</v>
      </c>
      <c r="AU185" s="171" t="s">
        <v>80</v>
      </c>
      <c r="AV185" s="14" t="s">
        <v>144</v>
      </c>
      <c r="AW185" s="14" t="s">
        <v>33</v>
      </c>
      <c r="AX185" s="14" t="s">
        <v>71</v>
      </c>
      <c r="AY185" s="171" t="s">
        <v>137</v>
      </c>
    </row>
    <row r="186" spans="1:65" s="13" customFormat="1">
      <c r="B186" s="161"/>
      <c r="D186" s="162" t="s">
        <v>148</v>
      </c>
      <c r="E186" s="163" t="s">
        <v>3</v>
      </c>
      <c r="F186" s="164" t="s">
        <v>234</v>
      </c>
      <c r="H186" s="165">
        <v>285.19600000000003</v>
      </c>
      <c r="I186" s="166"/>
      <c r="L186" s="161"/>
      <c r="M186" s="167"/>
      <c r="N186" s="168"/>
      <c r="O186" s="168"/>
      <c r="P186" s="168"/>
      <c r="Q186" s="168"/>
      <c r="R186" s="168"/>
      <c r="S186" s="168"/>
      <c r="T186" s="169"/>
      <c r="AT186" s="163" t="s">
        <v>148</v>
      </c>
      <c r="AU186" s="163" t="s">
        <v>80</v>
      </c>
      <c r="AV186" s="13" t="s">
        <v>80</v>
      </c>
      <c r="AW186" s="13" t="s">
        <v>33</v>
      </c>
      <c r="AX186" s="13" t="s">
        <v>78</v>
      </c>
      <c r="AY186" s="163" t="s">
        <v>137</v>
      </c>
    </row>
    <row r="187" spans="1:65" s="2" customFormat="1" ht="44.25" customHeight="1">
      <c r="A187" s="32"/>
      <c r="B187" s="142"/>
      <c r="C187" s="143" t="s">
        <v>235</v>
      </c>
      <c r="D187" s="143" t="s">
        <v>139</v>
      </c>
      <c r="E187" s="144" t="s">
        <v>236</v>
      </c>
      <c r="F187" s="145" t="s">
        <v>237</v>
      </c>
      <c r="G187" s="146" t="s">
        <v>170</v>
      </c>
      <c r="H187" s="147">
        <v>8.0139999999999993</v>
      </c>
      <c r="I187" s="148"/>
      <c r="J187" s="149">
        <f>ROUND(I187*H187,2)</f>
        <v>0</v>
      </c>
      <c r="K187" s="145" t="s">
        <v>143</v>
      </c>
      <c r="L187" s="33"/>
      <c r="M187" s="150" t="s">
        <v>3</v>
      </c>
      <c r="N187" s="151" t="s">
        <v>42</v>
      </c>
      <c r="O187" s="53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4" t="s">
        <v>144</v>
      </c>
      <c r="AT187" s="154" t="s">
        <v>139</v>
      </c>
      <c r="AU187" s="154" t="s">
        <v>80</v>
      </c>
      <c r="AY187" s="17" t="s">
        <v>137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7" t="s">
        <v>78</v>
      </c>
      <c r="BK187" s="155">
        <f>ROUND(I187*H187,2)</f>
        <v>0</v>
      </c>
      <c r="BL187" s="17" t="s">
        <v>144</v>
      </c>
      <c r="BM187" s="154" t="s">
        <v>238</v>
      </c>
    </row>
    <row r="188" spans="1:65" s="2" customFormat="1">
      <c r="A188" s="32"/>
      <c r="B188" s="33"/>
      <c r="C188" s="32"/>
      <c r="D188" s="156" t="s">
        <v>146</v>
      </c>
      <c r="E188" s="32"/>
      <c r="F188" s="157" t="s">
        <v>239</v>
      </c>
      <c r="G188" s="32"/>
      <c r="H188" s="32"/>
      <c r="I188" s="158"/>
      <c r="J188" s="32"/>
      <c r="K188" s="32"/>
      <c r="L188" s="33"/>
      <c r="M188" s="159"/>
      <c r="N188" s="160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146</v>
      </c>
      <c r="AU188" s="17" t="s">
        <v>80</v>
      </c>
    </row>
    <row r="189" spans="1:65" s="13" customFormat="1">
      <c r="B189" s="161"/>
      <c r="D189" s="162" t="s">
        <v>148</v>
      </c>
      <c r="E189" s="163" t="s">
        <v>3</v>
      </c>
      <c r="F189" s="164" t="s">
        <v>225</v>
      </c>
      <c r="H189" s="165">
        <v>8.7720000000000002</v>
      </c>
      <c r="I189" s="166"/>
      <c r="L189" s="161"/>
      <c r="M189" s="167"/>
      <c r="N189" s="168"/>
      <c r="O189" s="168"/>
      <c r="P189" s="168"/>
      <c r="Q189" s="168"/>
      <c r="R189" s="168"/>
      <c r="S189" s="168"/>
      <c r="T189" s="169"/>
      <c r="AT189" s="163" t="s">
        <v>148</v>
      </c>
      <c r="AU189" s="163" t="s">
        <v>80</v>
      </c>
      <c r="AV189" s="13" t="s">
        <v>80</v>
      </c>
      <c r="AW189" s="13" t="s">
        <v>33</v>
      </c>
      <c r="AX189" s="13" t="s">
        <v>71</v>
      </c>
      <c r="AY189" s="163" t="s">
        <v>137</v>
      </c>
    </row>
    <row r="190" spans="1:65" s="13" customFormat="1">
      <c r="B190" s="161"/>
      <c r="D190" s="162" t="s">
        <v>148</v>
      </c>
      <c r="E190" s="163" t="s">
        <v>3</v>
      </c>
      <c r="F190" s="164" t="s">
        <v>226</v>
      </c>
      <c r="H190" s="165">
        <v>63.636000000000003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148</v>
      </c>
      <c r="AU190" s="163" t="s">
        <v>80</v>
      </c>
      <c r="AV190" s="13" t="s">
        <v>80</v>
      </c>
      <c r="AW190" s="13" t="s">
        <v>33</v>
      </c>
      <c r="AX190" s="13" t="s">
        <v>71</v>
      </c>
      <c r="AY190" s="163" t="s">
        <v>137</v>
      </c>
    </row>
    <row r="191" spans="1:65" s="13" customFormat="1">
      <c r="B191" s="161"/>
      <c r="D191" s="162" t="s">
        <v>148</v>
      </c>
      <c r="E191" s="163" t="s">
        <v>3</v>
      </c>
      <c r="F191" s="164" t="s">
        <v>227</v>
      </c>
      <c r="H191" s="165">
        <v>7.7350000000000003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148</v>
      </c>
      <c r="AU191" s="163" t="s">
        <v>80</v>
      </c>
      <c r="AV191" s="13" t="s">
        <v>80</v>
      </c>
      <c r="AW191" s="13" t="s">
        <v>33</v>
      </c>
      <c r="AX191" s="13" t="s">
        <v>71</v>
      </c>
      <c r="AY191" s="163" t="s">
        <v>137</v>
      </c>
    </row>
    <row r="192" spans="1:65" s="14" customFormat="1">
      <c r="B192" s="170"/>
      <c r="D192" s="162" t="s">
        <v>148</v>
      </c>
      <c r="E192" s="171" t="s">
        <v>3</v>
      </c>
      <c r="F192" s="172" t="s">
        <v>218</v>
      </c>
      <c r="H192" s="173">
        <v>80.143000000000001</v>
      </c>
      <c r="I192" s="174"/>
      <c r="L192" s="170"/>
      <c r="M192" s="175"/>
      <c r="N192" s="176"/>
      <c r="O192" s="176"/>
      <c r="P192" s="176"/>
      <c r="Q192" s="176"/>
      <c r="R192" s="176"/>
      <c r="S192" s="176"/>
      <c r="T192" s="177"/>
      <c r="AT192" s="171" t="s">
        <v>148</v>
      </c>
      <c r="AU192" s="171" t="s">
        <v>80</v>
      </c>
      <c r="AV192" s="14" t="s">
        <v>144</v>
      </c>
      <c r="AW192" s="14" t="s">
        <v>33</v>
      </c>
      <c r="AX192" s="14" t="s">
        <v>71</v>
      </c>
      <c r="AY192" s="171" t="s">
        <v>137</v>
      </c>
    </row>
    <row r="193" spans="1:65" s="13" customFormat="1">
      <c r="B193" s="161"/>
      <c r="D193" s="162" t="s">
        <v>148</v>
      </c>
      <c r="E193" s="163" t="s">
        <v>3</v>
      </c>
      <c r="F193" s="164" t="s">
        <v>240</v>
      </c>
      <c r="H193" s="165">
        <v>8.0139999999999993</v>
      </c>
      <c r="I193" s="166"/>
      <c r="L193" s="161"/>
      <c r="M193" s="167"/>
      <c r="N193" s="168"/>
      <c r="O193" s="168"/>
      <c r="P193" s="168"/>
      <c r="Q193" s="168"/>
      <c r="R193" s="168"/>
      <c r="S193" s="168"/>
      <c r="T193" s="169"/>
      <c r="AT193" s="163" t="s">
        <v>148</v>
      </c>
      <c r="AU193" s="163" t="s">
        <v>80</v>
      </c>
      <c r="AV193" s="13" t="s">
        <v>80</v>
      </c>
      <c r="AW193" s="13" t="s">
        <v>33</v>
      </c>
      <c r="AX193" s="13" t="s">
        <v>78</v>
      </c>
      <c r="AY193" s="163" t="s">
        <v>137</v>
      </c>
    </row>
    <row r="194" spans="1:65" s="2" customFormat="1" ht="37.9" customHeight="1">
      <c r="A194" s="32"/>
      <c r="B194" s="142"/>
      <c r="C194" s="143" t="s">
        <v>241</v>
      </c>
      <c r="D194" s="143" t="s">
        <v>139</v>
      </c>
      <c r="E194" s="144" t="s">
        <v>242</v>
      </c>
      <c r="F194" s="145" t="s">
        <v>243</v>
      </c>
      <c r="G194" s="146" t="s">
        <v>142</v>
      </c>
      <c r="H194" s="147">
        <v>228.98099999999999</v>
      </c>
      <c r="I194" s="148"/>
      <c r="J194" s="149">
        <f>ROUND(I194*H194,2)</f>
        <v>0</v>
      </c>
      <c r="K194" s="145" t="s">
        <v>143</v>
      </c>
      <c r="L194" s="33"/>
      <c r="M194" s="150" t="s">
        <v>3</v>
      </c>
      <c r="N194" s="151" t="s">
        <v>42</v>
      </c>
      <c r="O194" s="53"/>
      <c r="P194" s="152">
        <f>O194*H194</f>
        <v>0</v>
      </c>
      <c r="Q194" s="152">
        <v>8.4000000000000003E-4</v>
      </c>
      <c r="R194" s="152">
        <f>Q194*H194</f>
        <v>0.19234403999999999</v>
      </c>
      <c r="S194" s="152">
        <v>0</v>
      </c>
      <c r="T194" s="153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4" t="s">
        <v>144</v>
      </c>
      <c r="AT194" s="154" t="s">
        <v>139</v>
      </c>
      <c r="AU194" s="154" t="s">
        <v>80</v>
      </c>
      <c r="AY194" s="17" t="s">
        <v>137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17" t="s">
        <v>78</v>
      </c>
      <c r="BK194" s="155">
        <f>ROUND(I194*H194,2)</f>
        <v>0</v>
      </c>
      <c r="BL194" s="17" t="s">
        <v>144</v>
      </c>
      <c r="BM194" s="154" t="s">
        <v>244</v>
      </c>
    </row>
    <row r="195" spans="1:65" s="2" customFormat="1">
      <c r="A195" s="32"/>
      <c r="B195" s="33"/>
      <c r="C195" s="32"/>
      <c r="D195" s="156" t="s">
        <v>146</v>
      </c>
      <c r="E195" s="32"/>
      <c r="F195" s="157" t="s">
        <v>245</v>
      </c>
      <c r="G195" s="32"/>
      <c r="H195" s="32"/>
      <c r="I195" s="158"/>
      <c r="J195" s="32"/>
      <c r="K195" s="32"/>
      <c r="L195" s="33"/>
      <c r="M195" s="159"/>
      <c r="N195" s="160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146</v>
      </c>
      <c r="AU195" s="17" t="s">
        <v>80</v>
      </c>
    </row>
    <row r="196" spans="1:65" s="13" customFormat="1">
      <c r="B196" s="161"/>
      <c r="D196" s="162" t="s">
        <v>148</v>
      </c>
      <c r="E196" s="163" t="s">
        <v>3</v>
      </c>
      <c r="F196" s="164" t="s">
        <v>246</v>
      </c>
      <c r="H196" s="165">
        <v>25.062999999999999</v>
      </c>
      <c r="I196" s="166"/>
      <c r="L196" s="161"/>
      <c r="M196" s="167"/>
      <c r="N196" s="168"/>
      <c r="O196" s="168"/>
      <c r="P196" s="168"/>
      <c r="Q196" s="168"/>
      <c r="R196" s="168"/>
      <c r="S196" s="168"/>
      <c r="T196" s="169"/>
      <c r="AT196" s="163" t="s">
        <v>148</v>
      </c>
      <c r="AU196" s="163" t="s">
        <v>80</v>
      </c>
      <c r="AV196" s="13" t="s">
        <v>80</v>
      </c>
      <c r="AW196" s="13" t="s">
        <v>33</v>
      </c>
      <c r="AX196" s="13" t="s">
        <v>71</v>
      </c>
      <c r="AY196" s="163" t="s">
        <v>137</v>
      </c>
    </row>
    <row r="197" spans="1:65" s="13" customFormat="1">
      <c r="B197" s="161"/>
      <c r="D197" s="162" t="s">
        <v>148</v>
      </c>
      <c r="E197" s="163" t="s">
        <v>3</v>
      </c>
      <c r="F197" s="164" t="s">
        <v>247</v>
      </c>
      <c r="H197" s="165">
        <v>181.81800000000001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148</v>
      </c>
      <c r="AU197" s="163" t="s">
        <v>80</v>
      </c>
      <c r="AV197" s="13" t="s">
        <v>80</v>
      </c>
      <c r="AW197" s="13" t="s">
        <v>33</v>
      </c>
      <c r="AX197" s="13" t="s">
        <v>71</v>
      </c>
      <c r="AY197" s="163" t="s">
        <v>137</v>
      </c>
    </row>
    <row r="198" spans="1:65" s="13" customFormat="1">
      <c r="B198" s="161"/>
      <c r="D198" s="162" t="s">
        <v>148</v>
      </c>
      <c r="E198" s="163" t="s">
        <v>3</v>
      </c>
      <c r="F198" s="164" t="s">
        <v>248</v>
      </c>
      <c r="H198" s="165">
        <v>22.1</v>
      </c>
      <c r="I198" s="166"/>
      <c r="L198" s="161"/>
      <c r="M198" s="167"/>
      <c r="N198" s="168"/>
      <c r="O198" s="168"/>
      <c r="P198" s="168"/>
      <c r="Q198" s="168"/>
      <c r="R198" s="168"/>
      <c r="S198" s="168"/>
      <c r="T198" s="169"/>
      <c r="AT198" s="163" t="s">
        <v>148</v>
      </c>
      <c r="AU198" s="163" t="s">
        <v>80</v>
      </c>
      <c r="AV198" s="13" t="s">
        <v>80</v>
      </c>
      <c r="AW198" s="13" t="s">
        <v>33</v>
      </c>
      <c r="AX198" s="13" t="s">
        <v>71</v>
      </c>
      <c r="AY198" s="163" t="s">
        <v>137</v>
      </c>
    </row>
    <row r="199" spans="1:65" s="14" customFormat="1">
      <c r="B199" s="170"/>
      <c r="D199" s="162" t="s">
        <v>148</v>
      </c>
      <c r="E199" s="171" t="s">
        <v>3</v>
      </c>
      <c r="F199" s="172" t="s">
        <v>218</v>
      </c>
      <c r="H199" s="173">
        <v>228.98099999999999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148</v>
      </c>
      <c r="AU199" s="171" t="s">
        <v>80</v>
      </c>
      <c r="AV199" s="14" t="s">
        <v>144</v>
      </c>
      <c r="AW199" s="14" t="s">
        <v>33</v>
      </c>
      <c r="AX199" s="14" t="s">
        <v>78</v>
      </c>
      <c r="AY199" s="171" t="s">
        <v>137</v>
      </c>
    </row>
    <row r="200" spans="1:65" s="2" customFormat="1" ht="44.25" customHeight="1">
      <c r="A200" s="32"/>
      <c r="B200" s="142"/>
      <c r="C200" s="143" t="s">
        <v>249</v>
      </c>
      <c r="D200" s="143" t="s">
        <v>139</v>
      </c>
      <c r="E200" s="144" t="s">
        <v>250</v>
      </c>
      <c r="F200" s="145" t="s">
        <v>251</v>
      </c>
      <c r="G200" s="146" t="s">
        <v>142</v>
      </c>
      <c r="H200" s="147">
        <v>228.98099999999999</v>
      </c>
      <c r="I200" s="148"/>
      <c r="J200" s="149">
        <f>ROUND(I200*H200,2)</f>
        <v>0</v>
      </c>
      <c r="K200" s="145" t="s">
        <v>143</v>
      </c>
      <c r="L200" s="33"/>
      <c r="M200" s="150" t="s">
        <v>3</v>
      </c>
      <c r="N200" s="151" t="s">
        <v>42</v>
      </c>
      <c r="O200" s="53"/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4" t="s">
        <v>144</v>
      </c>
      <c r="AT200" s="154" t="s">
        <v>139</v>
      </c>
      <c r="AU200" s="154" t="s">
        <v>80</v>
      </c>
      <c r="AY200" s="17" t="s">
        <v>137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7" t="s">
        <v>78</v>
      </c>
      <c r="BK200" s="155">
        <f>ROUND(I200*H200,2)</f>
        <v>0</v>
      </c>
      <c r="BL200" s="17" t="s">
        <v>144</v>
      </c>
      <c r="BM200" s="154" t="s">
        <v>252</v>
      </c>
    </row>
    <row r="201" spans="1:65" s="2" customFormat="1">
      <c r="A201" s="32"/>
      <c r="B201" s="33"/>
      <c r="C201" s="32"/>
      <c r="D201" s="156" t="s">
        <v>146</v>
      </c>
      <c r="E201" s="32"/>
      <c r="F201" s="157" t="s">
        <v>253</v>
      </c>
      <c r="G201" s="32"/>
      <c r="H201" s="32"/>
      <c r="I201" s="158"/>
      <c r="J201" s="32"/>
      <c r="K201" s="32"/>
      <c r="L201" s="33"/>
      <c r="M201" s="159"/>
      <c r="N201" s="160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146</v>
      </c>
      <c r="AU201" s="17" t="s">
        <v>80</v>
      </c>
    </row>
    <row r="202" spans="1:65" s="13" customFormat="1">
      <c r="B202" s="161"/>
      <c r="D202" s="162" t="s">
        <v>148</v>
      </c>
      <c r="E202" s="163" t="s">
        <v>3</v>
      </c>
      <c r="F202" s="164" t="s">
        <v>246</v>
      </c>
      <c r="H202" s="165">
        <v>25.062999999999999</v>
      </c>
      <c r="I202" s="166"/>
      <c r="L202" s="161"/>
      <c r="M202" s="167"/>
      <c r="N202" s="168"/>
      <c r="O202" s="168"/>
      <c r="P202" s="168"/>
      <c r="Q202" s="168"/>
      <c r="R202" s="168"/>
      <c r="S202" s="168"/>
      <c r="T202" s="169"/>
      <c r="AT202" s="163" t="s">
        <v>148</v>
      </c>
      <c r="AU202" s="163" t="s">
        <v>80</v>
      </c>
      <c r="AV202" s="13" t="s">
        <v>80</v>
      </c>
      <c r="AW202" s="13" t="s">
        <v>33</v>
      </c>
      <c r="AX202" s="13" t="s">
        <v>71</v>
      </c>
      <c r="AY202" s="163" t="s">
        <v>137</v>
      </c>
    </row>
    <row r="203" spans="1:65" s="13" customFormat="1">
      <c r="B203" s="161"/>
      <c r="D203" s="162" t="s">
        <v>148</v>
      </c>
      <c r="E203" s="163" t="s">
        <v>3</v>
      </c>
      <c r="F203" s="164" t="s">
        <v>247</v>
      </c>
      <c r="H203" s="165">
        <v>181.81800000000001</v>
      </c>
      <c r="I203" s="166"/>
      <c r="L203" s="161"/>
      <c r="M203" s="167"/>
      <c r="N203" s="168"/>
      <c r="O203" s="168"/>
      <c r="P203" s="168"/>
      <c r="Q203" s="168"/>
      <c r="R203" s="168"/>
      <c r="S203" s="168"/>
      <c r="T203" s="169"/>
      <c r="AT203" s="163" t="s">
        <v>148</v>
      </c>
      <c r="AU203" s="163" t="s">
        <v>80</v>
      </c>
      <c r="AV203" s="13" t="s">
        <v>80</v>
      </c>
      <c r="AW203" s="13" t="s">
        <v>33</v>
      </c>
      <c r="AX203" s="13" t="s">
        <v>71</v>
      </c>
      <c r="AY203" s="163" t="s">
        <v>137</v>
      </c>
    </row>
    <row r="204" spans="1:65" s="13" customFormat="1">
      <c r="B204" s="161"/>
      <c r="D204" s="162" t="s">
        <v>148</v>
      </c>
      <c r="E204" s="163" t="s">
        <v>3</v>
      </c>
      <c r="F204" s="164" t="s">
        <v>248</v>
      </c>
      <c r="H204" s="165">
        <v>22.1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148</v>
      </c>
      <c r="AU204" s="163" t="s">
        <v>80</v>
      </c>
      <c r="AV204" s="13" t="s">
        <v>80</v>
      </c>
      <c r="AW204" s="13" t="s">
        <v>33</v>
      </c>
      <c r="AX204" s="13" t="s">
        <v>71</v>
      </c>
      <c r="AY204" s="163" t="s">
        <v>137</v>
      </c>
    </row>
    <row r="205" spans="1:65" s="14" customFormat="1">
      <c r="B205" s="170"/>
      <c r="D205" s="162" t="s">
        <v>148</v>
      </c>
      <c r="E205" s="171" t="s">
        <v>3</v>
      </c>
      <c r="F205" s="172" t="s">
        <v>218</v>
      </c>
      <c r="H205" s="173">
        <v>228.98099999999999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148</v>
      </c>
      <c r="AU205" s="171" t="s">
        <v>80</v>
      </c>
      <c r="AV205" s="14" t="s">
        <v>144</v>
      </c>
      <c r="AW205" s="14" t="s">
        <v>33</v>
      </c>
      <c r="AX205" s="14" t="s">
        <v>78</v>
      </c>
      <c r="AY205" s="171" t="s">
        <v>137</v>
      </c>
    </row>
    <row r="206" spans="1:65" s="2" customFormat="1" ht="62.65" customHeight="1">
      <c r="A206" s="32"/>
      <c r="B206" s="142"/>
      <c r="C206" s="143" t="s">
        <v>254</v>
      </c>
      <c r="D206" s="143" t="s">
        <v>139</v>
      </c>
      <c r="E206" s="144" t="s">
        <v>255</v>
      </c>
      <c r="F206" s="145" t="s">
        <v>256</v>
      </c>
      <c r="G206" s="146" t="s">
        <v>170</v>
      </c>
      <c r="H206" s="147">
        <v>538.63099999999997</v>
      </c>
      <c r="I206" s="148"/>
      <c r="J206" s="149">
        <f>ROUND(I206*H206,2)</f>
        <v>0</v>
      </c>
      <c r="K206" s="145" t="s">
        <v>143</v>
      </c>
      <c r="L206" s="33"/>
      <c r="M206" s="150" t="s">
        <v>3</v>
      </c>
      <c r="N206" s="151" t="s">
        <v>42</v>
      </c>
      <c r="O206" s="53"/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4" t="s">
        <v>144</v>
      </c>
      <c r="AT206" s="154" t="s">
        <v>139</v>
      </c>
      <c r="AU206" s="154" t="s">
        <v>80</v>
      </c>
      <c r="AY206" s="17" t="s">
        <v>137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7" t="s">
        <v>78</v>
      </c>
      <c r="BK206" s="155">
        <f>ROUND(I206*H206,2)</f>
        <v>0</v>
      </c>
      <c r="BL206" s="17" t="s">
        <v>144</v>
      </c>
      <c r="BM206" s="154" t="s">
        <v>257</v>
      </c>
    </row>
    <row r="207" spans="1:65" s="2" customFormat="1">
      <c r="A207" s="32"/>
      <c r="B207" s="33"/>
      <c r="C207" s="32"/>
      <c r="D207" s="156" t="s">
        <v>146</v>
      </c>
      <c r="E207" s="32"/>
      <c r="F207" s="157" t="s">
        <v>258</v>
      </c>
      <c r="G207" s="32"/>
      <c r="H207" s="32"/>
      <c r="I207" s="158"/>
      <c r="J207" s="32"/>
      <c r="K207" s="32"/>
      <c r="L207" s="33"/>
      <c r="M207" s="159"/>
      <c r="N207" s="160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146</v>
      </c>
      <c r="AU207" s="17" t="s">
        <v>80</v>
      </c>
    </row>
    <row r="208" spans="1:65" s="13" customFormat="1">
      <c r="B208" s="161"/>
      <c r="D208" s="162" t="s">
        <v>148</v>
      </c>
      <c r="E208" s="163" t="s">
        <v>3</v>
      </c>
      <c r="F208" s="164" t="s">
        <v>259</v>
      </c>
      <c r="H208" s="165">
        <v>2970.1060000000002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148</v>
      </c>
      <c r="AU208" s="163" t="s">
        <v>80</v>
      </c>
      <c r="AV208" s="13" t="s">
        <v>80</v>
      </c>
      <c r="AW208" s="13" t="s">
        <v>33</v>
      </c>
      <c r="AX208" s="13" t="s">
        <v>71</v>
      </c>
      <c r="AY208" s="163" t="s">
        <v>137</v>
      </c>
    </row>
    <row r="209" spans="1:65" s="13" customFormat="1">
      <c r="B209" s="161"/>
      <c r="D209" s="162" t="s">
        <v>148</v>
      </c>
      <c r="E209" s="163" t="s">
        <v>3</v>
      </c>
      <c r="F209" s="164" t="s">
        <v>260</v>
      </c>
      <c r="H209" s="165">
        <v>-2435.431</v>
      </c>
      <c r="I209" s="166"/>
      <c r="L209" s="161"/>
      <c r="M209" s="167"/>
      <c r="N209" s="168"/>
      <c r="O209" s="168"/>
      <c r="P209" s="168"/>
      <c r="Q209" s="168"/>
      <c r="R209" s="168"/>
      <c r="S209" s="168"/>
      <c r="T209" s="169"/>
      <c r="AT209" s="163" t="s">
        <v>148</v>
      </c>
      <c r="AU209" s="163" t="s">
        <v>80</v>
      </c>
      <c r="AV209" s="13" t="s">
        <v>80</v>
      </c>
      <c r="AW209" s="13" t="s">
        <v>33</v>
      </c>
      <c r="AX209" s="13" t="s">
        <v>71</v>
      </c>
      <c r="AY209" s="163" t="s">
        <v>137</v>
      </c>
    </row>
    <row r="210" spans="1:65" s="13" customFormat="1">
      <c r="B210" s="161"/>
      <c r="D210" s="162" t="s">
        <v>148</v>
      </c>
      <c r="E210" s="163" t="s">
        <v>3</v>
      </c>
      <c r="F210" s="164" t="s">
        <v>261</v>
      </c>
      <c r="H210" s="165">
        <v>3.956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148</v>
      </c>
      <c r="AU210" s="163" t="s">
        <v>80</v>
      </c>
      <c r="AV210" s="13" t="s">
        <v>80</v>
      </c>
      <c r="AW210" s="13" t="s">
        <v>33</v>
      </c>
      <c r="AX210" s="13" t="s">
        <v>71</v>
      </c>
      <c r="AY210" s="163" t="s">
        <v>137</v>
      </c>
    </row>
    <row r="211" spans="1:65" s="14" customFormat="1">
      <c r="B211" s="170"/>
      <c r="D211" s="162" t="s">
        <v>148</v>
      </c>
      <c r="E211" s="171" t="s">
        <v>3</v>
      </c>
      <c r="F211" s="172" t="s">
        <v>262</v>
      </c>
      <c r="H211" s="173">
        <v>538.6310000000002</v>
      </c>
      <c r="I211" s="174"/>
      <c r="L211" s="170"/>
      <c r="M211" s="175"/>
      <c r="N211" s="176"/>
      <c r="O211" s="176"/>
      <c r="P211" s="176"/>
      <c r="Q211" s="176"/>
      <c r="R211" s="176"/>
      <c r="S211" s="176"/>
      <c r="T211" s="177"/>
      <c r="AT211" s="171" t="s">
        <v>148</v>
      </c>
      <c r="AU211" s="171" t="s">
        <v>80</v>
      </c>
      <c r="AV211" s="14" t="s">
        <v>144</v>
      </c>
      <c r="AW211" s="14" t="s">
        <v>33</v>
      </c>
      <c r="AX211" s="14" t="s">
        <v>78</v>
      </c>
      <c r="AY211" s="171" t="s">
        <v>137</v>
      </c>
    </row>
    <row r="212" spans="1:65" s="2" customFormat="1" ht="44.25" customHeight="1">
      <c r="A212" s="32"/>
      <c r="B212" s="142"/>
      <c r="C212" s="143" t="s">
        <v>9</v>
      </c>
      <c r="D212" s="143" t="s">
        <v>139</v>
      </c>
      <c r="E212" s="144" t="s">
        <v>263</v>
      </c>
      <c r="F212" s="145" t="s">
        <v>264</v>
      </c>
      <c r="G212" s="146" t="s">
        <v>170</v>
      </c>
      <c r="H212" s="147">
        <v>538.63099999999997</v>
      </c>
      <c r="I212" s="148"/>
      <c r="J212" s="149">
        <f>ROUND(I212*H212,2)</f>
        <v>0</v>
      </c>
      <c r="K212" s="145" t="s">
        <v>143</v>
      </c>
      <c r="L212" s="33"/>
      <c r="M212" s="150" t="s">
        <v>3</v>
      </c>
      <c r="N212" s="151" t="s">
        <v>42</v>
      </c>
      <c r="O212" s="53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4" t="s">
        <v>144</v>
      </c>
      <c r="AT212" s="154" t="s">
        <v>139</v>
      </c>
      <c r="AU212" s="154" t="s">
        <v>80</v>
      </c>
      <c r="AY212" s="17" t="s">
        <v>137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7" t="s">
        <v>78</v>
      </c>
      <c r="BK212" s="155">
        <f>ROUND(I212*H212,2)</f>
        <v>0</v>
      </c>
      <c r="BL212" s="17" t="s">
        <v>144</v>
      </c>
      <c r="BM212" s="154" t="s">
        <v>265</v>
      </c>
    </row>
    <row r="213" spans="1:65" s="2" customFormat="1">
      <c r="A213" s="32"/>
      <c r="B213" s="33"/>
      <c r="C213" s="32"/>
      <c r="D213" s="156" t="s">
        <v>146</v>
      </c>
      <c r="E213" s="32"/>
      <c r="F213" s="157" t="s">
        <v>266</v>
      </c>
      <c r="G213" s="32"/>
      <c r="H213" s="32"/>
      <c r="I213" s="158"/>
      <c r="J213" s="32"/>
      <c r="K213" s="32"/>
      <c r="L213" s="33"/>
      <c r="M213" s="159"/>
      <c r="N213" s="160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146</v>
      </c>
      <c r="AU213" s="17" t="s">
        <v>80</v>
      </c>
    </row>
    <row r="214" spans="1:65" s="13" customFormat="1">
      <c r="B214" s="161"/>
      <c r="D214" s="162" t="s">
        <v>148</v>
      </c>
      <c r="E214" s="163" t="s">
        <v>3</v>
      </c>
      <c r="F214" s="164" t="s">
        <v>259</v>
      </c>
      <c r="H214" s="165">
        <v>2970.1060000000002</v>
      </c>
      <c r="I214" s="166"/>
      <c r="L214" s="161"/>
      <c r="M214" s="167"/>
      <c r="N214" s="168"/>
      <c r="O214" s="168"/>
      <c r="P214" s="168"/>
      <c r="Q214" s="168"/>
      <c r="R214" s="168"/>
      <c r="S214" s="168"/>
      <c r="T214" s="169"/>
      <c r="AT214" s="163" t="s">
        <v>148</v>
      </c>
      <c r="AU214" s="163" t="s">
        <v>80</v>
      </c>
      <c r="AV214" s="13" t="s">
        <v>80</v>
      </c>
      <c r="AW214" s="13" t="s">
        <v>33</v>
      </c>
      <c r="AX214" s="13" t="s">
        <v>71</v>
      </c>
      <c r="AY214" s="163" t="s">
        <v>137</v>
      </c>
    </row>
    <row r="215" spans="1:65" s="13" customFormat="1">
      <c r="B215" s="161"/>
      <c r="D215" s="162" t="s">
        <v>148</v>
      </c>
      <c r="E215" s="163" t="s">
        <v>3</v>
      </c>
      <c r="F215" s="164" t="s">
        <v>260</v>
      </c>
      <c r="H215" s="165">
        <v>-2435.431</v>
      </c>
      <c r="I215" s="166"/>
      <c r="L215" s="161"/>
      <c r="M215" s="167"/>
      <c r="N215" s="168"/>
      <c r="O215" s="168"/>
      <c r="P215" s="168"/>
      <c r="Q215" s="168"/>
      <c r="R215" s="168"/>
      <c r="S215" s="168"/>
      <c r="T215" s="169"/>
      <c r="AT215" s="163" t="s">
        <v>148</v>
      </c>
      <c r="AU215" s="163" t="s">
        <v>80</v>
      </c>
      <c r="AV215" s="13" t="s">
        <v>80</v>
      </c>
      <c r="AW215" s="13" t="s">
        <v>33</v>
      </c>
      <c r="AX215" s="13" t="s">
        <v>71</v>
      </c>
      <c r="AY215" s="163" t="s">
        <v>137</v>
      </c>
    </row>
    <row r="216" spans="1:65" s="13" customFormat="1">
      <c r="B216" s="161"/>
      <c r="D216" s="162" t="s">
        <v>148</v>
      </c>
      <c r="E216" s="163" t="s">
        <v>3</v>
      </c>
      <c r="F216" s="164" t="s">
        <v>261</v>
      </c>
      <c r="H216" s="165">
        <v>3.956</v>
      </c>
      <c r="I216" s="166"/>
      <c r="L216" s="161"/>
      <c r="M216" s="167"/>
      <c r="N216" s="168"/>
      <c r="O216" s="168"/>
      <c r="P216" s="168"/>
      <c r="Q216" s="168"/>
      <c r="R216" s="168"/>
      <c r="S216" s="168"/>
      <c r="T216" s="169"/>
      <c r="AT216" s="163" t="s">
        <v>148</v>
      </c>
      <c r="AU216" s="163" t="s">
        <v>80</v>
      </c>
      <c r="AV216" s="13" t="s">
        <v>80</v>
      </c>
      <c r="AW216" s="13" t="s">
        <v>33</v>
      </c>
      <c r="AX216" s="13" t="s">
        <v>71</v>
      </c>
      <c r="AY216" s="163" t="s">
        <v>137</v>
      </c>
    </row>
    <row r="217" spans="1:65" s="14" customFormat="1">
      <c r="B217" s="170"/>
      <c r="D217" s="162" t="s">
        <v>148</v>
      </c>
      <c r="E217" s="171" t="s">
        <v>3</v>
      </c>
      <c r="F217" s="172" t="s">
        <v>262</v>
      </c>
      <c r="H217" s="173">
        <v>538.6310000000002</v>
      </c>
      <c r="I217" s="174"/>
      <c r="L217" s="170"/>
      <c r="M217" s="175"/>
      <c r="N217" s="176"/>
      <c r="O217" s="176"/>
      <c r="P217" s="176"/>
      <c r="Q217" s="176"/>
      <c r="R217" s="176"/>
      <c r="S217" s="176"/>
      <c r="T217" s="177"/>
      <c r="AT217" s="171" t="s">
        <v>148</v>
      </c>
      <c r="AU217" s="171" t="s">
        <v>80</v>
      </c>
      <c r="AV217" s="14" t="s">
        <v>144</v>
      </c>
      <c r="AW217" s="14" t="s">
        <v>33</v>
      </c>
      <c r="AX217" s="14" t="s">
        <v>78</v>
      </c>
      <c r="AY217" s="171" t="s">
        <v>137</v>
      </c>
    </row>
    <row r="218" spans="1:65" s="2" customFormat="1" ht="62.65" customHeight="1">
      <c r="A218" s="32"/>
      <c r="B218" s="142"/>
      <c r="C218" s="143" t="s">
        <v>267</v>
      </c>
      <c r="D218" s="143" t="s">
        <v>139</v>
      </c>
      <c r="E218" s="144" t="s">
        <v>268</v>
      </c>
      <c r="F218" s="145" t="s">
        <v>269</v>
      </c>
      <c r="G218" s="146" t="s">
        <v>170</v>
      </c>
      <c r="H218" s="147">
        <v>7.9</v>
      </c>
      <c r="I218" s="148"/>
      <c r="J218" s="149">
        <f>ROUND(I218*H218,2)</f>
        <v>0</v>
      </c>
      <c r="K218" s="145" t="s">
        <v>143</v>
      </c>
      <c r="L218" s="33"/>
      <c r="M218" s="150" t="s">
        <v>3</v>
      </c>
      <c r="N218" s="151" t="s">
        <v>42</v>
      </c>
      <c r="O218" s="53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4" t="s">
        <v>144</v>
      </c>
      <c r="AT218" s="154" t="s">
        <v>139</v>
      </c>
      <c r="AU218" s="154" t="s">
        <v>80</v>
      </c>
      <c r="AY218" s="17" t="s">
        <v>137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7" t="s">
        <v>78</v>
      </c>
      <c r="BK218" s="155">
        <f>ROUND(I218*H218,2)</f>
        <v>0</v>
      </c>
      <c r="BL218" s="17" t="s">
        <v>144</v>
      </c>
      <c r="BM218" s="154" t="s">
        <v>270</v>
      </c>
    </row>
    <row r="219" spans="1:65" s="2" customFormat="1">
      <c r="A219" s="32"/>
      <c r="B219" s="33"/>
      <c r="C219" s="32"/>
      <c r="D219" s="156" t="s">
        <v>146</v>
      </c>
      <c r="E219" s="32"/>
      <c r="F219" s="157" t="s">
        <v>271</v>
      </c>
      <c r="G219" s="32"/>
      <c r="H219" s="32"/>
      <c r="I219" s="158"/>
      <c r="J219" s="32"/>
      <c r="K219" s="32"/>
      <c r="L219" s="33"/>
      <c r="M219" s="159"/>
      <c r="N219" s="160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146</v>
      </c>
      <c r="AU219" s="17" t="s">
        <v>80</v>
      </c>
    </row>
    <row r="220" spans="1:65" s="13" customFormat="1">
      <c r="B220" s="161"/>
      <c r="D220" s="162" t="s">
        <v>148</v>
      </c>
      <c r="E220" s="163" t="s">
        <v>3</v>
      </c>
      <c r="F220" s="164" t="s">
        <v>272</v>
      </c>
      <c r="H220" s="165">
        <v>7.9</v>
      </c>
      <c r="I220" s="166"/>
      <c r="L220" s="161"/>
      <c r="M220" s="167"/>
      <c r="N220" s="168"/>
      <c r="O220" s="168"/>
      <c r="P220" s="168"/>
      <c r="Q220" s="168"/>
      <c r="R220" s="168"/>
      <c r="S220" s="168"/>
      <c r="T220" s="169"/>
      <c r="AT220" s="163" t="s">
        <v>148</v>
      </c>
      <c r="AU220" s="163" t="s">
        <v>80</v>
      </c>
      <c r="AV220" s="13" t="s">
        <v>80</v>
      </c>
      <c r="AW220" s="13" t="s">
        <v>33</v>
      </c>
      <c r="AX220" s="13" t="s">
        <v>78</v>
      </c>
      <c r="AY220" s="163" t="s">
        <v>137</v>
      </c>
    </row>
    <row r="221" spans="1:65" s="2" customFormat="1" ht="24.25" customHeight="1">
      <c r="A221" s="32"/>
      <c r="B221" s="142"/>
      <c r="C221" s="143" t="s">
        <v>273</v>
      </c>
      <c r="D221" s="143" t="s">
        <v>139</v>
      </c>
      <c r="E221" s="144" t="s">
        <v>274</v>
      </c>
      <c r="F221" s="145" t="s">
        <v>275</v>
      </c>
      <c r="G221" s="146" t="s">
        <v>170</v>
      </c>
      <c r="H221" s="147">
        <v>538.63099999999997</v>
      </c>
      <c r="I221" s="148"/>
      <c r="J221" s="149">
        <f>ROUND(I221*H221,2)</f>
        <v>0</v>
      </c>
      <c r="K221" s="145" t="s">
        <v>143</v>
      </c>
      <c r="L221" s="33"/>
      <c r="M221" s="150" t="s">
        <v>3</v>
      </c>
      <c r="N221" s="151" t="s">
        <v>42</v>
      </c>
      <c r="O221" s="53"/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4" t="s">
        <v>144</v>
      </c>
      <c r="AT221" s="154" t="s">
        <v>139</v>
      </c>
      <c r="AU221" s="154" t="s">
        <v>80</v>
      </c>
      <c r="AY221" s="17" t="s">
        <v>137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7" t="s">
        <v>78</v>
      </c>
      <c r="BK221" s="155">
        <f>ROUND(I221*H221,2)</f>
        <v>0</v>
      </c>
      <c r="BL221" s="17" t="s">
        <v>144</v>
      </c>
      <c r="BM221" s="154" t="s">
        <v>276</v>
      </c>
    </row>
    <row r="222" spans="1:65" s="2" customFormat="1">
      <c r="A222" s="32"/>
      <c r="B222" s="33"/>
      <c r="C222" s="32"/>
      <c r="D222" s="156" t="s">
        <v>146</v>
      </c>
      <c r="E222" s="32"/>
      <c r="F222" s="157" t="s">
        <v>277</v>
      </c>
      <c r="G222" s="32"/>
      <c r="H222" s="32"/>
      <c r="I222" s="158"/>
      <c r="J222" s="32"/>
      <c r="K222" s="32"/>
      <c r="L222" s="33"/>
      <c r="M222" s="159"/>
      <c r="N222" s="160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146</v>
      </c>
      <c r="AU222" s="17" t="s">
        <v>80</v>
      </c>
    </row>
    <row r="223" spans="1:65" s="13" customFormat="1">
      <c r="B223" s="161"/>
      <c r="D223" s="162" t="s">
        <v>148</v>
      </c>
      <c r="E223" s="163" t="s">
        <v>3</v>
      </c>
      <c r="F223" s="164" t="s">
        <v>259</v>
      </c>
      <c r="H223" s="165">
        <v>2970.1060000000002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148</v>
      </c>
      <c r="AU223" s="163" t="s">
        <v>80</v>
      </c>
      <c r="AV223" s="13" t="s">
        <v>80</v>
      </c>
      <c r="AW223" s="13" t="s">
        <v>33</v>
      </c>
      <c r="AX223" s="13" t="s">
        <v>71</v>
      </c>
      <c r="AY223" s="163" t="s">
        <v>137</v>
      </c>
    </row>
    <row r="224" spans="1:65" s="13" customFormat="1">
      <c r="B224" s="161"/>
      <c r="D224" s="162" t="s">
        <v>148</v>
      </c>
      <c r="E224" s="163" t="s">
        <v>3</v>
      </c>
      <c r="F224" s="164" t="s">
        <v>260</v>
      </c>
      <c r="H224" s="165">
        <v>-2435.431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148</v>
      </c>
      <c r="AU224" s="163" t="s">
        <v>80</v>
      </c>
      <c r="AV224" s="13" t="s">
        <v>80</v>
      </c>
      <c r="AW224" s="13" t="s">
        <v>33</v>
      </c>
      <c r="AX224" s="13" t="s">
        <v>71</v>
      </c>
      <c r="AY224" s="163" t="s">
        <v>137</v>
      </c>
    </row>
    <row r="225" spans="1:65" s="13" customFormat="1">
      <c r="B225" s="161"/>
      <c r="D225" s="162" t="s">
        <v>148</v>
      </c>
      <c r="E225" s="163" t="s">
        <v>3</v>
      </c>
      <c r="F225" s="164" t="s">
        <v>261</v>
      </c>
      <c r="H225" s="165">
        <v>3.956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148</v>
      </c>
      <c r="AU225" s="163" t="s">
        <v>80</v>
      </c>
      <c r="AV225" s="13" t="s">
        <v>80</v>
      </c>
      <c r="AW225" s="13" t="s">
        <v>33</v>
      </c>
      <c r="AX225" s="13" t="s">
        <v>71</v>
      </c>
      <c r="AY225" s="163" t="s">
        <v>137</v>
      </c>
    </row>
    <row r="226" spans="1:65" s="14" customFormat="1">
      <c r="B226" s="170"/>
      <c r="D226" s="162" t="s">
        <v>148</v>
      </c>
      <c r="E226" s="171" t="s">
        <v>3</v>
      </c>
      <c r="F226" s="172" t="s">
        <v>262</v>
      </c>
      <c r="H226" s="173">
        <v>538.6310000000002</v>
      </c>
      <c r="I226" s="174"/>
      <c r="L226" s="170"/>
      <c r="M226" s="175"/>
      <c r="N226" s="176"/>
      <c r="O226" s="176"/>
      <c r="P226" s="176"/>
      <c r="Q226" s="176"/>
      <c r="R226" s="176"/>
      <c r="S226" s="176"/>
      <c r="T226" s="177"/>
      <c r="AT226" s="171" t="s">
        <v>148</v>
      </c>
      <c r="AU226" s="171" t="s">
        <v>80</v>
      </c>
      <c r="AV226" s="14" t="s">
        <v>144</v>
      </c>
      <c r="AW226" s="14" t="s">
        <v>33</v>
      </c>
      <c r="AX226" s="14" t="s">
        <v>78</v>
      </c>
      <c r="AY226" s="171" t="s">
        <v>137</v>
      </c>
    </row>
    <row r="227" spans="1:65" s="2" customFormat="1" ht="44.25" customHeight="1">
      <c r="A227" s="32"/>
      <c r="B227" s="142"/>
      <c r="C227" s="143" t="s">
        <v>278</v>
      </c>
      <c r="D227" s="143" t="s">
        <v>139</v>
      </c>
      <c r="E227" s="144" t="s">
        <v>279</v>
      </c>
      <c r="F227" s="145" t="s">
        <v>280</v>
      </c>
      <c r="G227" s="146" t="s">
        <v>170</v>
      </c>
      <c r="H227" s="147">
        <v>2420.5329999999999</v>
      </c>
      <c r="I227" s="148"/>
      <c r="J227" s="149">
        <f>ROUND(I227*H227,2)</f>
        <v>0</v>
      </c>
      <c r="K227" s="145" t="s">
        <v>143</v>
      </c>
      <c r="L227" s="33"/>
      <c r="M227" s="150" t="s">
        <v>3</v>
      </c>
      <c r="N227" s="151" t="s">
        <v>42</v>
      </c>
      <c r="O227" s="53"/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4" t="s">
        <v>144</v>
      </c>
      <c r="AT227" s="154" t="s">
        <v>139</v>
      </c>
      <c r="AU227" s="154" t="s">
        <v>80</v>
      </c>
      <c r="AY227" s="17" t="s">
        <v>137</v>
      </c>
      <c r="BE227" s="155">
        <f>IF(N227="základní",J227,0)</f>
        <v>0</v>
      </c>
      <c r="BF227" s="155">
        <f>IF(N227="snížená",J227,0)</f>
        <v>0</v>
      </c>
      <c r="BG227" s="155">
        <f>IF(N227="zákl. přenesená",J227,0)</f>
        <v>0</v>
      </c>
      <c r="BH227" s="155">
        <f>IF(N227="sníž. přenesená",J227,0)</f>
        <v>0</v>
      </c>
      <c r="BI227" s="155">
        <f>IF(N227="nulová",J227,0)</f>
        <v>0</v>
      </c>
      <c r="BJ227" s="17" t="s">
        <v>78</v>
      </c>
      <c r="BK227" s="155">
        <f>ROUND(I227*H227,2)</f>
        <v>0</v>
      </c>
      <c r="BL227" s="17" t="s">
        <v>144</v>
      </c>
      <c r="BM227" s="154" t="s">
        <v>281</v>
      </c>
    </row>
    <row r="228" spans="1:65" s="2" customFormat="1">
      <c r="A228" s="32"/>
      <c r="B228" s="33"/>
      <c r="C228" s="32"/>
      <c r="D228" s="156" t="s">
        <v>146</v>
      </c>
      <c r="E228" s="32"/>
      <c r="F228" s="157" t="s">
        <v>282</v>
      </c>
      <c r="G228" s="32"/>
      <c r="H228" s="32"/>
      <c r="I228" s="158"/>
      <c r="J228" s="32"/>
      <c r="K228" s="32"/>
      <c r="L228" s="33"/>
      <c r="M228" s="159"/>
      <c r="N228" s="160"/>
      <c r="O228" s="53"/>
      <c r="P228" s="53"/>
      <c r="Q228" s="53"/>
      <c r="R228" s="53"/>
      <c r="S228" s="53"/>
      <c r="T228" s="54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146</v>
      </c>
      <c r="AU228" s="17" t="s">
        <v>80</v>
      </c>
    </row>
    <row r="229" spans="1:65" s="13" customFormat="1">
      <c r="B229" s="161"/>
      <c r="D229" s="162" t="s">
        <v>148</v>
      </c>
      <c r="E229" s="163" t="s">
        <v>3</v>
      </c>
      <c r="F229" s="164" t="s">
        <v>259</v>
      </c>
      <c r="H229" s="165">
        <v>2970.1060000000002</v>
      </c>
      <c r="I229" s="166"/>
      <c r="L229" s="161"/>
      <c r="M229" s="167"/>
      <c r="N229" s="168"/>
      <c r="O229" s="168"/>
      <c r="P229" s="168"/>
      <c r="Q229" s="168"/>
      <c r="R229" s="168"/>
      <c r="S229" s="168"/>
      <c r="T229" s="169"/>
      <c r="AT229" s="163" t="s">
        <v>148</v>
      </c>
      <c r="AU229" s="163" t="s">
        <v>80</v>
      </c>
      <c r="AV229" s="13" t="s">
        <v>80</v>
      </c>
      <c r="AW229" s="13" t="s">
        <v>33</v>
      </c>
      <c r="AX229" s="13" t="s">
        <v>71</v>
      </c>
      <c r="AY229" s="163" t="s">
        <v>137</v>
      </c>
    </row>
    <row r="230" spans="1:65" s="13" customFormat="1">
      <c r="B230" s="161"/>
      <c r="D230" s="162" t="s">
        <v>148</v>
      </c>
      <c r="E230" s="163" t="s">
        <v>3</v>
      </c>
      <c r="F230" s="164" t="s">
        <v>283</v>
      </c>
      <c r="H230" s="165">
        <v>-86.072000000000003</v>
      </c>
      <c r="I230" s="166"/>
      <c r="L230" s="161"/>
      <c r="M230" s="167"/>
      <c r="N230" s="168"/>
      <c r="O230" s="168"/>
      <c r="P230" s="168"/>
      <c r="Q230" s="168"/>
      <c r="R230" s="168"/>
      <c r="S230" s="168"/>
      <c r="T230" s="169"/>
      <c r="AT230" s="163" t="s">
        <v>148</v>
      </c>
      <c r="AU230" s="163" t="s">
        <v>80</v>
      </c>
      <c r="AV230" s="13" t="s">
        <v>80</v>
      </c>
      <c r="AW230" s="13" t="s">
        <v>33</v>
      </c>
      <c r="AX230" s="13" t="s">
        <v>71</v>
      </c>
      <c r="AY230" s="163" t="s">
        <v>137</v>
      </c>
    </row>
    <row r="231" spans="1:65" s="13" customFormat="1">
      <c r="B231" s="161"/>
      <c r="D231" s="162" t="s">
        <v>148</v>
      </c>
      <c r="E231" s="163" t="s">
        <v>3</v>
      </c>
      <c r="F231" s="164" t="s">
        <v>284</v>
      </c>
      <c r="H231" s="165">
        <v>-491.84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148</v>
      </c>
      <c r="AU231" s="163" t="s">
        <v>80</v>
      </c>
      <c r="AV231" s="13" t="s">
        <v>80</v>
      </c>
      <c r="AW231" s="13" t="s">
        <v>33</v>
      </c>
      <c r="AX231" s="13" t="s">
        <v>71</v>
      </c>
      <c r="AY231" s="163" t="s">
        <v>137</v>
      </c>
    </row>
    <row r="232" spans="1:65" s="13" customFormat="1" ht="30">
      <c r="B232" s="161"/>
      <c r="D232" s="162" t="s">
        <v>148</v>
      </c>
      <c r="E232" s="163" t="s">
        <v>3</v>
      </c>
      <c r="F232" s="164" t="s">
        <v>285</v>
      </c>
      <c r="H232" s="165">
        <v>28.338999999999999</v>
      </c>
      <c r="I232" s="166"/>
      <c r="L232" s="161"/>
      <c r="M232" s="167"/>
      <c r="N232" s="168"/>
      <c r="O232" s="168"/>
      <c r="P232" s="168"/>
      <c r="Q232" s="168"/>
      <c r="R232" s="168"/>
      <c r="S232" s="168"/>
      <c r="T232" s="169"/>
      <c r="AT232" s="163" t="s">
        <v>148</v>
      </c>
      <c r="AU232" s="163" t="s">
        <v>80</v>
      </c>
      <c r="AV232" s="13" t="s">
        <v>80</v>
      </c>
      <c r="AW232" s="13" t="s">
        <v>33</v>
      </c>
      <c r="AX232" s="13" t="s">
        <v>71</v>
      </c>
      <c r="AY232" s="163" t="s">
        <v>137</v>
      </c>
    </row>
    <row r="233" spans="1:65" s="14" customFormat="1">
      <c r="B233" s="170"/>
      <c r="D233" s="162" t="s">
        <v>148</v>
      </c>
      <c r="E233" s="171" t="s">
        <v>3</v>
      </c>
      <c r="F233" s="172" t="s">
        <v>262</v>
      </c>
      <c r="H233" s="173">
        <v>2420.5329999999999</v>
      </c>
      <c r="I233" s="174"/>
      <c r="L233" s="170"/>
      <c r="M233" s="175"/>
      <c r="N233" s="176"/>
      <c r="O233" s="176"/>
      <c r="P233" s="176"/>
      <c r="Q233" s="176"/>
      <c r="R233" s="176"/>
      <c r="S233" s="176"/>
      <c r="T233" s="177"/>
      <c r="AT233" s="171" t="s">
        <v>148</v>
      </c>
      <c r="AU233" s="171" t="s">
        <v>80</v>
      </c>
      <c r="AV233" s="14" t="s">
        <v>144</v>
      </c>
      <c r="AW233" s="14" t="s">
        <v>33</v>
      </c>
      <c r="AX233" s="14" t="s">
        <v>78</v>
      </c>
      <c r="AY233" s="171" t="s">
        <v>137</v>
      </c>
    </row>
    <row r="234" spans="1:65" s="2" customFormat="1" ht="66.75" customHeight="1">
      <c r="A234" s="32"/>
      <c r="B234" s="142"/>
      <c r="C234" s="143" t="s">
        <v>286</v>
      </c>
      <c r="D234" s="143" t="s">
        <v>139</v>
      </c>
      <c r="E234" s="144" t="s">
        <v>287</v>
      </c>
      <c r="F234" s="145" t="s">
        <v>288</v>
      </c>
      <c r="G234" s="146" t="s">
        <v>170</v>
      </c>
      <c r="H234" s="147">
        <v>4.32</v>
      </c>
      <c r="I234" s="148"/>
      <c r="J234" s="149">
        <f>ROUND(I234*H234,2)</f>
        <v>0</v>
      </c>
      <c r="K234" s="145" t="s">
        <v>143</v>
      </c>
      <c r="L234" s="33"/>
      <c r="M234" s="150" t="s">
        <v>3</v>
      </c>
      <c r="N234" s="151" t="s">
        <v>42</v>
      </c>
      <c r="O234" s="53"/>
      <c r="P234" s="152">
        <f>O234*H234</f>
        <v>0</v>
      </c>
      <c r="Q234" s="152">
        <v>0</v>
      </c>
      <c r="R234" s="152">
        <f>Q234*H234</f>
        <v>0</v>
      </c>
      <c r="S234" s="152">
        <v>0</v>
      </c>
      <c r="T234" s="153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4" t="s">
        <v>144</v>
      </c>
      <c r="AT234" s="154" t="s">
        <v>139</v>
      </c>
      <c r="AU234" s="154" t="s">
        <v>80</v>
      </c>
      <c r="AY234" s="17" t="s">
        <v>137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7" t="s">
        <v>78</v>
      </c>
      <c r="BK234" s="155">
        <f>ROUND(I234*H234,2)</f>
        <v>0</v>
      </c>
      <c r="BL234" s="17" t="s">
        <v>144</v>
      </c>
      <c r="BM234" s="154" t="s">
        <v>289</v>
      </c>
    </row>
    <row r="235" spans="1:65" s="2" customFormat="1">
      <c r="A235" s="32"/>
      <c r="B235" s="33"/>
      <c r="C235" s="32"/>
      <c r="D235" s="156" t="s">
        <v>146</v>
      </c>
      <c r="E235" s="32"/>
      <c r="F235" s="157" t="s">
        <v>290</v>
      </c>
      <c r="G235" s="32"/>
      <c r="H235" s="32"/>
      <c r="I235" s="158"/>
      <c r="J235" s="32"/>
      <c r="K235" s="32"/>
      <c r="L235" s="33"/>
      <c r="M235" s="159"/>
      <c r="N235" s="160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146</v>
      </c>
      <c r="AU235" s="17" t="s">
        <v>80</v>
      </c>
    </row>
    <row r="236" spans="1:65" s="13" customFormat="1" ht="20">
      <c r="B236" s="161"/>
      <c r="D236" s="162" t="s">
        <v>148</v>
      </c>
      <c r="E236" s="163" t="s">
        <v>3</v>
      </c>
      <c r="F236" s="164" t="s">
        <v>291</v>
      </c>
      <c r="H236" s="165">
        <v>4.32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148</v>
      </c>
      <c r="AU236" s="163" t="s">
        <v>80</v>
      </c>
      <c r="AV236" s="13" t="s">
        <v>80</v>
      </c>
      <c r="AW236" s="13" t="s">
        <v>33</v>
      </c>
      <c r="AX236" s="13" t="s">
        <v>78</v>
      </c>
      <c r="AY236" s="163" t="s">
        <v>137</v>
      </c>
    </row>
    <row r="237" spans="1:65" s="2" customFormat="1" ht="16.5" customHeight="1">
      <c r="A237" s="32"/>
      <c r="B237" s="142"/>
      <c r="C237" s="178" t="s">
        <v>292</v>
      </c>
      <c r="D237" s="178" t="s">
        <v>293</v>
      </c>
      <c r="E237" s="179" t="s">
        <v>294</v>
      </c>
      <c r="F237" s="180" t="s">
        <v>295</v>
      </c>
      <c r="G237" s="181" t="s">
        <v>296</v>
      </c>
      <c r="H237" s="182">
        <v>8.64</v>
      </c>
      <c r="I237" s="183"/>
      <c r="J237" s="184">
        <f>ROUND(I237*H237,2)</f>
        <v>0</v>
      </c>
      <c r="K237" s="180" t="s">
        <v>143</v>
      </c>
      <c r="L237" s="185"/>
      <c r="M237" s="186" t="s">
        <v>3</v>
      </c>
      <c r="N237" s="187" t="s">
        <v>42</v>
      </c>
      <c r="O237" s="53"/>
      <c r="P237" s="152">
        <f>O237*H237</f>
        <v>0</v>
      </c>
      <c r="Q237" s="152">
        <v>1</v>
      </c>
      <c r="R237" s="152">
        <f>Q237*H237</f>
        <v>8.64</v>
      </c>
      <c r="S237" s="152">
        <v>0</v>
      </c>
      <c r="T237" s="153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4" t="s">
        <v>186</v>
      </c>
      <c r="AT237" s="154" t="s">
        <v>293</v>
      </c>
      <c r="AU237" s="154" t="s">
        <v>80</v>
      </c>
      <c r="AY237" s="17" t="s">
        <v>137</v>
      </c>
      <c r="BE237" s="155">
        <f>IF(N237="základní",J237,0)</f>
        <v>0</v>
      </c>
      <c r="BF237" s="155">
        <f>IF(N237="snížená",J237,0)</f>
        <v>0</v>
      </c>
      <c r="BG237" s="155">
        <f>IF(N237="zákl. přenesená",J237,0)</f>
        <v>0</v>
      </c>
      <c r="BH237" s="155">
        <f>IF(N237="sníž. přenesená",J237,0)</f>
        <v>0</v>
      </c>
      <c r="BI237" s="155">
        <f>IF(N237="nulová",J237,0)</f>
        <v>0</v>
      </c>
      <c r="BJ237" s="17" t="s">
        <v>78</v>
      </c>
      <c r="BK237" s="155">
        <f>ROUND(I237*H237,2)</f>
        <v>0</v>
      </c>
      <c r="BL237" s="17" t="s">
        <v>144</v>
      </c>
      <c r="BM237" s="154" t="s">
        <v>297</v>
      </c>
    </row>
    <row r="238" spans="1:65" s="13" customFormat="1">
      <c r="B238" s="161"/>
      <c r="D238" s="162" t="s">
        <v>148</v>
      </c>
      <c r="F238" s="164" t="s">
        <v>298</v>
      </c>
      <c r="H238" s="165">
        <v>8.64</v>
      </c>
      <c r="I238" s="166"/>
      <c r="L238" s="161"/>
      <c r="M238" s="167"/>
      <c r="N238" s="168"/>
      <c r="O238" s="168"/>
      <c r="P238" s="168"/>
      <c r="Q238" s="168"/>
      <c r="R238" s="168"/>
      <c r="S238" s="168"/>
      <c r="T238" s="169"/>
      <c r="AT238" s="163" t="s">
        <v>148</v>
      </c>
      <c r="AU238" s="163" t="s">
        <v>80</v>
      </c>
      <c r="AV238" s="13" t="s">
        <v>80</v>
      </c>
      <c r="AW238" s="13" t="s">
        <v>4</v>
      </c>
      <c r="AX238" s="13" t="s">
        <v>78</v>
      </c>
      <c r="AY238" s="163" t="s">
        <v>137</v>
      </c>
    </row>
    <row r="239" spans="1:65" s="2" customFormat="1" ht="66.75" customHeight="1">
      <c r="A239" s="32"/>
      <c r="B239" s="142"/>
      <c r="C239" s="143" t="s">
        <v>8</v>
      </c>
      <c r="D239" s="143" t="s">
        <v>139</v>
      </c>
      <c r="E239" s="144" t="s">
        <v>299</v>
      </c>
      <c r="F239" s="145" t="s">
        <v>300</v>
      </c>
      <c r="G239" s="146" t="s">
        <v>170</v>
      </c>
      <c r="H239" s="147">
        <v>491.84</v>
      </c>
      <c r="I239" s="148"/>
      <c r="J239" s="149">
        <f>ROUND(I239*H239,2)</f>
        <v>0</v>
      </c>
      <c r="K239" s="145" t="s">
        <v>143</v>
      </c>
      <c r="L239" s="33"/>
      <c r="M239" s="150" t="s">
        <v>3</v>
      </c>
      <c r="N239" s="151" t="s">
        <v>42</v>
      </c>
      <c r="O239" s="53"/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4" t="s">
        <v>144</v>
      </c>
      <c r="AT239" s="154" t="s">
        <v>139</v>
      </c>
      <c r="AU239" s="154" t="s">
        <v>80</v>
      </c>
      <c r="AY239" s="17" t="s">
        <v>137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7" t="s">
        <v>78</v>
      </c>
      <c r="BK239" s="155">
        <f>ROUND(I239*H239,2)</f>
        <v>0</v>
      </c>
      <c r="BL239" s="17" t="s">
        <v>144</v>
      </c>
      <c r="BM239" s="154" t="s">
        <v>301</v>
      </c>
    </row>
    <row r="240" spans="1:65" s="2" customFormat="1">
      <c r="A240" s="32"/>
      <c r="B240" s="33"/>
      <c r="C240" s="32"/>
      <c r="D240" s="156" t="s">
        <v>146</v>
      </c>
      <c r="E240" s="32"/>
      <c r="F240" s="157" t="s">
        <v>302</v>
      </c>
      <c r="G240" s="32"/>
      <c r="H240" s="32"/>
      <c r="I240" s="158"/>
      <c r="J240" s="32"/>
      <c r="K240" s="32"/>
      <c r="L240" s="33"/>
      <c r="M240" s="159"/>
      <c r="N240" s="160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146</v>
      </c>
      <c r="AU240" s="17" t="s">
        <v>80</v>
      </c>
    </row>
    <row r="241" spans="1:65" s="13" customFormat="1" ht="20">
      <c r="B241" s="161"/>
      <c r="D241" s="162" t="s">
        <v>148</v>
      </c>
      <c r="E241" s="163" t="s">
        <v>3</v>
      </c>
      <c r="F241" s="164" t="s">
        <v>303</v>
      </c>
      <c r="H241" s="165">
        <v>491.84</v>
      </c>
      <c r="I241" s="166"/>
      <c r="L241" s="161"/>
      <c r="M241" s="167"/>
      <c r="N241" s="168"/>
      <c r="O241" s="168"/>
      <c r="P241" s="168"/>
      <c r="Q241" s="168"/>
      <c r="R241" s="168"/>
      <c r="S241" s="168"/>
      <c r="T241" s="169"/>
      <c r="AT241" s="163" t="s">
        <v>148</v>
      </c>
      <c r="AU241" s="163" t="s">
        <v>80</v>
      </c>
      <c r="AV241" s="13" t="s">
        <v>80</v>
      </c>
      <c r="AW241" s="13" t="s">
        <v>33</v>
      </c>
      <c r="AX241" s="13" t="s">
        <v>78</v>
      </c>
      <c r="AY241" s="163" t="s">
        <v>137</v>
      </c>
    </row>
    <row r="242" spans="1:65" s="2" customFormat="1" ht="16.5" customHeight="1">
      <c r="A242" s="32"/>
      <c r="B242" s="142"/>
      <c r="C242" s="178" t="s">
        <v>304</v>
      </c>
      <c r="D242" s="178" t="s">
        <v>293</v>
      </c>
      <c r="E242" s="179" t="s">
        <v>305</v>
      </c>
      <c r="F242" s="180" t="s">
        <v>306</v>
      </c>
      <c r="G242" s="181" t="s">
        <v>296</v>
      </c>
      <c r="H242" s="182">
        <v>983.68</v>
      </c>
      <c r="I242" s="183"/>
      <c r="J242" s="184">
        <f>ROUND(I242*H242,2)</f>
        <v>0</v>
      </c>
      <c r="K242" s="180" t="s">
        <v>3</v>
      </c>
      <c r="L242" s="185"/>
      <c r="M242" s="186" t="s">
        <v>3</v>
      </c>
      <c r="N242" s="187" t="s">
        <v>42</v>
      </c>
      <c r="O242" s="53"/>
      <c r="P242" s="152">
        <f>O242*H242</f>
        <v>0</v>
      </c>
      <c r="Q242" s="152">
        <v>1</v>
      </c>
      <c r="R242" s="152">
        <f>Q242*H242</f>
        <v>983.68</v>
      </c>
      <c r="S242" s="152">
        <v>0</v>
      </c>
      <c r="T242" s="153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4" t="s">
        <v>186</v>
      </c>
      <c r="AT242" s="154" t="s">
        <v>293</v>
      </c>
      <c r="AU242" s="154" t="s">
        <v>80</v>
      </c>
      <c r="AY242" s="17" t="s">
        <v>137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7" t="s">
        <v>78</v>
      </c>
      <c r="BK242" s="155">
        <f>ROUND(I242*H242,2)</f>
        <v>0</v>
      </c>
      <c r="BL242" s="17" t="s">
        <v>144</v>
      </c>
      <c r="BM242" s="154" t="s">
        <v>307</v>
      </c>
    </row>
    <row r="243" spans="1:65" s="13" customFormat="1">
      <c r="B243" s="161"/>
      <c r="D243" s="162" t="s">
        <v>148</v>
      </c>
      <c r="F243" s="164" t="s">
        <v>308</v>
      </c>
      <c r="H243" s="165">
        <v>983.68</v>
      </c>
      <c r="I243" s="166"/>
      <c r="L243" s="161"/>
      <c r="M243" s="167"/>
      <c r="N243" s="168"/>
      <c r="O243" s="168"/>
      <c r="P243" s="168"/>
      <c r="Q243" s="168"/>
      <c r="R243" s="168"/>
      <c r="S243" s="168"/>
      <c r="T243" s="169"/>
      <c r="AT243" s="163" t="s">
        <v>148</v>
      </c>
      <c r="AU243" s="163" t="s">
        <v>80</v>
      </c>
      <c r="AV243" s="13" t="s">
        <v>80</v>
      </c>
      <c r="AW243" s="13" t="s">
        <v>4</v>
      </c>
      <c r="AX243" s="13" t="s">
        <v>78</v>
      </c>
      <c r="AY243" s="163" t="s">
        <v>137</v>
      </c>
    </row>
    <row r="244" spans="1:65" s="2" customFormat="1" ht="66.75" customHeight="1">
      <c r="A244" s="32"/>
      <c r="B244" s="142"/>
      <c r="C244" s="143" t="s">
        <v>309</v>
      </c>
      <c r="D244" s="143" t="s">
        <v>139</v>
      </c>
      <c r="E244" s="144" t="s">
        <v>310</v>
      </c>
      <c r="F244" s="145" t="s">
        <v>311</v>
      </c>
      <c r="G244" s="146" t="s">
        <v>170</v>
      </c>
      <c r="H244" s="147">
        <v>14.898</v>
      </c>
      <c r="I244" s="148"/>
      <c r="J244" s="149">
        <f>ROUND(I244*H244,2)</f>
        <v>0</v>
      </c>
      <c r="K244" s="145" t="s">
        <v>143</v>
      </c>
      <c r="L244" s="33"/>
      <c r="M244" s="150" t="s">
        <v>3</v>
      </c>
      <c r="N244" s="151" t="s">
        <v>42</v>
      </c>
      <c r="O244" s="53"/>
      <c r="P244" s="152">
        <f>O244*H244</f>
        <v>0</v>
      </c>
      <c r="Q244" s="152">
        <v>0</v>
      </c>
      <c r="R244" s="152">
        <f>Q244*H244</f>
        <v>0</v>
      </c>
      <c r="S244" s="152">
        <v>0</v>
      </c>
      <c r="T244" s="153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4" t="s">
        <v>144</v>
      </c>
      <c r="AT244" s="154" t="s">
        <v>139</v>
      </c>
      <c r="AU244" s="154" t="s">
        <v>80</v>
      </c>
      <c r="AY244" s="17" t="s">
        <v>137</v>
      </c>
      <c r="BE244" s="155">
        <f>IF(N244="základní",J244,0)</f>
        <v>0</v>
      </c>
      <c r="BF244" s="155">
        <f>IF(N244="snížená",J244,0)</f>
        <v>0</v>
      </c>
      <c r="BG244" s="155">
        <f>IF(N244="zákl. přenesená",J244,0)</f>
        <v>0</v>
      </c>
      <c r="BH244" s="155">
        <f>IF(N244="sníž. přenesená",J244,0)</f>
        <v>0</v>
      </c>
      <c r="BI244" s="155">
        <f>IF(N244="nulová",J244,0)</f>
        <v>0</v>
      </c>
      <c r="BJ244" s="17" t="s">
        <v>78</v>
      </c>
      <c r="BK244" s="155">
        <f>ROUND(I244*H244,2)</f>
        <v>0</v>
      </c>
      <c r="BL244" s="17" t="s">
        <v>144</v>
      </c>
      <c r="BM244" s="154" t="s">
        <v>312</v>
      </c>
    </row>
    <row r="245" spans="1:65" s="2" customFormat="1">
      <c r="A245" s="32"/>
      <c r="B245" s="33"/>
      <c r="C245" s="32"/>
      <c r="D245" s="156" t="s">
        <v>146</v>
      </c>
      <c r="E245" s="32"/>
      <c r="F245" s="157" t="s">
        <v>313</v>
      </c>
      <c r="G245" s="32"/>
      <c r="H245" s="32"/>
      <c r="I245" s="158"/>
      <c r="J245" s="32"/>
      <c r="K245" s="32"/>
      <c r="L245" s="33"/>
      <c r="M245" s="159"/>
      <c r="N245" s="160"/>
      <c r="O245" s="53"/>
      <c r="P245" s="53"/>
      <c r="Q245" s="53"/>
      <c r="R245" s="53"/>
      <c r="S245" s="53"/>
      <c r="T245" s="54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146</v>
      </c>
      <c r="AU245" s="17" t="s">
        <v>80</v>
      </c>
    </row>
    <row r="246" spans="1:65" s="13" customFormat="1" ht="30">
      <c r="B246" s="161"/>
      <c r="D246" s="162" t="s">
        <v>148</v>
      </c>
      <c r="E246" s="163" t="s">
        <v>3</v>
      </c>
      <c r="F246" s="164" t="s">
        <v>314</v>
      </c>
      <c r="H246" s="165">
        <v>14.898</v>
      </c>
      <c r="I246" s="166"/>
      <c r="L246" s="161"/>
      <c r="M246" s="167"/>
      <c r="N246" s="168"/>
      <c r="O246" s="168"/>
      <c r="P246" s="168"/>
      <c r="Q246" s="168"/>
      <c r="R246" s="168"/>
      <c r="S246" s="168"/>
      <c r="T246" s="169"/>
      <c r="AT246" s="163" t="s">
        <v>148</v>
      </c>
      <c r="AU246" s="163" t="s">
        <v>80</v>
      </c>
      <c r="AV246" s="13" t="s">
        <v>80</v>
      </c>
      <c r="AW246" s="13" t="s">
        <v>33</v>
      </c>
      <c r="AX246" s="13" t="s">
        <v>78</v>
      </c>
      <c r="AY246" s="163" t="s">
        <v>137</v>
      </c>
    </row>
    <row r="247" spans="1:65" s="2" customFormat="1" ht="37.9" customHeight="1">
      <c r="A247" s="32"/>
      <c r="B247" s="142"/>
      <c r="C247" s="143" t="s">
        <v>315</v>
      </c>
      <c r="D247" s="143" t="s">
        <v>139</v>
      </c>
      <c r="E247" s="144" t="s">
        <v>316</v>
      </c>
      <c r="F247" s="145" t="s">
        <v>317</v>
      </c>
      <c r="G247" s="146" t="s">
        <v>142</v>
      </c>
      <c r="H247" s="147">
        <v>6510</v>
      </c>
      <c r="I247" s="148"/>
      <c r="J247" s="149">
        <f>ROUND(I247*H247,2)</f>
        <v>0</v>
      </c>
      <c r="K247" s="145" t="s">
        <v>143</v>
      </c>
      <c r="L247" s="33"/>
      <c r="M247" s="150" t="s">
        <v>3</v>
      </c>
      <c r="N247" s="151" t="s">
        <v>42</v>
      </c>
      <c r="O247" s="53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4" t="s">
        <v>144</v>
      </c>
      <c r="AT247" s="154" t="s">
        <v>139</v>
      </c>
      <c r="AU247" s="154" t="s">
        <v>80</v>
      </c>
      <c r="AY247" s="17" t="s">
        <v>137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7" t="s">
        <v>78</v>
      </c>
      <c r="BK247" s="155">
        <f>ROUND(I247*H247,2)</f>
        <v>0</v>
      </c>
      <c r="BL247" s="17" t="s">
        <v>144</v>
      </c>
      <c r="BM247" s="154" t="s">
        <v>318</v>
      </c>
    </row>
    <row r="248" spans="1:65" s="2" customFormat="1">
      <c r="A248" s="32"/>
      <c r="B248" s="33"/>
      <c r="C248" s="32"/>
      <c r="D248" s="156" t="s">
        <v>146</v>
      </c>
      <c r="E248" s="32"/>
      <c r="F248" s="157" t="s">
        <v>319</v>
      </c>
      <c r="G248" s="32"/>
      <c r="H248" s="32"/>
      <c r="I248" s="158"/>
      <c r="J248" s="32"/>
      <c r="K248" s="32"/>
      <c r="L248" s="33"/>
      <c r="M248" s="159"/>
      <c r="N248" s="160"/>
      <c r="O248" s="53"/>
      <c r="P248" s="53"/>
      <c r="Q248" s="53"/>
      <c r="R248" s="53"/>
      <c r="S248" s="53"/>
      <c r="T248" s="54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146</v>
      </c>
      <c r="AU248" s="17" t="s">
        <v>80</v>
      </c>
    </row>
    <row r="249" spans="1:65" s="13" customFormat="1" ht="20">
      <c r="B249" s="161"/>
      <c r="D249" s="162" t="s">
        <v>148</v>
      </c>
      <c r="E249" s="163" t="s">
        <v>3</v>
      </c>
      <c r="F249" s="164" t="s">
        <v>166</v>
      </c>
      <c r="H249" s="165">
        <v>6510</v>
      </c>
      <c r="I249" s="166"/>
      <c r="L249" s="161"/>
      <c r="M249" s="167"/>
      <c r="N249" s="168"/>
      <c r="O249" s="168"/>
      <c r="P249" s="168"/>
      <c r="Q249" s="168"/>
      <c r="R249" s="168"/>
      <c r="S249" s="168"/>
      <c r="T249" s="169"/>
      <c r="AT249" s="163" t="s">
        <v>148</v>
      </c>
      <c r="AU249" s="163" t="s">
        <v>80</v>
      </c>
      <c r="AV249" s="13" t="s">
        <v>80</v>
      </c>
      <c r="AW249" s="13" t="s">
        <v>33</v>
      </c>
      <c r="AX249" s="13" t="s">
        <v>78</v>
      </c>
      <c r="AY249" s="163" t="s">
        <v>137</v>
      </c>
    </row>
    <row r="250" spans="1:65" s="2" customFormat="1" ht="37.9" customHeight="1">
      <c r="A250" s="32"/>
      <c r="B250" s="142"/>
      <c r="C250" s="143" t="s">
        <v>320</v>
      </c>
      <c r="D250" s="143" t="s">
        <v>139</v>
      </c>
      <c r="E250" s="144" t="s">
        <v>321</v>
      </c>
      <c r="F250" s="145" t="s">
        <v>322</v>
      </c>
      <c r="G250" s="146" t="s">
        <v>142</v>
      </c>
      <c r="H250" s="147">
        <v>6510</v>
      </c>
      <c r="I250" s="148"/>
      <c r="J250" s="149">
        <f>ROUND(I250*H250,2)</f>
        <v>0</v>
      </c>
      <c r="K250" s="145" t="s">
        <v>143</v>
      </c>
      <c r="L250" s="33"/>
      <c r="M250" s="150" t="s">
        <v>3</v>
      </c>
      <c r="N250" s="151" t="s">
        <v>42</v>
      </c>
      <c r="O250" s="53"/>
      <c r="P250" s="152">
        <f>O250*H250</f>
        <v>0</v>
      </c>
      <c r="Q250" s="152">
        <v>0</v>
      </c>
      <c r="R250" s="152">
        <f>Q250*H250</f>
        <v>0</v>
      </c>
      <c r="S250" s="152">
        <v>0</v>
      </c>
      <c r="T250" s="15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4" t="s">
        <v>144</v>
      </c>
      <c r="AT250" s="154" t="s">
        <v>139</v>
      </c>
      <c r="AU250" s="154" t="s">
        <v>80</v>
      </c>
      <c r="AY250" s="17" t="s">
        <v>137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7" t="s">
        <v>78</v>
      </c>
      <c r="BK250" s="155">
        <f>ROUND(I250*H250,2)</f>
        <v>0</v>
      </c>
      <c r="BL250" s="17" t="s">
        <v>144</v>
      </c>
      <c r="BM250" s="154" t="s">
        <v>323</v>
      </c>
    </row>
    <row r="251" spans="1:65" s="2" customFormat="1">
      <c r="A251" s="32"/>
      <c r="B251" s="33"/>
      <c r="C251" s="32"/>
      <c r="D251" s="156" t="s">
        <v>146</v>
      </c>
      <c r="E251" s="32"/>
      <c r="F251" s="157" t="s">
        <v>324</v>
      </c>
      <c r="G251" s="32"/>
      <c r="H251" s="32"/>
      <c r="I251" s="158"/>
      <c r="J251" s="32"/>
      <c r="K251" s="32"/>
      <c r="L251" s="33"/>
      <c r="M251" s="159"/>
      <c r="N251" s="160"/>
      <c r="O251" s="53"/>
      <c r="P251" s="53"/>
      <c r="Q251" s="53"/>
      <c r="R251" s="53"/>
      <c r="S251" s="53"/>
      <c r="T251" s="54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146</v>
      </c>
      <c r="AU251" s="17" t="s">
        <v>80</v>
      </c>
    </row>
    <row r="252" spans="1:65" s="13" customFormat="1" ht="20">
      <c r="B252" s="161"/>
      <c r="D252" s="162" t="s">
        <v>148</v>
      </c>
      <c r="E252" s="163" t="s">
        <v>3</v>
      </c>
      <c r="F252" s="164" t="s">
        <v>166</v>
      </c>
      <c r="H252" s="165">
        <v>6510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148</v>
      </c>
      <c r="AU252" s="163" t="s">
        <v>80</v>
      </c>
      <c r="AV252" s="13" t="s">
        <v>80</v>
      </c>
      <c r="AW252" s="13" t="s">
        <v>33</v>
      </c>
      <c r="AX252" s="13" t="s">
        <v>78</v>
      </c>
      <c r="AY252" s="163" t="s">
        <v>137</v>
      </c>
    </row>
    <row r="253" spans="1:65" s="2" customFormat="1" ht="16.5" customHeight="1">
      <c r="A253" s="32"/>
      <c r="B253" s="142"/>
      <c r="C253" s="178" t="s">
        <v>325</v>
      </c>
      <c r="D253" s="178" t="s">
        <v>293</v>
      </c>
      <c r="E253" s="179" t="s">
        <v>326</v>
      </c>
      <c r="F253" s="180" t="s">
        <v>327</v>
      </c>
      <c r="G253" s="181" t="s">
        <v>328</v>
      </c>
      <c r="H253" s="182">
        <v>130.19999999999999</v>
      </c>
      <c r="I253" s="183"/>
      <c r="J253" s="184">
        <f>ROUND(I253*H253,2)</f>
        <v>0</v>
      </c>
      <c r="K253" s="180" t="s">
        <v>143</v>
      </c>
      <c r="L253" s="185"/>
      <c r="M253" s="186" t="s">
        <v>3</v>
      </c>
      <c r="N253" s="187" t="s">
        <v>42</v>
      </c>
      <c r="O253" s="53"/>
      <c r="P253" s="152">
        <f>O253*H253</f>
        <v>0</v>
      </c>
      <c r="Q253" s="152">
        <v>1E-3</v>
      </c>
      <c r="R253" s="152">
        <f>Q253*H253</f>
        <v>0.13019999999999998</v>
      </c>
      <c r="S253" s="152">
        <v>0</v>
      </c>
      <c r="T253" s="153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4" t="s">
        <v>186</v>
      </c>
      <c r="AT253" s="154" t="s">
        <v>293</v>
      </c>
      <c r="AU253" s="154" t="s">
        <v>80</v>
      </c>
      <c r="AY253" s="17" t="s">
        <v>137</v>
      </c>
      <c r="BE253" s="155">
        <f>IF(N253="základní",J253,0)</f>
        <v>0</v>
      </c>
      <c r="BF253" s="155">
        <f>IF(N253="snížená",J253,0)</f>
        <v>0</v>
      </c>
      <c r="BG253" s="155">
        <f>IF(N253="zákl. přenesená",J253,0)</f>
        <v>0</v>
      </c>
      <c r="BH253" s="155">
        <f>IF(N253="sníž. přenesená",J253,0)</f>
        <v>0</v>
      </c>
      <c r="BI253" s="155">
        <f>IF(N253="nulová",J253,0)</f>
        <v>0</v>
      </c>
      <c r="BJ253" s="17" t="s">
        <v>78</v>
      </c>
      <c r="BK253" s="155">
        <f>ROUND(I253*H253,2)</f>
        <v>0</v>
      </c>
      <c r="BL253" s="17" t="s">
        <v>144</v>
      </c>
      <c r="BM253" s="154" t="s">
        <v>329</v>
      </c>
    </row>
    <row r="254" spans="1:65" s="13" customFormat="1">
      <c r="B254" s="161"/>
      <c r="D254" s="162" t="s">
        <v>148</v>
      </c>
      <c r="F254" s="164" t="s">
        <v>330</v>
      </c>
      <c r="H254" s="165">
        <v>130.19999999999999</v>
      </c>
      <c r="I254" s="166"/>
      <c r="L254" s="161"/>
      <c r="M254" s="167"/>
      <c r="N254" s="168"/>
      <c r="O254" s="168"/>
      <c r="P254" s="168"/>
      <c r="Q254" s="168"/>
      <c r="R254" s="168"/>
      <c r="S254" s="168"/>
      <c r="T254" s="169"/>
      <c r="AT254" s="163" t="s">
        <v>148</v>
      </c>
      <c r="AU254" s="163" t="s">
        <v>80</v>
      </c>
      <c r="AV254" s="13" t="s">
        <v>80</v>
      </c>
      <c r="AW254" s="13" t="s">
        <v>4</v>
      </c>
      <c r="AX254" s="13" t="s">
        <v>78</v>
      </c>
      <c r="AY254" s="163" t="s">
        <v>137</v>
      </c>
    </row>
    <row r="255" spans="1:65" s="12" customFormat="1" ht="22.9" customHeight="1">
      <c r="B255" s="129"/>
      <c r="D255" s="130" t="s">
        <v>70</v>
      </c>
      <c r="E255" s="140" t="s">
        <v>80</v>
      </c>
      <c r="F255" s="140" t="s">
        <v>331</v>
      </c>
      <c r="I255" s="132"/>
      <c r="J255" s="141">
        <f>BK255</f>
        <v>0</v>
      </c>
      <c r="L255" s="129"/>
      <c r="M255" s="134"/>
      <c r="N255" s="135"/>
      <c r="O255" s="135"/>
      <c r="P255" s="136">
        <f>SUM(P256:P258)</f>
        <v>0</v>
      </c>
      <c r="Q255" s="135"/>
      <c r="R255" s="136">
        <f>SUM(R256:R258)</f>
        <v>7.2900000000000009</v>
      </c>
      <c r="S255" s="135"/>
      <c r="T255" s="137">
        <f>SUM(T256:T258)</f>
        <v>0</v>
      </c>
      <c r="AR255" s="130" t="s">
        <v>78</v>
      </c>
      <c r="AT255" s="138" t="s">
        <v>70</v>
      </c>
      <c r="AU255" s="138" t="s">
        <v>78</v>
      </c>
      <c r="AY255" s="130" t="s">
        <v>137</v>
      </c>
      <c r="BK255" s="139">
        <f>SUM(BK256:BK258)</f>
        <v>0</v>
      </c>
    </row>
    <row r="256" spans="1:65" s="2" customFormat="1" ht="37.9" customHeight="1">
      <c r="A256" s="32"/>
      <c r="B256" s="142"/>
      <c r="C256" s="143" t="s">
        <v>332</v>
      </c>
      <c r="D256" s="143" t="s">
        <v>139</v>
      </c>
      <c r="E256" s="144" t="s">
        <v>333</v>
      </c>
      <c r="F256" s="145" t="s">
        <v>334</v>
      </c>
      <c r="G256" s="146" t="s">
        <v>170</v>
      </c>
      <c r="H256" s="147">
        <v>3.375</v>
      </c>
      <c r="I256" s="148"/>
      <c r="J256" s="149">
        <f>ROUND(I256*H256,2)</f>
        <v>0</v>
      </c>
      <c r="K256" s="145" t="s">
        <v>143</v>
      </c>
      <c r="L256" s="33"/>
      <c r="M256" s="150" t="s">
        <v>3</v>
      </c>
      <c r="N256" s="151" t="s">
        <v>42</v>
      </c>
      <c r="O256" s="53"/>
      <c r="P256" s="152">
        <f>O256*H256</f>
        <v>0</v>
      </c>
      <c r="Q256" s="152">
        <v>2.16</v>
      </c>
      <c r="R256" s="152">
        <f>Q256*H256</f>
        <v>7.2900000000000009</v>
      </c>
      <c r="S256" s="152">
        <v>0</v>
      </c>
      <c r="T256" s="153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4" t="s">
        <v>144</v>
      </c>
      <c r="AT256" s="154" t="s">
        <v>139</v>
      </c>
      <c r="AU256" s="154" t="s">
        <v>80</v>
      </c>
      <c r="AY256" s="17" t="s">
        <v>137</v>
      </c>
      <c r="BE256" s="155">
        <f>IF(N256="základní",J256,0)</f>
        <v>0</v>
      </c>
      <c r="BF256" s="155">
        <f>IF(N256="snížená",J256,0)</f>
        <v>0</v>
      </c>
      <c r="BG256" s="155">
        <f>IF(N256="zákl. přenesená",J256,0)</f>
        <v>0</v>
      </c>
      <c r="BH256" s="155">
        <f>IF(N256="sníž. přenesená",J256,0)</f>
        <v>0</v>
      </c>
      <c r="BI256" s="155">
        <f>IF(N256="nulová",J256,0)</f>
        <v>0</v>
      </c>
      <c r="BJ256" s="17" t="s">
        <v>78</v>
      </c>
      <c r="BK256" s="155">
        <f>ROUND(I256*H256,2)</f>
        <v>0</v>
      </c>
      <c r="BL256" s="17" t="s">
        <v>144</v>
      </c>
      <c r="BM256" s="154" t="s">
        <v>335</v>
      </c>
    </row>
    <row r="257" spans="1:65" s="2" customFormat="1">
      <c r="A257" s="32"/>
      <c r="B257" s="33"/>
      <c r="C257" s="32"/>
      <c r="D257" s="156" t="s">
        <v>146</v>
      </c>
      <c r="E257" s="32"/>
      <c r="F257" s="157" t="s">
        <v>336</v>
      </c>
      <c r="G257" s="32"/>
      <c r="H257" s="32"/>
      <c r="I257" s="158"/>
      <c r="J257" s="32"/>
      <c r="K257" s="32"/>
      <c r="L257" s="33"/>
      <c r="M257" s="159"/>
      <c r="N257" s="160"/>
      <c r="O257" s="53"/>
      <c r="P257" s="53"/>
      <c r="Q257" s="53"/>
      <c r="R257" s="53"/>
      <c r="S257" s="53"/>
      <c r="T257" s="54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146</v>
      </c>
      <c r="AU257" s="17" t="s">
        <v>80</v>
      </c>
    </row>
    <row r="258" spans="1:65" s="13" customFormat="1" ht="20">
      <c r="B258" s="161"/>
      <c r="D258" s="162" t="s">
        <v>148</v>
      </c>
      <c r="E258" s="163" t="s">
        <v>3</v>
      </c>
      <c r="F258" s="164" t="s">
        <v>337</v>
      </c>
      <c r="H258" s="165">
        <v>3.375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148</v>
      </c>
      <c r="AU258" s="163" t="s">
        <v>80</v>
      </c>
      <c r="AV258" s="13" t="s">
        <v>80</v>
      </c>
      <c r="AW258" s="13" t="s">
        <v>33</v>
      </c>
      <c r="AX258" s="13" t="s">
        <v>78</v>
      </c>
      <c r="AY258" s="163" t="s">
        <v>137</v>
      </c>
    </row>
    <row r="259" spans="1:65" s="12" customFormat="1" ht="22.9" customHeight="1">
      <c r="B259" s="129"/>
      <c r="D259" s="130" t="s">
        <v>70</v>
      </c>
      <c r="E259" s="140" t="s">
        <v>144</v>
      </c>
      <c r="F259" s="140" t="s">
        <v>338</v>
      </c>
      <c r="I259" s="132"/>
      <c r="J259" s="141">
        <f>BK259</f>
        <v>0</v>
      </c>
      <c r="L259" s="129"/>
      <c r="M259" s="134"/>
      <c r="N259" s="135"/>
      <c r="O259" s="135"/>
      <c r="P259" s="136">
        <f>SUM(P260:P277)</f>
        <v>0</v>
      </c>
      <c r="Q259" s="135"/>
      <c r="R259" s="136">
        <f>SUM(R260:R277)</f>
        <v>19.134802799999999</v>
      </c>
      <c r="S259" s="135"/>
      <c r="T259" s="137">
        <f>SUM(T260:T277)</f>
        <v>0</v>
      </c>
      <c r="AR259" s="130" t="s">
        <v>78</v>
      </c>
      <c r="AT259" s="138" t="s">
        <v>70</v>
      </c>
      <c r="AU259" s="138" t="s">
        <v>78</v>
      </c>
      <c r="AY259" s="130" t="s">
        <v>137</v>
      </c>
      <c r="BK259" s="139">
        <f>SUM(BK260:BK277)</f>
        <v>0</v>
      </c>
    </row>
    <row r="260" spans="1:65" s="2" customFormat="1" ht="37.9" customHeight="1">
      <c r="A260" s="32"/>
      <c r="B260" s="142"/>
      <c r="C260" s="143" t="s">
        <v>339</v>
      </c>
      <c r="D260" s="143" t="s">
        <v>139</v>
      </c>
      <c r="E260" s="144" t="s">
        <v>340</v>
      </c>
      <c r="F260" s="145" t="s">
        <v>341</v>
      </c>
      <c r="G260" s="146" t="s">
        <v>170</v>
      </c>
      <c r="H260" s="147">
        <v>86.072000000000003</v>
      </c>
      <c r="I260" s="148"/>
      <c r="J260" s="149">
        <f>ROUND(I260*H260,2)</f>
        <v>0</v>
      </c>
      <c r="K260" s="145" t="s">
        <v>143</v>
      </c>
      <c r="L260" s="33"/>
      <c r="M260" s="150" t="s">
        <v>3</v>
      </c>
      <c r="N260" s="151" t="s">
        <v>42</v>
      </c>
      <c r="O260" s="53"/>
      <c r="P260" s="152">
        <f>O260*H260</f>
        <v>0</v>
      </c>
      <c r="Q260" s="152">
        <v>0</v>
      </c>
      <c r="R260" s="152">
        <f>Q260*H260</f>
        <v>0</v>
      </c>
      <c r="S260" s="152">
        <v>0</v>
      </c>
      <c r="T260" s="153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4" t="s">
        <v>144</v>
      </c>
      <c r="AT260" s="154" t="s">
        <v>139</v>
      </c>
      <c r="AU260" s="154" t="s">
        <v>80</v>
      </c>
      <c r="AY260" s="17" t="s">
        <v>137</v>
      </c>
      <c r="BE260" s="155">
        <f>IF(N260="základní",J260,0)</f>
        <v>0</v>
      </c>
      <c r="BF260" s="155">
        <f>IF(N260="snížená",J260,0)</f>
        <v>0</v>
      </c>
      <c r="BG260" s="155">
        <f>IF(N260="zákl. přenesená",J260,0)</f>
        <v>0</v>
      </c>
      <c r="BH260" s="155">
        <f>IF(N260="sníž. přenesená",J260,0)</f>
        <v>0</v>
      </c>
      <c r="BI260" s="155">
        <f>IF(N260="nulová",J260,0)</f>
        <v>0</v>
      </c>
      <c r="BJ260" s="17" t="s">
        <v>78</v>
      </c>
      <c r="BK260" s="155">
        <f>ROUND(I260*H260,2)</f>
        <v>0</v>
      </c>
      <c r="BL260" s="17" t="s">
        <v>144</v>
      </c>
      <c r="BM260" s="154" t="s">
        <v>342</v>
      </c>
    </row>
    <row r="261" spans="1:65" s="2" customFormat="1">
      <c r="A261" s="32"/>
      <c r="B261" s="33"/>
      <c r="C261" s="32"/>
      <c r="D261" s="156" t="s">
        <v>146</v>
      </c>
      <c r="E261" s="32"/>
      <c r="F261" s="157" t="s">
        <v>343</v>
      </c>
      <c r="G261" s="32"/>
      <c r="H261" s="32"/>
      <c r="I261" s="158"/>
      <c r="J261" s="32"/>
      <c r="K261" s="32"/>
      <c r="L261" s="33"/>
      <c r="M261" s="159"/>
      <c r="N261" s="160"/>
      <c r="O261" s="53"/>
      <c r="P261" s="53"/>
      <c r="Q261" s="53"/>
      <c r="R261" s="53"/>
      <c r="S261" s="53"/>
      <c r="T261" s="54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146</v>
      </c>
      <c r="AU261" s="17" t="s">
        <v>80</v>
      </c>
    </row>
    <row r="262" spans="1:65" s="13" customFormat="1" ht="20">
      <c r="B262" s="161"/>
      <c r="D262" s="162" t="s">
        <v>148</v>
      </c>
      <c r="E262" s="163" t="s">
        <v>3</v>
      </c>
      <c r="F262" s="164" t="s">
        <v>344</v>
      </c>
      <c r="H262" s="165">
        <v>86.072000000000003</v>
      </c>
      <c r="I262" s="166"/>
      <c r="L262" s="161"/>
      <c r="M262" s="167"/>
      <c r="N262" s="168"/>
      <c r="O262" s="168"/>
      <c r="P262" s="168"/>
      <c r="Q262" s="168"/>
      <c r="R262" s="168"/>
      <c r="S262" s="168"/>
      <c r="T262" s="169"/>
      <c r="AT262" s="163" t="s">
        <v>148</v>
      </c>
      <c r="AU262" s="163" t="s">
        <v>80</v>
      </c>
      <c r="AV262" s="13" t="s">
        <v>80</v>
      </c>
      <c r="AW262" s="13" t="s">
        <v>33</v>
      </c>
      <c r="AX262" s="13" t="s">
        <v>78</v>
      </c>
      <c r="AY262" s="163" t="s">
        <v>137</v>
      </c>
    </row>
    <row r="263" spans="1:65" s="2" customFormat="1" ht="37.9" customHeight="1">
      <c r="A263" s="32"/>
      <c r="B263" s="142"/>
      <c r="C263" s="143" t="s">
        <v>345</v>
      </c>
      <c r="D263" s="143" t="s">
        <v>139</v>
      </c>
      <c r="E263" s="144" t="s">
        <v>346</v>
      </c>
      <c r="F263" s="145" t="s">
        <v>347</v>
      </c>
      <c r="G263" s="146" t="s">
        <v>170</v>
      </c>
      <c r="H263" s="147">
        <v>0.157</v>
      </c>
      <c r="I263" s="148"/>
      <c r="J263" s="149">
        <f>ROUND(I263*H263,2)</f>
        <v>0</v>
      </c>
      <c r="K263" s="145" t="s">
        <v>143</v>
      </c>
      <c r="L263" s="33"/>
      <c r="M263" s="150" t="s">
        <v>3</v>
      </c>
      <c r="N263" s="151" t="s">
        <v>42</v>
      </c>
      <c r="O263" s="53"/>
      <c r="P263" s="152">
        <f>O263*H263</f>
        <v>0</v>
      </c>
      <c r="Q263" s="152">
        <v>0</v>
      </c>
      <c r="R263" s="152">
        <f>Q263*H263</f>
        <v>0</v>
      </c>
      <c r="S263" s="152">
        <v>0</v>
      </c>
      <c r="T263" s="153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4" t="s">
        <v>144</v>
      </c>
      <c r="AT263" s="154" t="s">
        <v>139</v>
      </c>
      <c r="AU263" s="154" t="s">
        <v>80</v>
      </c>
      <c r="AY263" s="17" t="s">
        <v>137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17" t="s">
        <v>78</v>
      </c>
      <c r="BK263" s="155">
        <f>ROUND(I263*H263,2)</f>
        <v>0</v>
      </c>
      <c r="BL263" s="17" t="s">
        <v>144</v>
      </c>
      <c r="BM263" s="154" t="s">
        <v>348</v>
      </c>
    </row>
    <row r="264" spans="1:65" s="2" customFormat="1">
      <c r="A264" s="32"/>
      <c r="B264" s="33"/>
      <c r="C264" s="32"/>
      <c r="D264" s="156" t="s">
        <v>146</v>
      </c>
      <c r="E264" s="32"/>
      <c r="F264" s="157" t="s">
        <v>349</v>
      </c>
      <c r="G264" s="32"/>
      <c r="H264" s="32"/>
      <c r="I264" s="158"/>
      <c r="J264" s="32"/>
      <c r="K264" s="32"/>
      <c r="L264" s="33"/>
      <c r="M264" s="159"/>
      <c r="N264" s="160"/>
      <c r="O264" s="53"/>
      <c r="P264" s="53"/>
      <c r="Q264" s="53"/>
      <c r="R264" s="53"/>
      <c r="S264" s="53"/>
      <c r="T264" s="54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146</v>
      </c>
      <c r="AU264" s="17" t="s">
        <v>80</v>
      </c>
    </row>
    <row r="265" spans="1:65" s="13" customFormat="1">
      <c r="B265" s="161"/>
      <c r="D265" s="162" t="s">
        <v>148</v>
      </c>
      <c r="E265" s="163" t="s">
        <v>3</v>
      </c>
      <c r="F265" s="164" t="s">
        <v>350</v>
      </c>
      <c r="H265" s="165">
        <v>0.157</v>
      </c>
      <c r="I265" s="166"/>
      <c r="L265" s="161"/>
      <c r="M265" s="167"/>
      <c r="N265" s="168"/>
      <c r="O265" s="168"/>
      <c r="P265" s="168"/>
      <c r="Q265" s="168"/>
      <c r="R265" s="168"/>
      <c r="S265" s="168"/>
      <c r="T265" s="169"/>
      <c r="AT265" s="163" t="s">
        <v>148</v>
      </c>
      <c r="AU265" s="163" t="s">
        <v>80</v>
      </c>
      <c r="AV265" s="13" t="s">
        <v>80</v>
      </c>
      <c r="AW265" s="13" t="s">
        <v>33</v>
      </c>
      <c r="AX265" s="13" t="s">
        <v>78</v>
      </c>
      <c r="AY265" s="163" t="s">
        <v>137</v>
      </c>
    </row>
    <row r="266" spans="1:65" s="2" customFormat="1" ht="33" customHeight="1">
      <c r="A266" s="32"/>
      <c r="B266" s="142"/>
      <c r="C266" s="143" t="s">
        <v>351</v>
      </c>
      <c r="D266" s="143" t="s">
        <v>139</v>
      </c>
      <c r="E266" s="144" t="s">
        <v>352</v>
      </c>
      <c r="F266" s="145" t="s">
        <v>353</v>
      </c>
      <c r="G266" s="146" t="s">
        <v>170</v>
      </c>
      <c r="H266" s="147">
        <v>0.24099999999999999</v>
      </c>
      <c r="I266" s="148"/>
      <c r="J266" s="149">
        <f>ROUND(I266*H266,2)</f>
        <v>0</v>
      </c>
      <c r="K266" s="145" t="s">
        <v>143</v>
      </c>
      <c r="L266" s="33"/>
      <c r="M266" s="150" t="s">
        <v>3</v>
      </c>
      <c r="N266" s="151" t="s">
        <v>42</v>
      </c>
      <c r="O266" s="53"/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4" t="s">
        <v>144</v>
      </c>
      <c r="AT266" s="154" t="s">
        <v>139</v>
      </c>
      <c r="AU266" s="154" t="s">
        <v>80</v>
      </c>
      <c r="AY266" s="17" t="s">
        <v>137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7" t="s">
        <v>78</v>
      </c>
      <c r="BK266" s="155">
        <f>ROUND(I266*H266,2)</f>
        <v>0</v>
      </c>
      <c r="BL266" s="17" t="s">
        <v>144</v>
      </c>
      <c r="BM266" s="154" t="s">
        <v>354</v>
      </c>
    </row>
    <row r="267" spans="1:65" s="2" customFormat="1">
      <c r="A267" s="32"/>
      <c r="B267" s="33"/>
      <c r="C267" s="32"/>
      <c r="D267" s="156" t="s">
        <v>146</v>
      </c>
      <c r="E267" s="32"/>
      <c r="F267" s="157" t="s">
        <v>355</v>
      </c>
      <c r="G267" s="32"/>
      <c r="H267" s="32"/>
      <c r="I267" s="158"/>
      <c r="J267" s="32"/>
      <c r="K267" s="32"/>
      <c r="L267" s="33"/>
      <c r="M267" s="159"/>
      <c r="N267" s="160"/>
      <c r="O267" s="53"/>
      <c r="P267" s="53"/>
      <c r="Q267" s="53"/>
      <c r="R267" s="53"/>
      <c r="S267" s="53"/>
      <c r="T267" s="54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146</v>
      </c>
      <c r="AU267" s="17" t="s">
        <v>80</v>
      </c>
    </row>
    <row r="268" spans="1:65" s="13" customFormat="1" ht="20">
      <c r="B268" s="161"/>
      <c r="D268" s="162" t="s">
        <v>148</v>
      </c>
      <c r="E268" s="163" t="s">
        <v>3</v>
      </c>
      <c r="F268" s="164" t="s">
        <v>356</v>
      </c>
      <c r="H268" s="165">
        <v>0.24099999999999999</v>
      </c>
      <c r="I268" s="166"/>
      <c r="L268" s="161"/>
      <c r="M268" s="167"/>
      <c r="N268" s="168"/>
      <c r="O268" s="168"/>
      <c r="P268" s="168"/>
      <c r="Q268" s="168"/>
      <c r="R268" s="168"/>
      <c r="S268" s="168"/>
      <c r="T268" s="169"/>
      <c r="AT268" s="163" t="s">
        <v>148</v>
      </c>
      <c r="AU268" s="163" t="s">
        <v>80</v>
      </c>
      <c r="AV268" s="13" t="s">
        <v>80</v>
      </c>
      <c r="AW268" s="13" t="s">
        <v>33</v>
      </c>
      <c r="AX268" s="13" t="s">
        <v>78</v>
      </c>
      <c r="AY268" s="163" t="s">
        <v>137</v>
      </c>
    </row>
    <row r="269" spans="1:65" s="2" customFormat="1" ht="24.25" customHeight="1">
      <c r="A269" s="32"/>
      <c r="B269" s="142"/>
      <c r="C269" s="143" t="s">
        <v>357</v>
      </c>
      <c r="D269" s="143" t="s">
        <v>139</v>
      </c>
      <c r="E269" s="144" t="s">
        <v>358</v>
      </c>
      <c r="F269" s="145" t="s">
        <v>359</v>
      </c>
      <c r="G269" s="146" t="s">
        <v>142</v>
      </c>
      <c r="H269" s="147">
        <v>2.12</v>
      </c>
      <c r="I269" s="148"/>
      <c r="J269" s="149">
        <f>ROUND(I269*H269,2)</f>
        <v>0</v>
      </c>
      <c r="K269" s="145" t="s">
        <v>143</v>
      </c>
      <c r="L269" s="33"/>
      <c r="M269" s="150" t="s">
        <v>3</v>
      </c>
      <c r="N269" s="151" t="s">
        <v>42</v>
      </c>
      <c r="O269" s="53"/>
      <c r="P269" s="152">
        <f>O269*H269</f>
        <v>0</v>
      </c>
      <c r="Q269" s="152">
        <v>6.3899999999999998E-3</v>
      </c>
      <c r="R269" s="152">
        <f>Q269*H269</f>
        <v>1.3546800000000001E-2</v>
      </c>
      <c r="S269" s="152">
        <v>0</v>
      </c>
      <c r="T269" s="153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4" t="s">
        <v>144</v>
      </c>
      <c r="AT269" s="154" t="s">
        <v>139</v>
      </c>
      <c r="AU269" s="154" t="s">
        <v>80</v>
      </c>
      <c r="AY269" s="17" t="s">
        <v>137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7" t="s">
        <v>78</v>
      </c>
      <c r="BK269" s="155">
        <f>ROUND(I269*H269,2)</f>
        <v>0</v>
      </c>
      <c r="BL269" s="17" t="s">
        <v>144</v>
      </c>
      <c r="BM269" s="154" t="s">
        <v>360</v>
      </c>
    </row>
    <row r="270" spans="1:65" s="2" customFormat="1">
      <c r="A270" s="32"/>
      <c r="B270" s="33"/>
      <c r="C270" s="32"/>
      <c r="D270" s="156" t="s">
        <v>146</v>
      </c>
      <c r="E270" s="32"/>
      <c r="F270" s="157" t="s">
        <v>361</v>
      </c>
      <c r="G270" s="32"/>
      <c r="H270" s="32"/>
      <c r="I270" s="158"/>
      <c r="J270" s="32"/>
      <c r="K270" s="32"/>
      <c r="L270" s="33"/>
      <c r="M270" s="159"/>
      <c r="N270" s="160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146</v>
      </c>
      <c r="AU270" s="17" t="s">
        <v>80</v>
      </c>
    </row>
    <row r="271" spans="1:65" s="13" customFormat="1" ht="20">
      <c r="B271" s="161"/>
      <c r="D271" s="162" t="s">
        <v>148</v>
      </c>
      <c r="E271" s="163" t="s">
        <v>3</v>
      </c>
      <c r="F271" s="164" t="s">
        <v>362</v>
      </c>
      <c r="H271" s="165">
        <v>2.12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148</v>
      </c>
      <c r="AU271" s="163" t="s">
        <v>80</v>
      </c>
      <c r="AV271" s="13" t="s">
        <v>80</v>
      </c>
      <c r="AW271" s="13" t="s">
        <v>33</v>
      </c>
      <c r="AX271" s="13" t="s">
        <v>78</v>
      </c>
      <c r="AY271" s="163" t="s">
        <v>137</v>
      </c>
    </row>
    <row r="272" spans="1:65" s="2" customFormat="1" ht="37.9" customHeight="1">
      <c r="A272" s="32"/>
      <c r="B272" s="142"/>
      <c r="C272" s="143" t="s">
        <v>363</v>
      </c>
      <c r="D272" s="143" t="s">
        <v>139</v>
      </c>
      <c r="E272" s="144" t="s">
        <v>364</v>
      </c>
      <c r="F272" s="145" t="s">
        <v>365</v>
      </c>
      <c r="G272" s="146" t="s">
        <v>170</v>
      </c>
      <c r="H272" s="147">
        <v>7.92</v>
      </c>
      <c r="I272" s="148"/>
      <c r="J272" s="149">
        <f>ROUND(I272*H272,2)</f>
        <v>0</v>
      </c>
      <c r="K272" s="145" t="s">
        <v>143</v>
      </c>
      <c r="L272" s="33"/>
      <c r="M272" s="150" t="s">
        <v>3</v>
      </c>
      <c r="N272" s="151" t="s">
        <v>42</v>
      </c>
      <c r="O272" s="53"/>
      <c r="P272" s="152">
        <f>O272*H272</f>
        <v>0</v>
      </c>
      <c r="Q272" s="152">
        <v>2.4142999999999999</v>
      </c>
      <c r="R272" s="152">
        <f>Q272*H272</f>
        <v>19.121255999999999</v>
      </c>
      <c r="S272" s="152">
        <v>0</v>
      </c>
      <c r="T272" s="15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4" t="s">
        <v>144</v>
      </c>
      <c r="AT272" s="154" t="s">
        <v>139</v>
      </c>
      <c r="AU272" s="154" t="s">
        <v>80</v>
      </c>
      <c r="AY272" s="17" t="s">
        <v>137</v>
      </c>
      <c r="BE272" s="155">
        <f>IF(N272="základní",J272,0)</f>
        <v>0</v>
      </c>
      <c r="BF272" s="155">
        <f>IF(N272="snížená",J272,0)</f>
        <v>0</v>
      </c>
      <c r="BG272" s="155">
        <f>IF(N272="zákl. přenesená",J272,0)</f>
        <v>0</v>
      </c>
      <c r="BH272" s="155">
        <f>IF(N272="sníž. přenesená",J272,0)</f>
        <v>0</v>
      </c>
      <c r="BI272" s="155">
        <f>IF(N272="nulová",J272,0)</f>
        <v>0</v>
      </c>
      <c r="BJ272" s="17" t="s">
        <v>78</v>
      </c>
      <c r="BK272" s="155">
        <f>ROUND(I272*H272,2)</f>
        <v>0</v>
      </c>
      <c r="BL272" s="17" t="s">
        <v>144</v>
      </c>
      <c r="BM272" s="154" t="s">
        <v>366</v>
      </c>
    </row>
    <row r="273" spans="1:65" s="2" customFormat="1">
      <c r="A273" s="32"/>
      <c r="B273" s="33"/>
      <c r="C273" s="32"/>
      <c r="D273" s="156" t="s">
        <v>146</v>
      </c>
      <c r="E273" s="32"/>
      <c r="F273" s="157" t="s">
        <v>367</v>
      </c>
      <c r="G273" s="32"/>
      <c r="H273" s="32"/>
      <c r="I273" s="158"/>
      <c r="J273" s="32"/>
      <c r="K273" s="32"/>
      <c r="L273" s="33"/>
      <c r="M273" s="159"/>
      <c r="N273" s="160"/>
      <c r="O273" s="53"/>
      <c r="P273" s="53"/>
      <c r="Q273" s="53"/>
      <c r="R273" s="53"/>
      <c r="S273" s="53"/>
      <c r="T273" s="54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146</v>
      </c>
      <c r="AU273" s="17" t="s">
        <v>80</v>
      </c>
    </row>
    <row r="274" spans="1:65" s="13" customFormat="1" ht="20">
      <c r="B274" s="161"/>
      <c r="D274" s="162" t="s">
        <v>148</v>
      </c>
      <c r="E274" s="163" t="s">
        <v>3</v>
      </c>
      <c r="F274" s="164" t="s">
        <v>368</v>
      </c>
      <c r="H274" s="165">
        <v>7.92</v>
      </c>
      <c r="I274" s="166"/>
      <c r="L274" s="161"/>
      <c r="M274" s="167"/>
      <c r="N274" s="168"/>
      <c r="O274" s="168"/>
      <c r="P274" s="168"/>
      <c r="Q274" s="168"/>
      <c r="R274" s="168"/>
      <c r="S274" s="168"/>
      <c r="T274" s="169"/>
      <c r="AT274" s="163" t="s">
        <v>148</v>
      </c>
      <c r="AU274" s="163" t="s">
        <v>80</v>
      </c>
      <c r="AV274" s="13" t="s">
        <v>80</v>
      </c>
      <c r="AW274" s="13" t="s">
        <v>33</v>
      </c>
      <c r="AX274" s="13" t="s">
        <v>78</v>
      </c>
      <c r="AY274" s="163" t="s">
        <v>137</v>
      </c>
    </row>
    <row r="275" spans="1:65" s="2" customFormat="1" ht="24.25" customHeight="1">
      <c r="A275" s="32"/>
      <c r="B275" s="142"/>
      <c r="C275" s="143" t="s">
        <v>369</v>
      </c>
      <c r="D275" s="143" t="s">
        <v>139</v>
      </c>
      <c r="E275" s="144" t="s">
        <v>370</v>
      </c>
      <c r="F275" s="145" t="s">
        <v>371</v>
      </c>
      <c r="G275" s="146" t="s">
        <v>142</v>
      </c>
      <c r="H275" s="147">
        <v>26.4</v>
      </c>
      <c r="I275" s="148"/>
      <c r="J275" s="149">
        <f>ROUND(I275*H275,2)</f>
        <v>0</v>
      </c>
      <c r="K275" s="145" t="s">
        <v>143</v>
      </c>
      <c r="L275" s="33"/>
      <c r="M275" s="150" t="s">
        <v>3</v>
      </c>
      <c r="N275" s="151" t="s">
        <v>42</v>
      </c>
      <c r="O275" s="53"/>
      <c r="P275" s="152">
        <f>O275*H275</f>
        <v>0</v>
      </c>
      <c r="Q275" s="152">
        <v>0</v>
      </c>
      <c r="R275" s="152">
        <f>Q275*H275</f>
        <v>0</v>
      </c>
      <c r="S275" s="152">
        <v>0</v>
      </c>
      <c r="T275" s="153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4" t="s">
        <v>144</v>
      </c>
      <c r="AT275" s="154" t="s">
        <v>139</v>
      </c>
      <c r="AU275" s="154" t="s">
        <v>80</v>
      </c>
      <c r="AY275" s="17" t="s">
        <v>137</v>
      </c>
      <c r="BE275" s="155">
        <f>IF(N275="základní",J275,0)</f>
        <v>0</v>
      </c>
      <c r="BF275" s="155">
        <f>IF(N275="snížená",J275,0)</f>
        <v>0</v>
      </c>
      <c r="BG275" s="155">
        <f>IF(N275="zákl. přenesená",J275,0)</f>
        <v>0</v>
      </c>
      <c r="BH275" s="155">
        <f>IF(N275="sníž. přenesená",J275,0)</f>
        <v>0</v>
      </c>
      <c r="BI275" s="155">
        <f>IF(N275="nulová",J275,0)</f>
        <v>0</v>
      </c>
      <c r="BJ275" s="17" t="s">
        <v>78</v>
      </c>
      <c r="BK275" s="155">
        <f>ROUND(I275*H275,2)</f>
        <v>0</v>
      </c>
      <c r="BL275" s="17" t="s">
        <v>144</v>
      </c>
      <c r="BM275" s="154" t="s">
        <v>372</v>
      </c>
    </row>
    <row r="276" spans="1:65" s="2" customFormat="1">
      <c r="A276" s="32"/>
      <c r="B276" s="33"/>
      <c r="C276" s="32"/>
      <c r="D276" s="156" t="s">
        <v>146</v>
      </c>
      <c r="E276" s="32"/>
      <c r="F276" s="157" t="s">
        <v>373</v>
      </c>
      <c r="G276" s="32"/>
      <c r="H276" s="32"/>
      <c r="I276" s="158"/>
      <c r="J276" s="32"/>
      <c r="K276" s="32"/>
      <c r="L276" s="33"/>
      <c r="M276" s="159"/>
      <c r="N276" s="160"/>
      <c r="O276" s="53"/>
      <c r="P276" s="53"/>
      <c r="Q276" s="53"/>
      <c r="R276" s="53"/>
      <c r="S276" s="53"/>
      <c r="T276" s="54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146</v>
      </c>
      <c r="AU276" s="17" t="s">
        <v>80</v>
      </c>
    </row>
    <row r="277" spans="1:65" s="13" customFormat="1" ht="20">
      <c r="B277" s="161"/>
      <c r="D277" s="162" t="s">
        <v>148</v>
      </c>
      <c r="E277" s="163" t="s">
        <v>3</v>
      </c>
      <c r="F277" s="164" t="s">
        <v>374</v>
      </c>
      <c r="H277" s="165">
        <v>26.4</v>
      </c>
      <c r="I277" s="166"/>
      <c r="L277" s="161"/>
      <c r="M277" s="167"/>
      <c r="N277" s="168"/>
      <c r="O277" s="168"/>
      <c r="P277" s="168"/>
      <c r="Q277" s="168"/>
      <c r="R277" s="168"/>
      <c r="S277" s="168"/>
      <c r="T277" s="169"/>
      <c r="AT277" s="163" t="s">
        <v>148</v>
      </c>
      <c r="AU277" s="163" t="s">
        <v>80</v>
      </c>
      <c r="AV277" s="13" t="s">
        <v>80</v>
      </c>
      <c r="AW277" s="13" t="s">
        <v>33</v>
      </c>
      <c r="AX277" s="13" t="s">
        <v>78</v>
      </c>
      <c r="AY277" s="163" t="s">
        <v>137</v>
      </c>
    </row>
    <row r="278" spans="1:65" s="12" customFormat="1" ht="22.9" customHeight="1">
      <c r="B278" s="129"/>
      <c r="D278" s="130" t="s">
        <v>70</v>
      </c>
      <c r="E278" s="140" t="s">
        <v>167</v>
      </c>
      <c r="F278" s="140" t="s">
        <v>375</v>
      </c>
      <c r="I278" s="132"/>
      <c r="J278" s="141">
        <f>BK278</f>
        <v>0</v>
      </c>
      <c r="L278" s="129"/>
      <c r="M278" s="134"/>
      <c r="N278" s="135"/>
      <c r="O278" s="135"/>
      <c r="P278" s="136">
        <f>SUM(P279:P293)</f>
        <v>0</v>
      </c>
      <c r="Q278" s="135"/>
      <c r="R278" s="136">
        <f>SUM(R279:R293)</f>
        <v>45.145319999999998</v>
      </c>
      <c r="S278" s="135"/>
      <c r="T278" s="137">
        <f>SUM(T279:T293)</f>
        <v>0</v>
      </c>
      <c r="AR278" s="130" t="s">
        <v>78</v>
      </c>
      <c r="AT278" s="138" t="s">
        <v>70</v>
      </c>
      <c r="AU278" s="138" t="s">
        <v>78</v>
      </c>
      <c r="AY278" s="130" t="s">
        <v>137</v>
      </c>
      <c r="BK278" s="139">
        <f>SUM(BK279:BK293)</f>
        <v>0</v>
      </c>
    </row>
    <row r="279" spans="1:65" s="2" customFormat="1" ht="37.9" customHeight="1">
      <c r="A279" s="32"/>
      <c r="B279" s="142"/>
      <c r="C279" s="143" t="s">
        <v>376</v>
      </c>
      <c r="D279" s="143" t="s">
        <v>139</v>
      </c>
      <c r="E279" s="144" t="s">
        <v>377</v>
      </c>
      <c r="F279" s="145" t="s">
        <v>378</v>
      </c>
      <c r="G279" s="146" t="s">
        <v>142</v>
      </c>
      <c r="H279" s="147">
        <v>32.200000000000003</v>
      </c>
      <c r="I279" s="148"/>
      <c r="J279" s="149">
        <f>ROUND(I279*H279,2)</f>
        <v>0</v>
      </c>
      <c r="K279" s="145" t="s">
        <v>143</v>
      </c>
      <c r="L279" s="33"/>
      <c r="M279" s="150" t="s">
        <v>3</v>
      </c>
      <c r="N279" s="151" t="s">
        <v>42</v>
      </c>
      <c r="O279" s="53"/>
      <c r="P279" s="152">
        <f>O279*H279</f>
        <v>0</v>
      </c>
      <c r="Q279" s="152">
        <v>0.46</v>
      </c>
      <c r="R279" s="152">
        <f>Q279*H279</f>
        <v>14.812000000000001</v>
      </c>
      <c r="S279" s="152">
        <v>0</v>
      </c>
      <c r="T279" s="153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4" t="s">
        <v>144</v>
      </c>
      <c r="AT279" s="154" t="s">
        <v>139</v>
      </c>
      <c r="AU279" s="154" t="s">
        <v>80</v>
      </c>
      <c r="AY279" s="17" t="s">
        <v>137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7" t="s">
        <v>78</v>
      </c>
      <c r="BK279" s="155">
        <f>ROUND(I279*H279,2)</f>
        <v>0</v>
      </c>
      <c r="BL279" s="17" t="s">
        <v>144</v>
      </c>
      <c r="BM279" s="154" t="s">
        <v>379</v>
      </c>
    </row>
    <row r="280" spans="1:65" s="2" customFormat="1">
      <c r="A280" s="32"/>
      <c r="B280" s="33"/>
      <c r="C280" s="32"/>
      <c r="D280" s="156" t="s">
        <v>146</v>
      </c>
      <c r="E280" s="32"/>
      <c r="F280" s="157" t="s">
        <v>380</v>
      </c>
      <c r="G280" s="32"/>
      <c r="H280" s="32"/>
      <c r="I280" s="158"/>
      <c r="J280" s="32"/>
      <c r="K280" s="32"/>
      <c r="L280" s="33"/>
      <c r="M280" s="159"/>
      <c r="N280" s="160"/>
      <c r="O280" s="53"/>
      <c r="P280" s="53"/>
      <c r="Q280" s="53"/>
      <c r="R280" s="53"/>
      <c r="S280" s="53"/>
      <c r="T280" s="54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146</v>
      </c>
      <c r="AU280" s="17" t="s">
        <v>80</v>
      </c>
    </row>
    <row r="281" spans="1:65" s="13" customFormat="1">
      <c r="B281" s="161"/>
      <c r="D281" s="162" t="s">
        <v>148</v>
      </c>
      <c r="E281" s="163" t="s">
        <v>3</v>
      </c>
      <c r="F281" s="164" t="s">
        <v>149</v>
      </c>
      <c r="H281" s="165">
        <v>32.200000000000003</v>
      </c>
      <c r="I281" s="166"/>
      <c r="L281" s="161"/>
      <c r="M281" s="167"/>
      <c r="N281" s="168"/>
      <c r="O281" s="168"/>
      <c r="P281" s="168"/>
      <c r="Q281" s="168"/>
      <c r="R281" s="168"/>
      <c r="S281" s="168"/>
      <c r="T281" s="169"/>
      <c r="AT281" s="163" t="s">
        <v>148</v>
      </c>
      <c r="AU281" s="163" t="s">
        <v>80</v>
      </c>
      <c r="AV281" s="13" t="s">
        <v>80</v>
      </c>
      <c r="AW281" s="13" t="s">
        <v>33</v>
      </c>
      <c r="AX281" s="13" t="s">
        <v>78</v>
      </c>
      <c r="AY281" s="163" t="s">
        <v>137</v>
      </c>
    </row>
    <row r="282" spans="1:65" s="2" customFormat="1" ht="44.25" customHeight="1">
      <c r="A282" s="32"/>
      <c r="B282" s="142"/>
      <c r="C282" s="143" t="s">
        <v>381</v>
      </c>
      <c r="D282" s="143" t="s">
        <v>139</v>
      </c>
      <c r="E282" s="144" t="s">
        <v>382</v>
      </c>
      <c r="F282" s="145" t="s">
        <v>383</v>
      </c>
      <c r="G282" s="146" t="s">
        <v>142</v>
      </c>
      <c r="H282" s="147">
        <v>32.200000000000003</v>
      </c>
      <c r="I282" s="148"/>
      <c r="J282" s="149">
        <f>ROUND(I282*H282,2)</f>
        <v>0</v>
      </c>
      <c r="K282" s="145" t="s">
        <v>143</v>
      </c>
      <c r="L282" s="33"/>
      <c r="M282" s="150" t="s">
        <v>3</v>
      </c>
      <c r="N282" s="151" t="s">
        <v>42</v>
      </c>
      <c r="O282" s="53"/>
      <c r="P282" s="152">
        <f>O282*H282</f>
        <v>0</v>
      </c>
      <c r="Q282" s="152">
        <v>0.38</v>
      </c>
      <c r="R282" s="152">
        <f>Q282*H282</f>
        <v>12.236000000000001</v>
      </c>
      <c r="S282" s="152">
        <v>0</v>
      </c>
      <c r="T282" s="153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4" t="s">
        <v>144</v>
      </c>
      <c r="AT282" s="154" t="s">
        <v>139</v>
      </c>
      <c r="AU282" s="154" t="s">
        <v>80</v>
      </c>
      <c r="AY282" s="17" t="s">
        <v>137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7" t="s">
        <v>78</v>
      </c>
      <c r="BK282" s="155">
        <f>ROUND(I282*H282,2)</f>
        <v>0</v>
      </c>
      <c r="BL282" s="17" t="s">
        <v>144</v>
      </c>
      <c r="BM282" s="154" t="s">
        <v>384</v>
      </c>
    </row>
    <row r="283" spans="1:65" s="2" customFormat="1">
      <c r="A283" s="32"/>
      <c r="B283" s="33"/>
      <c r="C283" s="32"/>
      <c r="D283" s="156" t="s">
        <v>146</v>
      </c>
      <c r="E283" s="32"/>
      <c r="F283" s="157" t="s">
        <v>385</v>
      </c>
      <c r="G283" s="32"/>
      <c r="H283" s="32"/>
      <c r="I283" s="158"/>
      <c r="J283" s="32"/>
      <c r="K283" s="32"/>
      <c r="L283" s="33"/>
      <c r="M283" s="159"/>
      <c r="N283" s="160"/>
      <c r="O283" s="53"/>
      <c r="P283" s="53"/>
      <c r="Q283" s="53"/>
      <c r="R283" s="53"/>
      <c r="S283" s="53"/>
      <c r="T283" s="54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146</v>
      </c>
      <c r="AU283" s="17" t="s">
        <v>80</v>
      </c>
    </row>
    <row r="284" spans="1:65" s="13" customFormat="1">
      <c r="B284" s="161"/>
      <c r="D284" s="162" t="s">
        <v>148</v>
      </c>
      <c r="E284" s="163" t="s">
        <v>3</v>
      </c>
      <c r="F284" s="164" t="s">
        <v>149</v>
      </c>
      <c r="H284" s="165">
        <v>32.200000000000003</v>
      </c>
      <c r="I284" s="166"/>
      <c r="L284" s="161"/>
      <c r="M284" s="167"/>
      <c r="N284" s="168"/>
      <c r="O284" s="168"/>
      <c r="P284" s="168"/>
      <c r="Q284" s="168"/>
      <c r="R284" s="168"/>
      <c r="S284" s="168"/>
      <c r="T284" s="169"/>
      <c r="AT284" s="163" t="s">
        <v>148</v>
      </c>
      <c r="AU284" s="163" t="s">
        <v>80</v>
      </c>
      <c r="AV284" s="13" t="s">
        <v>80</v>
      </c>
      <c r="AW284" s="13" t="s">
        <v>33</v>
      </c>
      <c r="AX284" s="13" t="s">
        <v>78</v>
      </c>
      <c r="AY284" s="163" t="s">
        <v>137</v>
      </c>
    </row>
    <row r="285" spans="1:65" s="2" customFormat="1" ht="44.25" customHeight="1">
      <c r="A285" s="32"/>
      <c r="B285" s="142"/>
      <c r="C285" s="143" t="s">
        <v>386</v>
      </c>
      <c r="D285" s="143" t="s">
        <v>139</v>
      </c>
      <c r="E285" s="144" t="s">
        <v>387</v>
      </c>
      <c r="F285" s="145" t="s">
        <v>388</v>
      </c>
      <c r="G285" s="146" t="s">
        <v>142</v>
      </c>
      <c r="H285" s="147">
        <v>46</v>
      </c>
      <c r="I285" s="148"/>
      <c r="J285" s="149">
        <f>ROUND(I285*H285,2)</f>
        <v>0</v>
      </c>
      <c r="K285" s="145" t="s">
        <v>143</v>
      </c>
      <c r="L285" s="33"/>
      <c r="M285" s="150" t="s">
        <v>3</v>
      </c>
      <c r="N285" s="151" t="s">
        <v>42</v>
      </c>
      <c r="O285" s="53"/>
      <c r="P285" s="152">
        <f>O285*H285</f>
        <v>0</v>
      </c>
      <c r="Q285" s="152">
        <v>0.26375999999999999</v>
      </c>
      <c r="R285" s="152">
        <f>Q285*H285</f>
        <v>12.132960000000001</v>
      </c>
      <c r="S285" s="152">
        <v>0</v>
      </c>
      <c r="T285" s="153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4" t="s">
        <v>144</v>
      </c>
      <c r="AT285" s="154" t="s">
        <v>139</v>
      </c>
      <c r="AU285" s="154" t="s">
        <v>80</v>
      </c>
      <c r="AY285" s="17" t="s">
        <v>137</v>
      </c>
      <c r="BE285" s="155">
        <f>IF(N285="základní",J285,0)</f>
        <v>0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7" t="s">
        <v>78</v>
      </c>
      <c r="BK285" s="155">
        <f>ROUND(I285*H285,2)</f>
        <v>0</v>
      </c>
      <c r="BL285" s="17" t="s">
        <v>144</v>
      </c>
      <c r="BM285" s="154" t="s">
        <v>389</v>
      </c>
    </row>
    <row r="286" spans="1:65" s="2" customFormat="1">
      <c r="A286" s="32"/>
      <c r="B286" s="33"/>
      <c r="C286" s="32"/>
      <c r="D286" s="156" t="s">
        <v>146</v>
      </c>
      <c r="E286" s="32"/>
      <c r="F286" s="157" t="s">
        <v>390</v>
      </c>
      <c r="G286" s="32"/>
      <c r="H286" s="32"/>
      <c r="I286" s="158"/>
      <c r="J286" s="32"/>
      <c r="K286" s="32"/>
      <c r="L286" s="33"/>
      <c r="M286" s="159"/>
      <c r="N286" s="160"/>
      <c r="O286" s="53"/>
      <c r="P286" s="53"/>
      <c r="Q286" s="53"/>
      <c r="R286" s="53"/>
      <c r="S286" s="53"/>
      <c r="T286" s="54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146</v>
      </c>
      <c r="AU286" s="17" t="s">
        <v>80</v>
      </c>
    </row>
    <row r="287" spans="1:65" s="13" customFormat="1">
      <c r="B287" s="161"/>
      <c r="D287" s="162" t="s">
        <v>148</v>
      </c>
      <c r="E287" s="163" t="s">
        <v>3</v>
      </c>
      <c r="F287" s="164" t="s">
        <v>154</v>
      </c>
      <c r="H287" s="165">
        <v>46</v>
      </c>
      <c r="I287" s="166"/>
      <c r="L287" s="161"/>
      <c r="M287" s="167"/>
      <c r="N287" s="168"/>
      <c r="O287" s="168"/>
      <c r="P287" s="168"/>
      <c r="Q287" s="168"/>
      <c r="R287" s="168"/>
      <c r="S287" s="168"/>
      <c r="T287" s="169"/>
      <c r="AT287" s="163" t="s">
        <v>148</v>
      </c>
      <c r="AU287" s="163" t="s">
        <v>80</v>
      </c>
      <c r="AV287" s="13" t="s">
        <v>80</v>
      </c>
      <c r="AW287" s="13" t="s">
        <v>33</v>
      </c>
      <c r="AX287" s="13" t="s">
        <v>78</v>
      </c>
      <c r="AY287" s="163" t="s">
        <v>137</v>
      </c>
    </row>
    <row r="288" spans="1:65" s="2" customFormat="1" ht="44.25" customHeight="1">
      <c r="A288" s="32"/>
      <c r="B288" s="142"/>
      <c r="C288" s="143" t="s">
        <v>391</v>
      </c>
      <c r="D288" s="143" t="s">
        <v>139</v>
      </c>
      <c r="E288" s="144" t="s">
        <v>392</v>
      </c>
      <c r="F288" s="145" t="s">
        <v>393</v>
      </c>
      <c r="G288" s="146" t="s">
        <v>142</v>
      </c>
      <c r="H288" s="147">
        <v>46</v>
      </c>
      <c r="I288" s="148"/>
      <c r="J288" s="149">
        <f>ROUND(I288*H288,2)</f>
        <v>0</v>
      </c>
      <c r="K288" s="145" t="s">
        <v>143</v>
      </c>
      <c r="L288" s="33"/>
      <c r="M288" s="150" t="s">
        <v>3</v>
      </c>
      <c r="N288" s="151" t="s">
        <v>42</v>
      </c>
      <c r="O288" s="53"/>
      <c r="P288" s="152">
        <f>O288*H288</f>
        <v>0</v>
      </c>
      <c r="Q288" s="152">
        <v>0.12966</v>
      </c>
      <c r="R288" s="152">
        <f>Q288*H288</f>
        <v>5.9643600000000001</v>
      </c>
      <c r="S288" s="152">
        <v>0</v>
      </c>
      <c r="T288" s="153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4" t="s">
        <v>144</v>
      </c>
      <c r="AT288" s="154" t="s">
        <v>139</v>
      </c>
      <c r="AU288" s="154" t="s">
        <v>80</v>
      </c>
      <c r="AY288" s="17" t="s">
        <v>137</v>
      </c>
      <c r="BE288" s="155">
        <f>IF(N288="základní",J288,0)</f>
        <v>0</v>
      </c>
      <c r="BF288" s="155">
        <f>IF(N288="snížená",J288,0)</f>
        <v>0</v>
      </c>
      <c r="BG288" s="155">
        <f>IF(N288="zákl. přenesená",J288,0)</f>
        <v>0</v>
      </c>
      <c r="BH288" s="155">
        <f>IF(N288="sníž. přenesená",J288,0)</f>
        <v>0</v>
      </c>
      <c r="BI288" s="155">
        <f>IF(N288="nulová",J288,0)</f>
        <v>0</v>
      </c>
      <c r="BJ288" s="17" t="s">
        <v>78</v>
      </c>
      <c r="BK288" s="155">
        <f>ROUND(I288*H288,2)</f>
        <v>0</v>
      </c>
      <c r="BL288" s="17" t="s">
        <v>144</v>
      </c>
      <c r="BM288" s="154" t="s">
        <v>394</v>
      </c>
    </row>
    <row r="289" spans="1:65" s="2" customFormat="1">
      <c r="A289" s="32"/>
      <c r="B289" s="33"/>
      <c r="C289" s="32"/>
      <c r="D289" s="156" t="s">
        <v>146</v>
      </c>
      <c r="E289" s="32"/>
      <c r="F289" s="157" t="s">
        <v>395</v>
      </c>
      <c r="G289" s="32"/>
      <c r="H289" s="32"/>
      <c r="I289" s="158"/>
      <c r="J289" s="32"/>
      <c r="K289" s="32"/>
      <c r="L289" s="33"/>
      <c r="M289" s="159"/>
      <c r="N289" s="160"/>
      <c r="O289" s="53"/>
      <c r="P289" s="53"/>
      <c r="Q289" s="53"/>
      <c r="R289" s="53"/>
      <c r="S289" s="53"/>
      <c r="T289" s="54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7" t="s">
        <v>146</v>
      </c>
      <c r="AU289" s="17" t="s">
        <v>80</v>
      </c>
    </row>
    <row r="290" spans="1:65" s="13" customFormat="1">
      <c r="B290" s="161"/>
      <c r="D290" s="162" t="s">
        <v>148</v>
      </c>
      <c r="E290" s="163" t="s">
        <v>3</v>
      </c>
      <c r="F290" s="164" t="s">
        <v>154</v>
      </c>
      <c r="H290" s="165">
        <v>46</v>
      </c>
      <c r="I290" s="166"/>
      <c r="L290" s="161"/>
      <c r="M290" s="167"/>
      <c r="N290" s="168"/>
      <c r="O290" s="168"/>
      <c r="P290" s="168"/>
      <c r="Q290" s="168"/>
      <c r="R290" s="168"/>
      <c r="S290" s="168"/>
      <c r="T290" s="169"/>
      <c r="AT290" s="163" t="s">
        <v>148</v>
      </c>
      <c r="AU290" s="163" t="s">
        <v>80</v>
      </c>
      <c r="AV290" s="13" t="s">
        <v>80</v>
      </c>
      <c r="AW290" s="13" t="s">
        <v>33</v>
      </c>
      <c r="AX290" s="13" t="s">
        <v>78</v>
      </c>
      <c r="AY290" s="163" t="s">
        <v>137</v>
      </c>
    </row>
    <row r="291" spans="1:65" s="2" customFormat="1" ht="24.25" customHeight="1">
      <c r="A291" s="32"/>
      <c r="B291" s="142"/>
      <c r="C291" s="143" t="s">
        <v>396</v>
      </c>
      <c r="D291" s="143" t="s">
        <v>139</v>
      </c>
      <c r="E291" s="144" t="s">
        <v>397</v>
      </c>
      <c r="F291" s="145" t="s">
        <v>398</v>
      </c>
      <c r="G291" s="146" t="s">
        <v>142</v>
      </c>
      <c r="H291" s="147">
        <v>46</v>
      </c>
      <c r="I291" s="148"/>
      <c r="J291" s="149">
        <f>ROUND(I291*H291,2)</f>
        <v>0</v>
      </c>
      <c r="K291" s="145" t="s">
        <v>143</v>
      </c>
      <c r="L291" s="33"/>
      <c r="M291" s="150" t="s">
        <v>3</v>
      </c>
      <c r="N291" s="151" t="s">
        <v>42</v>
      </c>
      <c r="O291" s="53"/>
      <c r="P291" s="152">
        <f>O291*H291</f>
        <v>0</v>
      </c>
      <c r="Q291" s="152">
        <v>0</v>
      </c>
      <c r="R291" s="152">
        <f>Q291*H291</f>
        <v>0</v>
      </c>
      <c r="S291" s="152">
        <v>0</v>
      </c>
      <c r="T291" s="153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4" t="s">
        <v>144</v>
      </c>
      <c r="AT291" s="154" t="s">
        <v>139</v>
      </c>
      <c r="AU291" s="154" t="s">
        <v>80</v>
      </c>
      <c r="AY291" s="17" t="s">
        <v>137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7" t="s">
        <v>78</v>
      </c>
      <c r="BK291" s="155">
        <f>ROUND(I291*H291,2)</f>
        <v>0</v>
      </c>
      <c r="BL291" s="17" t="s">
        <v>144</v>
      </c>
      <c r="BM291" s="154" t="s">
        <v>399</v>
      </c>
    </row>
    <row r="292" spans="1:65" s="2" customFormat="1">
      <c r="A292" s="32"/>
      <c r="B292" s="33"/>
      <c r="C292" s="32"/>
      <c r="D292" s="156" t="s">
        <v>146</v>
      </c>
      <c r="E292" s="32"/>
      <c r="F292" s="157" t="s">
        <v>400</v>
      </c>
      <c r="G292" s="32"/>
      <c r="H292" s="32"/>
      <c r="I292" s="158"/>
      <c r="J292" s="32"/>
      <c r="K292" s="32"/>
      <c r="L292" s="33"/>
      <c r="M292" s="159"/>
      <c r="N292" s="160"/>
      <c r="O292" s="53"/>
      <c r="P292" s="53"/>
      <c r="Q292" s="53"/>
      <c r="R292" s="53"/>
      <c r="S292" s="53"/>
      <c r="T292" s="54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146</v>
      </c>
      <c r="AU292" s="17" t="s">
        <v>80</v>
      </c>
    </row>
    <row r="293" spans="1:65" s="13" customFormat="1">
      <c r="B293" s="161"/>
      <c r="D293" s="162" t="s">
        <v>148</v>
      </c>
      <c r="E293" s="163" t="s">
        <v>3</v>
      </c>
      <c r="F293" s="164" t="s">
        <v>154</v>
      </c>
      <c r="H293" s="165">
        <v>46</v>
      </c>
      <c r="I293" s="166"/>
      <c r="L293" s="161"/>
      <c r="M293" s="167"/>
      <c r="N293" s="168"/>
      <c r="O293" s="168"/>
      <c r="P293" s="168"/>
      <c r="Q293" s="168"/>
      <c r="R293" s="168"/>
      <c r="S293" s="168"/>
      <c r="T293" s="169"/>
      <c r="AT293" s="163" t="s">
        <v>148</v>
      </c>
      <c r="AU293" s="163" t="s">
        <v>80</v>
      </c>
      <c r="AV293" s="13" t="s">
        <v>80</v>
      </c>
      <c r="AW293" s="13" t="s">
        <v>33</v>
      </c>
      <c r="AX293" s="13" t="s">
        <v>78</v>
      </c>
      <c r="AY293" s="163" t="s">
        <v>137</v>
      </c>
    </row>
    <row r="294" spans="1:65" s="12" customFormat="1" ht="22.9" customHeight="1">
      <c r="B294" s="129"/>
      <c r="D294" s="130" t="s">
        <v>70</v>
      </c>
      <c r="E294" s="140" t="s">
        <v>186</v>
      </c>
      <c r="F294" s="140" t="s">
        <v>401</v>
      </c>
      <c r="I294" s="132"/>
      <c r="J294" s="141">
        <f>BK294</f>
        <v>0</v>
      </c>
      <c r="L294" s="129"/>
      <c r="M294" s="134"/>
      <c r="N294" s="135"/>
      <c r="O294" s="135"/>
      <c r="P294" s="136">
        <f>SUM(P295:P404)</f>
        <v>0</v>
      </c>
      <c r="Q294" s="135"/>
      <c r="R294" s="136">
        <f>SUM(R295:R404)</f>
        <v>19.719893999999996</v>
      </c>
      <c r="S294" s="135"/>
      <c r="T294" s="137">
        <f>SUM(T295:T404)</f>
        <v>9.4109999999999999E-2</v>
      </c>
      <c r="AR294" s="130" t="s">
        <v>78</v>
      </c>
      <c r="AT294" s="138" t="s">
        <v>70</v>
      </c>
      <c r="AU294" s="138" t="s">
        <v>78</v>
      </c>
      <c r="AY294" s="130" t="s">
        <v>137</v>
      </c>
      <c r="BK294" s="139">
        <f>SUM(BK295:BK404)</f>
        <v>0</v>
      </c>
    </row>
    <row r="295" spans="1:65" s="2" customFormat="1" ht="44.25" customHeight="1">
      <c r="A295" s="32"/>
      <c r="B295" s="142"/>
      <c r="C295" s="143" t="s">
        <v>402</v>
      </c>
      <c r="D295" s="143" t="s">
        <v>139</v>
      </c>
      <c r="E295" s="144" t="s">
        <v>403</v>
      </c>
      <c r="F295" s="145" t="s">
        <v>404</v>
      </c>
      <c r="G295" s="146" t="s">
        <v>405</v>
      </c>
      <c r="H295" s="147">
        <v>5</v>
      </c>
      <c r="I295" s="148"/>
      <c r="J295" s="149">
        <f>ROUND(I295*H295,2)</f>
        <v>0</v>
      </c>
      <c r="K295" s="145" t="s">
        <v>143</v>
      </c>
      <c r="L295" s="33"/>
      <c r="M295" s="150" t="s">
        <v>3</v>
      </c>
      <c r="N295" s="151" t="s">
        <v>42</v>
      </c>
      <c r="O295" s="53"/>
      <c r="P295" s="152">
        <f>O295*H295</f>
        <v>0</v>
      </c>
      <c r="Q295" s="152">
        <v>1.67E-3</v>
      </c>
      <c r="R295" s="152">
        <f>Q295*H295</f>
        <v>8.3499999999999998E-3</v>
      </c>
      <c r="S295" s="152">
        <v>1.0670000000000001E-2</v>
      </c>
      <c r="T295" s="153">
        <f>S295*H295</f>
        <v>5.3350000000000002E-2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4" t="s">
        <v>144</v>
      </c>
      <c r="AT295" s="154" t="s">
        <v>139</v>
      </c>
      <c r="AU295" s="154" t="s">
        <v>80</v>
      </c>
      <c r="AY295" s="17" t="s">
        <v>137</v>
      </c>
      <c r="BE295" s="155">
        <f>IF(N295="základní",J295,0)</f>
        <v>0</v>
      </c>
      <c r="BF295" s="155">
        <f>IF(N295="snížená",J295,0)</f>
        <v>0</v>
      </c>
      <c r="BG295" s="155">
        <f>IF(N295="zákl. přenesená",J295,0)</f>
        <v>0</v>
      </c>
      <c r="BH295" s="155">
        <f>IF(N295="sníž. přenesená",J295,0)</f>
        <v>0</v>
      </c>
      <c r="BI295" s="155">
        <f>IF(N295="nulová",J295,0)</f>
        <v>0</v>
      </c>
      <c r="BJ295" s="17" t="s">
        <v>78</v>
      </c>
      <c r="BK295" s="155">
        <f>ROUND(I295*H295,2)</f>
        <v>0</v>
      </c>
      <c r="BL295" s="17" t="s">
        <v>144</v>
      </c>
      <c r="BM295" s="154" t="s">
        <v>406</v>
      </c>
    </row>
    <row r="296" spans="1:65" s="2" customFormat="1">
      <c r="A296" s="32"/>
      <c r="B296" s="33"/>
      <c r="C296" s="32"/>
      <c r="D296" s="156" t="s">
        <v>146</v>
      </c>
      <c r="E296" s="32"/>
      <c r="F296" s="157" t="s">
        <v>407</v>
      </c>
      <c r="G296" s="32"/>
      <c r="H296" s="32"/>
      <c r="I296" s="158"/>
      <c r="J296" s="32"/>
      <c r="K296" s="32"/>
      <c r="L296" s="33"/>
      <c r="M296" s="159"/>
      <c r="N296" s="160"/>
      <c r="O296" s="53"/>
      <c r="P296" s="53"/>
      <c r="Q296" s="53"/>
      <c r="R296" s="53"/>
      <c r="S296" s="53"/>
      <c r="T296" s="54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146</v>
      </c>
      <c r="AU296" s="17" t="s">
        <v>80</v>
      </c>
    </row>
    <row r="297" spans="1:65" s="13" customFormat="1">
      <c r="B297" s="161"/>
      <c r="D297" s="162" t="s">
        <v>148</v>
      </c>
      <c r="E297" s="163" t="s">
        <v>3</v>
      </c>
      <c r="F297" s="164" t="s">
        <v>408</v>
      </c>
      <c r="H297" s="165">
        <v>5</v>
      </c>
      <c r="I297" s="166"/>
      <c r="L297" s="161"/>
      <c r="M297" s="167"/>
      <c r="N297" s="168"/>
      <c r="O297" s="168"/>
      <c r="P297" s="168"/>
      <c r="Q297" s="168"/>
      <c r="R297" s="168"/>
      <c r="S297" s="168"/>
      <c r="T297" s="169"/>
      <c r="AT297" s="163" t="s">
        <v>148</v>
      </c>
      <c r="AU297" s="163" t="s">
        <v>80</v>
      </c>
      <c r="AV297" s="13" t="s">
        <v>80</v>
      </c>
      <c r="AW297" s="13" t="s">
        <v>33</v>
      </c>
      <c r="AX297" s="13" t="s">
        <v>78</v>
      </c>
      <c r="AY297" s="163" t="s">
        <v>137</v>
      </c>
    </row>
    <row r="298" spans="1:65" s="2" customFormat="1" ht="16.5" customHeight="1">
      <c r="A298" s="32"/>
      <c r="B298" s="142"/>
      <c r="C298" s="178" t="s">
        <v>409</v>
      </c>
      <c r="D298" s="178" t="s">
        <v>293</v>
      </c>
      <c r="E298" s="179" t="s">
        <v>410</v>
      </c>
      <c r="F298" s="180" t="s">
        <v>411</v>
      </c>
      <c r="G298" s="181" t="s">
        <v>405</v>
      </c>
      <c r="H298" s="182">
        <v>3</v>
      </c>
      <c r="I298" s="183"/>
      <c r="J298" s="184">
        <f>ROUND(I298*H298,2)</f>
        <v>0</v>
      </c>
      <c r="K298" s="180" t="s">
        <v>3</v>
      </c>
      <c r="L298" s="185"/>
      <c r="M298" s="186" t="s">
        <v>3</v>
      </c>
      <c r="N298" s="187" t="s">
        <v>42</v>
      </c>
      <c r="O298" s="53"/>
      <c r="P298" s="152">
        <f>O298*H298</f>
        <v>0</v>
      </c>
      <c r="Q298" s="152">
        <v>1.6E-2</v>
      </c>
      <c r="R298" s="152">
        <f>Q298*H298</f>
        <v>4.8000000000000001E-2</v>
      </c>
      <c r="S298" s="152">
        <v>0</v>
      </c>
      <c r="T298" s="153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4" t="s">
        <v>186</v>
      </c>
      <c r="AT298" s="154" t="s">
        <v>293</v>
      </c>
      <c r="AU298" s="154" t="s">
        <v>80</v>
      </c>
      <c r="AY298" s="17" t="s">
        <v>137</v>
      </c>
      <c r="BE298" s="155">
        <f>IF(N298="základní",J298,0)</f>
        <v>0</v>
      </c>
      <c r="BF298" s="155">
        <f>IF(N298="snížená",J298,0)</f>
        <v>0</v>
      </c>
      <c r="BG298" s="155">
        <f>IF(N298="zákl. přenesená",J298,0)</f>
        <v>0</v>
      </c>
      <c r="BH298" s="155">
        <f>IF(N298="sníž. přenesená",J298,0)</f>
        <v>0</v>
      </c>
      <c r="BI298" s="155">
        <f>IF(N298="nulová",J298,0)</f>
        <v>0</v>
      </c>
      <c r="BJ298" s="17" t="s">
        <v>78</v>
      </c>
      <c r="BK298" s="155">
        <f>ROUND(I298*H298,2)</f>
        <v>0</v>
      </c>
      <c r="BL298" s="17" t="s">
        <v>144</v>
      </c>
      <c r="BM298" s="154" t="s">
        <v>412</v>
      </c>
    </row>
    <row r="299" spans="1:65" s="2" customFormat="1" ht="16.5" customHeight="1">
      <c r="A299" s="32"/>
      <c r="B299" s="142"/>
      <c r="C299" s="178" t="s">
        <v>413</v>
      </c>
      <c r="D299" s="178" t="s">
        <v>293</v>
      </c>
      <c r="E299" s="179" t="s">
        <v>414</v>
      </c>
      <c r="F299" s="180" t="s">
        <v>415</v>
      </c>
      <c r="G299" s="181" t="s">
        <v>405</v>
      </c>
      <c r="H299" s="182">
        <v>2</v>
      </c>
      <c r="I299" s="183"/>
      <c r="J299" s="184">
        <f>ROUND(I299*H299,2)</f>
        <v>0</v>
      </c>
      <c r="K299" s="180" t="s">
        <v>3</v>
      </c>
      <c r="L299" s="185"/>
      <c r="M299" s="186" t="s">
        <v>3</v>
      </c>
      <c r="N299" s="187" t="s">
        <v>42</v>
      </c>
      <c r="O299" s="53"/>
      <c r="P299" s="152">
        <f>O299*H299</f>
        <v>0</v>
      </c>
      <c r="Q299" s="152">
        <v>4.0000000000000001E-3</v>
      </c>
      <c r="R299" s="152">
        <f>Q299*H299</f>
        <v>8.0000000000000002E-3</v>
      </c>
      <c r="S299" s="152">
        <v>0</v>
      </c>
      <c r="T299" s="153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4" t="s">
        <v>186</v>
      </c>
      <c r="AT299" s="154" t="s">
        <v>293</v>
      </c>
      <c r="AU299" s="154" t="s">
        <v>80</v>
      </c>
      <c r="AY299" s="17" t="s">
        <v>137</v>
      </c>
      <c r="BE299" s="155">
        <f>IF(N299="základní",J299,0)</f>
        <v>0</v>
      </c>
      <c r="BF299" s="155">
        <f>IF(N299="snížená",J299,0)</f>
        <v>0</v>
      </c>
      <c r="BG299" s="155">
        <f>IF(N299="zákl. přenesená",J299,0)</f>
        <v>0</v>
      </c>
      <c r="BH299" s="155">
        <f>IF(N299="sníž. přenesená",J299,0)</f>
        <v>0</v>
      </c>
      <c r="BI299" s="155">
        <f>IF(N299="nulová",J299,0)</f>
        <v>0</v>
      </c>
      <c r="BJ299" s="17" t="s">
        <v>78</v>
      </c>
      <c r="BK299" s="155">
        <f>ROUND(I299*H299,2)</f>
        <v>0</v>
      </c>
      <c r="BL299" s="17" t="s">
        <v>144</v>
      </c>
      <c r="BM299" s="154" t="s">
        <v>416</v>
      </c>
    </row>
    <row r="300" spans="1:65" s="2" customFormat="1" ht="55.5" customHeight="1">
      <c r="A300" s="32"/>
      <c r="B300" s="142"/>
      <c r="C300" s="143" t="s">
        <v>417</v>
      </c>
      <c r="D300" s="143" t="s">
        <v>139</v>
      </c>
      <c r="E300" s="144" t="s">
        <v>418</v>
      </c>
      <c r="F300" s="145" t="s">
        <v>419</v>
      </c>
      <c r="G300" s="146" t="s">
        <v>405</v>
      </c>
      <c r="H300" s="147">
        <v>1</v>
      </c>
      <c r="I300" s="148"/>
      <c r="J300" s="149">
        <f>ROUND(I300*H300,2)</f>
        <v>0</v>
      </c>
      <c r="K300" s="145" t="s">
        <v>143</v>
      </c>
      <c r="L300" s="33"/>
      <c r="M300" s="150" t="s">
        <v>3</v>
      </c>
      <c r="N300" s="151" t="s">
        <v>42</v>
      </c>
      <c r="O300" s="53"/>
      <c r="P300" s="152">
        <f>O300*H300</f>
        <v>0</v>
      </c>
      <c r="Q300" s="152">
        <v>2.1000000000000001E-4</v>
      </c>
      <c r="R300" s="152">
        <f>Q300*H300</f>
        <v>2.1000000000000001E-4</v>
      </c>
      <c r="S300" s="152">
        <v>5.7099999999999998E-3</v>
      </c>
      <c r="T300" s="153">
        <f>S300*H300</f>
        <v>5.7099999999999998E-3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4" t="s">
        <v>144</v>
      </c>
      <c r="AT300" s="154" t="s">
        <v>139</v>
      </c>
      <c r="AU300" s="154" t="s">
        <v>80</v>
      </c>
      <c r="AY300" s="17" t="s">
        <v>137</v>
      </c>
      <c r="BE300" s="155">
        <f>IF(N300="základní",J300,0)</f>
        <v>0</v>
      </c>
      <c r="BF300" s="155">
        <f>IF(N300="snížená",J300,0)</f>
        <v>0</v>
      </c>
      <c r="BG300" s="155">
        <f>IF(N300="zákl. přenesená",J300,0)</f>
        <v>0</v>
      </c>
      <c r="BH300" s="155">
        <f>IF(N300="sníž. přenesená",J300,0)</f>
        <v>0</v>
      </c>
      <c r="BI300" s="155">
        <f>IF(N300="nulová",J300,0)</f>
        <v>0</v>
      </c>
      <c r="BJ300" s="17" t="s">
        <v>78</v>
      </c>
      <c r="BK300" s="155">
        <f>ROUND(I300*H300,2)</f>
        <v>0</v>
      </c>
      <c r="BL300" s="17" t="s">
        <v>144</v>
      </c>
      <c r="BM300" s="154" t="s">
        <v>420</v>
      </c>
    </row>
    <row r="301" spans="1:65" s="2" customFormat="1">
      <c r="A301" s="32"/>
      <c r="B301" s="33"/>
      <c r="C301" s="32"/>
      <c r="D301" s="156" t="s">
        <v>146</v>
      </c>
      <c r="E301" s="32"/>
      <c r="F301" s="157" t="s">
        <v>421</v>
      </c>
      <c r="G301" s="32"/>
      <c r="H301" s="32"/>
      <c r="I301" s="158"/>
      <c r="J301" s="32"/>
      <c r="K301" s="32"/>
      <c r="L301" s="33"/>
      <c r="M301" s="159"/>
      <c r="N301" s="160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146</v>
      </c>
      <c r="AU301" s="17" t="s">
        <v>80</v>
      </c>
    </row>
    <row r="302" spans="1:65" s="13" customFormat="1">
      <c r="B302" s="161"/>
      <c r="D302" s="162" t="s">
        <v>148</v>
      </c>
      <c r="E302" s="163" t="s">
        <v>3</v>
      </c>
      <c r="F302" s="164" t="s">
        <v>422</v>
      </c>
      <c r="H302" s="165">
        <v>1</v>
      </c>
      <c r="I302" s="166"/>
      <c r="L302" s="161"/>
      <c r="M302" s="167"/>
      <c r="N302" s="168"/>
      <c r="O302" s="168"/>
      <c r="P302" s="168"/>
      <c r="Q302" s="168"/>
      <c r="R302" s="168"/>
      <c r="S302" s="168"/>
      <c r="T302" s="169"/>
      <c r="AT302" s="163" t="s">
        <v>148</v>
      </c>
      <c r="AU302" s="163" t="s">
        <v>80</v>
      </c>
      <c r="AV302" s="13" t="s">
        <v>80</v>
      </c>
      <c r="AW302" s="13" t="s">
        <v>33</v>
      </c>
      <c r="AX302" s="13" t="s">
        <v>78</v>
      </c>
      <c r="AY302" s="163" t="s">
        <v>137</v>
      </c>
    </row>
    <row r="303" spans="1:65" s="2" customFormat="1" ht="16.5" customHeight="1">
      <c r="A303" s="32"/>
      <c r="B303" s="142"/>
      <c r="C303" s="178" t="s">
        <v>423</v>
      </c>
      <c r="D303" s="178" t="s">
        <v>293</v>
      </c>
      <c r="E303" s="179" t="s">
        <v>424</v>
      </c>
      <c r="F303" s="180" t="s">
        <v>425</v>
      </c>
      <c r="G303" s="181" t="s">
        <v>405</v>
      </c>
      <c r="H303" s="182">
        <v>1</v>
      </c>
      <c r="I303" s="183"/>
      <c r="J303" s="184">
        <f>ROUND(I303*H303,2)</f>
        <v>0</v>
      </c>
      <c r="K303" s="180" t="s">
        <v>3</v>
      </c>
      <c r="L303" s="185"/>
      <c r="M303" s="186" t="s">
        <v>3</v>
      </c>
      <c r="N303" s="187" t="s">
        <v>42</v>
      </c>
      <c r="O303" s="53"/>
      <c r="P303" s="152">
        <f>O303*H303</f>
        <v>0</v>
      </c>
      <c r="Q303" s="152">
        <v>6.4000000000000003E-3</v>
      </c>
      <c r="R303" s="152">
        <f>Q303*H303</f>
        <v>6.4000000000000003E-3</v>
      </c>
      <c r="S303" s="152">
        <v>0</v>
      </c>
      <c r="T303" s="153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4" t="s">
        <v>186</v>
      </c>
      <c r="AT303" s="154" t="s">
        <v>293</v>
      </c>
      <c r="AU303" s="154" t="s">
        <v>80</v>
      </c>
      <c r="AY303" s="17" t="s">
        <v>137</v>
      </c>
      <c r="BE303" s="155">
        <f>IF(N303="základní",J303,0)</f>
        <v>0</v>
      </c>
      <c r="BF303" s="155">
        <f>IF(N303="snížená",J303,0)</f>
        <v>0</v>
      </c>
      <c r="BG303" s="155">
        <f>IF(N303="zákl. přenesená",J303,0)</f>
        <v>0</v>
      </c>
      <c r="BH303" s="155">
        <f>IF(N303="sníž. přenesená",J303,0)</f>
        <v>0</v>
      </c>
      <c r="BI303" s="155">
        <f>IF(N303="nulová",J303,0)</f>
        <v>0</v>
      </c>
      <c r="BJ303" s="17" t="s">
        <v>78</v>
      </c>
      <c r="BK303" s="155">
        <f>ROUND(I303*H303,2)</f>
        <v>0</v>
      </c>
      <c r="BL303" s="17" t="s">
        <v>144</v>
      </c>
      <c r="BM303" s="154" t="s">
        <v>426</v>
      </c>
    </row>
    <row r="304" spans="1:65" s="13" customFormat="1">
      <c r="B304" s="161"/>
      <c r="D304" s="162" t="s">
        <v>148</v>
      </c>
      <c r="E304" s="163" t="s">
        <v>3</v>
      </c>
      <c r="F304" s="164" t="s">
        <v>427</v>
      </c>
      <c r="H304" s="165">
        <v>1</v>
      </c>
      <c r="I304" s="166"/>
      <c r="L304" s="161"/>
      <c r="M304" s="167"/>
      <c r="N304" s="168"/>
      <c r="O304" s="168"/>
      <c r="P304" s="168"/>
      <c r="Q304" s="168"/>
      <c r="R304" s="168"/>
      <c r="S304" s="168"/>
      <c r="T304" s="169"/>
      <c r="AT304" s="163" t="s">
        <v>148</v>
      </c>
      <c r="AU304" s="163" t="s">
        <v>80</v>
      </c>
      <c r="AV304" s="13" t="s">
        <v>80</v>
      </c>
      <c r="AW304" s="13" t="s">
        <v>33</v>
      </c>
      <c r="AX304" s="13" t="s">
        <v>78</v>
      </c>
      <c r="AY304" s="163" t="s">
        <v>137</v>
      </c>
    </row>
    <row r="305" spans="1:65" s="2" customFormat="1" ht="49.15" customHeight="1">
      <c r="A305" s="32"/>
      <c r="B305" s="142"/>
      <c r="C305" s="143" t="s">
        <v>428</v>
      </c>
      <c r="D305" s="143" t="s">
        <v>139</v>
      </c>
      <c r="E305" s="144" t="s">
        <v>429</v>
      </c>
      <c r="F305" s="145" t="s">
        <v>430</v>
      </c>
      <c r="G305" s="146" t="s">
        <v>405</v>
      </c>
      <c r="H305" s="147">
        <v>5</v>
      </c>
      <c r="I305" s="148"/>
      <c r="J305" s="149">
        <f>ROUND(I305*H305,2)</f>
        <v>0</v>
      </c>
      <c r="K305" s="145" t="s">
        <v>143</v>
      </c>
      <c r="L305" s="33"/>
      <c r="M305" s="150" t="s">
        <v>3</v>
      </c>
      <c r="N305" s="151" t="s">
        <v>42</v>
      </c>
      <c r="O305" s="53"/>
      <c r="P305" s="152">
        <f>O305*H305</f>
        <v>0</v>
      </c>
      <c r="Q305" s="152">
        <v>2.1000000000000001E-4</v>
      </c>
      <c r="R305" s="152">
        <f>Q305*H305</f>
        <v>1.0500000000000002E-3</v>
      </c>
      <c r="S305" s="152">
        <v>7.0099999999999997E-3</v>
      </c>
      <c r="T305" s="153">
        <f>S305*H305</f>
        <v>3.5049999999999998E-2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4" t="s">
        <v>144</v>
      </c>
      <c r="AT305" s="154" t="s">
        <v>139</v>
      </c>
      <c r="AU305" s="154" t="s">
        <v>80</v>
      </c>
      <c r="AY305" s="17" t="s">
        <v>137</v>
      </c>
      <c r="BE305" s="155">
        <f>IF(N305="základní",J305,0)</f>
        <v>0</v>
      </c>
      <c r="BF305" s="155">
        <f>IF(N305="snížená",J305,0)</f>
        <v>0</v>
      </c>
      <c r="BG305" s="155">
        <f>IF(N305="zákl. přenesená",J305,0)</f>
        <v>0</v>
      </c>
      <c r="BH305" s="155">
        <f>IF(N305="sníž. přenesená",J305,0)</f>
        <v>0</v>
      </c>
      <c r="BI305" s="155">
        <f>IF(N305="nulová",J305,0)</f>
        <v>0</v>
      </c>
      <c r="BJ305" s="17" t="s">
        <v>78</v>
      </c>
      <c r="BK305" s="155">
        <f>ROUND(I305*H305,2)</f>
        <v>0</v>
      </c>
      <c r="BL305" s="17" t="s">
        <v>144</v>
      </c>
      <c r="BM305" s="154" t="s">
        <v>431</v>
      </c>
    </row>
    <row r="306" spans="1:65" s="2" customFormat="1">
      <c r="A306" s="32"/>
      <c r="B306" s="33"/>
      <c r="C306" s="32"/>
      <c r="D306" s="156" t="s">
        <v>146</v>
      </c>
      <c r="E306" s="32"/>
      <c r="F306" s="157" t="s">
        <v>432</v>
      </c>
      <c r="G306" s="32"/>
      <c r="H306" s="32"/>
      <c r="I306" s="158"/>
      <c r="J306" s="32"/>
      <c r="K306" s="32"/>
      <c r="L306" s="33"/>
      <c r="M306" s="159"/>
      <c r="N306" s="160"/>
      <c r="O306" s="53"/>
      <c r="P306" s="53"/>
      <c r="Q306" s="53"/>
      <c r="R306" s="53"/>
      <c r="S306" s="53"/>
      <c r="T306" s="54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146</v>
      </c>
      <c r="AU306" s="17" t="s">
        <v>80</v>
      </c>
    </row>
    <row r="307" spans="1:65" s="13" customFormat="1">
      <c r="B307" s="161"/>
      <c r="D307" s="162" t="s">
        <v>148</v>
      </c>
      <c r="E307" s="163" t="s">
        <v>3</v>
      </c>
      <c r="F307" s="164" t="s">
        <v>433</v>
      </c>
      <c r="H307" s="165">
        <v>5</v>
      </c>
      <c r="I307" s="166"/>
      <c r="L307" s="161"/>
      <c r="M307" s="167"/>
      <c r="N307" s="168"/>
      <c r="O307" s="168"/>
      <c r="P307" s="168"/>
      <c r="Q307" s="168"/>
      <c r="R307" s="168"/>
      <c r="S307" s="168"/>
      <c r="T307" s="169"/>
      <c r="AT307" s="163" t="s">
        <v>148</v>
      </c>
      <c r="AU307" s="163" t="s">
        <v>80</v>
      </c>
      <c r="AV307" s="13" t="s">
        <v>80</v>
      </c>
      <c r="AW307" s="13" t="s">
        <v>33</v>
      </c>
      <c r="AX307" s="13" t="s">
        <v>78</v>
      </c>
      <c r="AY307" s="163" t="s">
        <v>137</v>
      </c>
    </row>
    <row r="308" spans="1:65" s="2" customFormat="1" ht="16.5" customHeight="1">
      <c r="A308" s="32"/>
      <c r="B308" s="142"/>
      <c r="C308" s="178" t="s">
        <v>434</v>
      </c>
      <c r="D308" s="178" t="s">
        <v>293</v>
      </c>
      <c r="E308" s="179" t="s">
        <v>435</v>
      </c>
      <c r="F308" s="180" t="s">
        <v>436</v>
      </c>
      <c r="G308" s="181" t="s">
        <v>405</v>
      </c>
      <c r="H308" s="182">
        <v>5</v>
      </c>
      <c r="I308" s="183"/>
      <c r="J308" s="184">
        <f>ROUND(I308*H308,2)</f>
        <v>0</v>
      </c>
      <c r="K308" s="180" t="s">
        <v>3</v>
      </c>
      <c r="L308" s="185"/>
      <c r="M308" s="186" t="s">
        <v>3</v>
      </c>
      <c r="N308" s="187" t="s">
        <v>42</v>
      </c>
      <c r="O308" s="53"/>
      <c r="P308" s="152">
        <f>O308*H308</f>
        <v>0</v>
      </c>
      <c r="Q308" s="152">
        <v>1.0999999999999999E-2</v>
      </c>
      <c r="R308" s="152">
        <f>Q308*H308</f>
        <v>5.4999999999999993E-2</v>
      </c>
      <c r="S308" s="152">
        <v>0</v>
      </c>
      <c r="T308" s="153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4" t="s">
        <v>186</v>
      </c>
      <c r="AT308" s="154" t="s">
        <v>293</v>
      </c>
      <c r="AU308" s="154" t="s">
        <v>80</v>
      </c>
      <c r="AY308" s="17" t="s">
        <v>137</v>
      </c>
      <c r="BE308" s="155">
        <f>IF(N308="základní",J308,0)</f>
        <v>0</v>
      </c>
      <c r="BF308" s="155">
        <f>IF(N308="snížená",J308,0)</f>
        <v>0</v>
      </c>
      <c r="BG308" s="155">
        <f>IF(N308="zákl. přenesená",J308,0)</f>
        <v>0</v>
      </c>
      <c r="BH308" s="155">
        <f>IF(N308="sníž. přenesená",J308,0)</f>
        <v>0</v>
      </c>
      <c r="BI308" s="155">
        <f>IF(N308="nulová",J308,0)</f>
        <v>0</v>
      </c>
      <c r="BJ308" s="17" t="s">
        <v>78</v>
      </c>
      <c r="BK308" s="155">
        <f>ROUND(I308*H308,2)</f>
        <v>0</v>
      </c>
      <c r="BL308" s="17" t="s">
        <v>144</v>
      </c>
      <c r="BM308" s="154" t="s">
        <v>437</v>
      </c>
    </row>
    <row r="309" spans="1:65" s="13" customFormat="1">
      <c r="B309" s="161"/>
      <c r="D309" s="162" t="s">
        <v>148</v>
      </c>
      <c r="E309" s="163" t="s">
        <v>3</v>
      </c>
      <c r="F309" s="164" t="s">
        <v>433</v>
      </c>
      <c r="H309" s="165">
        <v>5</v>
      </c>
      <c r="I309" s="166"/>
      <c r="L309" s="161"/>
      <c r="M309" s="167"/>
      <c r="N309" s="168"/>
      <c r="O309" s="168"/>
      <c r="P309" s="168"/>
      <c r="Q309" s="168"/>
      <c r="R309" s="168"/>
      <c r="S309" s="168"/>
      <c r="T309" s="169"/>
      <c r="AT309" s="163" t="s">
        <v>148</v>
      </c>
      <c r="AU309" s="163" t="s">
        <v>80</v>
      </c>
      <c r="AV309" s="13" t="s">
        <v>80</v>
      </c>
      <c r="AW309" s="13" t="s">
        <v>33</v>
      </c>
      <c r="AX309" s="13" t="s">
        <v>78</v>
      </c>
      <c r="AY309" s="163" t="s">
        <v>137</v>
      </c>
    </row>
    <row r="310" spans="1:65" s="2" customFormat="1" ht="37.9" customHeight="1">
      <c r="A310" s="32"/>
      <c r="B310" s="142"/>
      <c r="C310" s="143" t="s">
        <v>438</v>
      </c>
      <c r="D310" s="143" t="s">
        <v>139</v>
      </c>
      <c r="E310" s="144" t="s">
        <v>439</v>
      </c>
      <c r="F310" s="145" t="s">
        <v>440</v>
      </c>
      <c r="G310" s="146" t="s">
        <v>158</v>
      </c>
      <c r="H310" s="147">
        <v>1229.5999999999999</v>
      </c>
      <c r="I310" s="148"/>
      <c r="J310" s="149">
        <f>ROUND(I310*H310,2)</f>
        <v>0</v>
      </c>
      <c r="K310" s="145" t="s">
        <v>143</v>
      </c>
      <c r="L310" s="33"/>
      <c r="M310" s="150" t="s">
        <v>3</v>
      </c>
      <c r="N310" s="151" t="s">
        <v>42</v>
      </c>
      <c r="O310" s="53"/>
      <c r="P310" s="152">
        <f>O310*H310</f>
        <v>0</v>
      </c>
      <c r="Q310" s="152">
        <v>0</v>
      </c>
      <c r="R310" s="152">
        <f>Q310*H310</f>
        <v>0</v>
      </c>
      <c r="S310" s="152">
        <v>0</v>
      </c>
      <c r="T310" s="153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4" t="s">
        <v>144</v>
      </c>
      <c r="AT310" s="154" t="s">
        <v>139</v>
      </c>
      <c r="AU310" s="154" t="s">
        <v>80</v>
      </c>
      <c r="AY310" s="17" t="s">
        <v>137</v>
      </c>
      <c r="BE310" s="155">
        <f>IF(N310="základní",J310,0)</f>
        <v>0</v>
      </c>
      <c r="BF310" s="155">
        <f>IF(N310="snížená",J310,0)</f>
        <v>0</v>
      </c>
      <c r="BG310" s="155">
        <f>IF(N310="zákl. přenesená",J310,0)</f>
        <v>0</v>
      </c>
      <c r="BH310" s="155">
        <f>IF(N310="sníž. přenesená",J310,0)</f>
        <v>0</v>
      </c>
      <c r="BI310" s="155">
        <f>IF(N310="nulová",J310,0)</f>
        <v>0</v>
      </c>
      <c r="BJ310" s="17" t="s">
        <v>78</v>
      </c>
      <c r="BK310" s="155">
        <f>ROUND(I310*H310,2)</f>
        <v>0</v>
      </c>
      <c r="BL310" s="17" t="s">
        <v>144</v>
      </c>
      <c r="BM310" s="154" t="s">
        <v>441</v>
      </c>
    </row>
    <row r="311" spans="1:65" s="2" customFormat="1">
      <c r="A311" s="32"/>
      <c r="B311" s="33"/>
      <c r="C311" s="32"/>
      <c r="D311" s="156" t="s">
        <v>146</v>
      </c>
      <c r="E311" s="32"/>
      <c r="F311" s="157" t="s">
        <v>442</v>
      </c>
      <c r="G311" s="32"/>
      <c r="H311" s="32"/>
      <c r="I311" s="158"/>
      <c r="J311" s="32"/>
      <c r="K311" s="32"/>
      <c r="L311" s="33"/>
      <c r="M311" s="159"/>
      <c r="N311" s="160"/>
      <c r="O311" s="53"/>
      <c r="P311" s="53"/>
      <c r="Q311" s="53"/>
      <c r="R311" s="53"/>
      <c r="S311" s="53"/>
      <c r="T311" s="54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146</v>
      </c>
      <c r="AU311" s="17" t="s">
        <v>80</v>
      </c>
    </row>
    <row r="312" spans="1:65" s="2" customFormat="1" ht="21.75" customHeight="1">
      <c r="A312" s="32"/>
      <c r="B312" s="142"/>
      <c r="C312" s="178" t="s">
        <v>443</v>
      </c>
      <c r="D312" s="178" t="s">
        <v>293</v>
      </c>
      <c r="E312" s="179" t="s">
        <v>444</v>
      </c>
      <c r="F312" s="180" t="s">
        <v>445</v>
      </c>
      <c r="G312" s="181" t="s">
        <v>158</v>
      </c>
      <c r="H312" s="182">
        <v>1291.08</v>
      </c>
      <c r="I312" s="183"/>
      <c r="J312" s="184">
        <f>ROUND(I312*H312,2)</f>
        <v>0</v>
      </c>
      <c r="K312" s="180" t="s">
        <v>143</v>
      </c>
      <c r="L312" s="185"/>
      <c r="M312" s="186" t="s">
        <v>3</v>
      </c>
      <c r="N312" s="187" t="s">
        <v>42</v>
      </c>
      <c r="O312" s="53"/>
      <c r="P312" s="152">
        <f>O312*H312</f>
        <v>0</v>
      </c>
      <c r="Q312" s="152">
        <v>1.5E-3</v>
      </c>
      <c r="R312" s="152">
        <f>Q312*H312</f>
        <v>1.93662</v>
      </c>
      <c r="S312" s="152">
        <v>0</v>
      </c>
      <c r="T312" s="153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4" t="s">
        <v>186</v>
      </c>
      <c r="AT312" s="154" t="s">
        <v>293</v>
      </c>
      <c r="AU312" s="154" t="s">
        <v>80</v>
      </c>
      <c r="AY312" s="17" t="s">
        <v>137</v>
      </c>
      <c r="BE312" s="155">
        <f>IF(N312="základní",J312,0)</f>
        <v>0</v>
      </c>
      <c r="BF312" s="155">
        <f>IF(N312="snížená",J312,0)</f>
        <v>0</v>
      </c>
      <c r="BG312" s="155">
        <f>IF(N312="zákl. přenesená",J312,0)</f>
        <v>0</v>
      </c>
      <c r="BH312" s="155">
        <f>IF(N312="sníž. přenesená",J312,0)</f>
        <v>0</v>
      </c>
      <c r="BI312" s="155">
        <f>IF(N312="nulová",J312,0)</f>
        <v>0</v>
      </c>
      <c r="BJ312" s="17" t="s">
        <v>78</v>
      </c>
      <c r="BK312" s="155">
        <f>ROUND(I312*H312,2)</f>
        <v>0</v>
      </c>
      <c r="BL312" s="17" t="s">
        <v>144</v>
      </c>
      <c r="BM312" s="154" t="s">
        <v>446</v>
      </c>
    </row>
    <row r="313" spans="1:65" s="13" customFormat="1">
      <c r="B313" s="161"/>
      <c r="D313" s="162" t="s">
        <v>148</v>
      </c>
      <c r="F313" s="164" t="s">
        <v>447</v>
      </c>
      <c r="H313" s="165">
        <v>1291.08</v>
      </c>
      <c r="I313" s="166"/>
      <c r="L313" s="161"/>
      <c r="M313" s="167"/>
      <c r="N313" s="168"/>
      <c r="O313" s="168"/>
      <c r="P313" s="168"/>
      <c r="Q313" s="168"/>
      <c r="R313" s="168"/>
      <c r="S313" s="168"/>
      <c r="T313" s="169"/>
      <c r="AT313" s="163" t="s">
        <v>148</v>
      </c>
      <c r="AU313" s="163" t="s">
        <v>80</v>
      </c>
      <c r="AV313" s="13" t="s">
        <v>80</v>
      </c>
      <c r="AW313" s="13" t="s">
        <v>4</v>
      </c>
      <c r="AX313" s="13" t="s">
        <v>78</v>
      </c>
      <c r="AY313" s="163" t="s">
        <v>137</v>
      </c>
    </row>
    <row r="314" spans="1:65" s="2" customFormat="1" ht="44.25" customHeight="1">
      <c r="A314" s="32"/>
      <c r="B314" s="142"/>
      <c r="C314" s="143" t="s">
        <v>448</v>
      </c>
      <c r="D314" s="143" t="s">
        <v>139</v>
      </c>
      <c r="E314" s="144" t="s">
        <v>449</v>
      </c>
      <c r="F314" s="145" t="s">
        <v>450</v>
      </c>
      <c r="G314" s="146" t="s">
        <v>405</v>
      </c>
      <c r="H314" s="147">
        <v>20</v>
      </c>
      <c r="I314" s="148"/>
      <c r="J314" s="149">
        <f>ROUND(I314*H314,2)</f>
        <v>0</v>
      </c>
      <c r="K314" s="145" t="s">
        <v>143</v>
      </c>
      <c r="L314" s="33"/>
      <c r="M314" s="150" t="s">
        <v>3</v>
      </c>
      <c r="N314" s="151" t="s">
        <v>42</v>
      </c>
      <c r="O314" s="53"/>
      <c r="P314" s="152">
        <f>O314*H314</f>
        <v>0</v>
      </c>
      <c r="Q314" s="152">
        <v>0</v>
      </c>
      <c r="R314" s="152">
        <f>Q314*H314</f>
        <v>0</v>
      </c>
      <c r="S314" s="152">
        <v>0</v>
      </c>
      <c r="T314" s="153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4" t="s">
        <v>144</v>
      </c>
      <c r="AT314" s="154" t="s">
        <v>139</v>
      </c>
      <c r="AU314" s="154" t="s">
        <v>80</v>
      </c>
      <c r="AY314" s="17" t="s">
        <v>137</v>
      </c>
      <c r="BE314" s="155">
        <f>IF(N314="základní",J314,0)</f>
        <v>0</v>
      </c>
      <c r="BF314" s="155">
        <f>IF(N314="snížená",J314,0)</f>
        <v>0</v>
      </c>
      <c r="BG314" s="155">
        <f>IF(N314="zákl. přenesená",J314,0)</f>
        <v>0</v>
      </c>
      <c r="BH314" s="155">
        <f>IF(N314="sníž. přenesená",J314,0)</f>
        <v>0</v>
      </c>
      <c r="BI314" s="155">
        <f>IF(N314="nulová",J314,0)</f>
        <v>0</v>
      </c>
      <c r="BJ314" s="17" t="s">
        <v>78</v>
      </c>
      <c r="BK314" s="155">
        <f>ROUND(I314*H314,2)</f>
        <v>0</v>
      </c>
      <c r="BL314" s="17" t="s">
        <v>144</v>
      </c>
      <c r="BM314" s="154" t="s">
        <v>451</v>
      </c>
    </row>
    <row r="315" spans="1:65" s="2" customFormat="1">
      <c r="A315" s="32"/>
      <c r="B315" s="33"/>
      <c r="C315" s="32"/>
      <c r="D315" s="156" t="s">
        <v>146</v>
      </c>
      <c r="E315" s="32"/>
      <c r="F315" s="157" t="s">
        <v>452</v>
      </c>
      <c r="G315" s="32"/>
      <c r="H315" s="32"/>
      <c r="I315" s="158"/>
      <c r="J315" s="32"/>
      <c r="K315" s="32"/>
      <c r="L315" s="33"/>
      <c r="M315" s="159"/>
      <c r="N315" s="160"/>
      <c r="O315" s="53"/>
      <c r="P315" s="53"/>
      <c r="Q315" s="53"/>
      <c r="R315" s="53"/>
      <c r="S315" s="53"/>
      <c r="T315" s="54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146</v>
      </c>
      <c r="AU315" s="17" t="s">
        <v>80</v>
      </c>
    </row>
    <row r="316" spans="1:65" s="13" customFormat="1">
      <c r="B316" s="161"/>
      <c r="D316" s="162" t="s">
        <v>148</v>
      </c>
      <c r="E316" s="163" t="s">
        <v>3</v>
      </c>
      <c r="F316" s="164" t="s">
        <v>453</v>
      </c>
      <c r="H316" s="165">
        <v>20</v>
      </c>
      <c r="I316" s="166"/>
      <c r="L316" s="161"/>
      <c r="M316" s="167"/>
      <c r="N316" s="168"/>
      <c r="O316" s="168"/>
      <c r="P316" s="168"/>
      <c r="Q316" s="168"/>
      <c r="R316" s="168"/>
      <c r="S316" s="168"/>
      <c r="T316" s="169"/>
      <c r="AT316" s="163" t="s">
        <v>148</v>
      </c>
      <c r="AU316" s="163" t="s">
        <v>80</v>
      </c>
      <c r="AV316" s="13" t="s">
        <v>80</v>
      </c>
      <c r="AW316" s="13" t="s">
        <v>33</v>
      </c>
      <c r="AX316" s="13" t="s">
        <v>78</v>
      </c>
      <c r="AY316" s="163" t="s">
        <v>137</v>
      </c>
    </row>
    <row r="317" spans="1:65" s="2" customFormat="1" ht="16.5" customHeight="1">
      <c r="A317" s="32"/>
      <c r="B317" s="142"/>
      <c r="C317" s="178" t="s">
        <v>454</v>
      </c>
      <c r="D317" s="178" t="s">
        <v>293</v>
      </c>
      <c r="E317" s="179" t="s">
        <v>455</v>
      </c>
      <c r="F317" s="180" t="s">
        <v>456</v>
      </c>
      <c r="G317" s="181" t="s">
        <v>405</v>
      </c>
      <c r="H317" s="182">
        <v>20</v>
      </c>
      <c r="I317" s="183"/>
      <c r="J317" s="184">
        <f>ROUND(I317*H317,2)</f>
        <v>0</v>
      </c>
      <c r="K317" s="180" t="s">
        <v>143</v>
      </c>
      <c r="L317" s="185"/>
      <c r="M317" s="186" t="s">
        <v>3</v>
      </c>
      <c r="N317" s="187" t="s">
        <v>42</v>
      </c>
      <c r="O317" s="53"/>
      <c r="P317" s="152">
        <f>O317*H317</f>
        <v>0</v>
      </c>
      <c r="Q317" s="152">
        <v>3.8999999999999999E-4</v>
      </c>
      <c r="R317" s="152">
        <f>Q317*H317</f>
        <v>7.7999999999999996E-3</v>
      </c>
      <c r="S317" s="152">
        <v>0</v>
      </c>
      <c r="T317" s="153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4" t="s">
        <v>186</v>
      </c>
      <c r="AT317" s="154" t="s">
        <v>293</v>
      </c>
      <c r="AU317" s="154" t="s">
        <v>80</v>
      </c>
      <c r="AY317" s="17" t="s">
        <v>137</v>
      </c>
      <c r="BE317" s="155">
        <f>IF(N317="základní",J317,0)</f>
        <v>0</v>
      </c>
      <c r="BF317" s="155">
        <f>IF(N317="snížená",J317,0)</f>
        <v>0</v>
      </c>
      <c r="BG317" s="155">
        <f>IF(N317="zákl. přenesená",J317,0)</f>
        <v>0</v>
      </c>
      <c r="BH317" s="155">
        <f>IF(N317="sníž. přenesená",J317,0)</f>
        <v>0</v>
      </c>
      <c r="BI317" s="155">
        <f>IF(N317="nulová",J317,0)</f>
        <v>0</v>
      </c>
      <c r="BJ317" s="17" t="s">
        <v>78</v>
      </c>
      <c r="BK317" s="155">
        <f>ROUND(I317*H317,2)</f>
        <v>0</v>
      </c>
      <c r="BL317" s="17" t="s">
        <v>144</v>
      </c>
      <c r="BM317" s="154" t="s">
        <v>457</v>
      </c>
    </row>
    <row r="318" spans="1:65" s="2" customFormat="1" ht="37.9" customHeight="1">
      <c r="A318" s="32"/>
      <c r="B318" s="142"/>
      <c r="C318" s="143" t="s">
        <v>458</v>
      </c>
      <c r="D318" s="143" t="s">
        <v>139</v>
      </c>
      <c r="E318" s="144" t="s">
        <v>459</v>
      </c>
      <c r="F318" s="145" t="s">
        <v>460</v>
      </c>
      <c r="G318" s="146" t="s">
        <v>405</v>
      </c>
      <c r="H318" s="147">
        <v>4</v>
      </c>
      <c r="I318" s="148"/>
      <c r="J318" s="149">
        <f>ROUND(I318*H318,2)</f>
        <v>0</v>
      </c>
      <c r="K318" s="145" t="s">
        <v>143</v>
      </c>
      <c r="L318" s="33"/>
      <c r="M318" s="150" t="s">
        <v>3</v>
      </c>
      <c r="N318" s="151" t="s">
        <v>42</v>
      </c>
      <c r="O318" s="53"/>
      <c r="P318" s="152">
        <f>O318*H318</f>
        <v>0</v>
      </c>
      <c r="Q318" s="152">
        <v>0</v>
      </c>
      <c r="R318" s="152">
        <f>Q318*H318</f>
        <v>0</v>
      </c>
      <c r="S318" s="152">
        <v>0</v>
      </c>
      <c r="T318" s="153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4" t="s">
        <v>144</v>
      </c>
      <c r="AT318" s="154" t="s">
        <v>139</v>
      </c>
      <c r="AU318" s="154" t="s">
        <v>80</v>
      </c>
      <c r="AY318" s="17" t="s">
        <v>137</v>
      </c>
      <c r="BE318" s="155">
        <f>IF(N318="základní",J318,0)</f>
        <v>0</v>
      </c>
      <c r="BF318" s="155">
        <f>IF(N318="snížená",J318,0)</f>
        <v>0</v>
      </c>
      <c r="BG318" s="155">
        <f>IF(N318="zákl. přenesená",J318,0)</f>
        <v>0</v>
      </c>
      <c r="BH318" s="155">
        <f>IF(N318="sníž. přenesená",J318,0)</f>
        <v>0</v>
      </c>
      <c r="BI318" s="155">
        <f>IF(N318="nulová",J318,0)</f>
        <v>0</v>
      </c>
      <c r="BJ318" s="17" t="s">
        <v>78</v>
      </c>
      <c r="BK318" s="155">
        <f>ROUND(I318*H318,2)</f>
        <v>0</v>
      </c>
      <c r="BL318" s="17" t="s">
        <v>144</v>
      </c>
      <c r="BM318" s="154" t="s">
        <v>461</v>
      </c>
    </row>
    <row r="319" spans="1:65" s="2" customFormat="1">
      <c r="A319" s="32"/>
      <c r="B319" s="33"/>
      <c r="C319" s="32"/>
      <c r="D319" s="156" t="s">
        <v>146</v>
      </c>
      <c r="E319" s="32"/>
      <c r="F319" s="157" t="s">
        <v>462</v>
      </c>
      <c r="G319" s="32"/>
      <c r="H319" s="32"/>
      <c r="I319" s="158"/>
      <c r="J319" s="32"/>
      <c r="K319" s="32"/>
      <c r="L319" s="33"/>
      <c r="M319" s="159"/>
      <c r="N319" s="160"/>
      <c r="O319" s="53"/>
      <c r="P319" s="53"/>
      <c r="Q319" s="53"/>
      <c r="R319" s="53"/>
      <c r="S319" s="53"/>
      <c r="T319" s="54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146</v>
      </c>
      <c r="AU319" s="17" t="s">
        <v>80</v>
      </c>
    </row>
    <row r="320" spans="1:65" s="13" customFormat="1">
      <c r="B320" s="161"/>
      <c r="D320" s="162" t="s">
        <v>148</v>
      </c>
      <c r="E320" s="163" t="s">
        <v>3</v>
      </c>
      <c r="F320" s="164" t="s">
        <v>463</v>
      </c>
      <c r="H320" s="165">
        <v>4</v>
      </c>
      <c r="I320" s="166"/>
      <c r="L320" s="161"/>
      <c r="M320" s="167"/>
      <c r="N320" s="168"/>
      <c r="O320" s="168"/>
      <c r="P320" s="168"/>
      <c r="Q320" s="168"/>
      <c r="R320" s="168"/>
      <c r="S320" s="168"/>
      <c r="T320" s="169"/>
      <c r="AT320" s="163" t="s">
        <v>148</v>
      </c>
      <c r="AU320" s="163" t="s">
        <v>80</v>
      </c>
      <c r="AV320" s="13" t="s">
        <v>80</v>
      </c>
      <c r="AW320" s="13" t="s">
        <v>33</v>
      </c>
      <c r="AX320" s="13" t="s">
        <v>78</v>
      </c>
      <c r="AY320" s="163" t="s">
        <v>137</v>
      </c>
    </row>
    <row r="321" spans="1:65" s="2" customFormat="1" ht="16.5" customHeight="1">
      <c r="A321" s="32"/>
      <c r="B321" s="142"/>
      <c r="C321" s="178" t="s">
        <v>464</v>
      </c>
      <c r="D321" s="178" t="s">
        <v>293</v>
      </c>
      <c r="E321" s="179" t="s">
        <v>465</v>
      </c>
      <c r="F321" s="180" t="s">
        <v>466</v>
      </c>
      <c r="G321" s="181" t="s">
        <v>405</v>
      </c>
      <c r="H321" s="182">
        <v>4</v>
      </c>
      <c r="I321" s="183"/>
      <c r="J321" s="184">
        <f>ROUND(I321*H321,2)</f>
        <v>0</v>
      </c>
      <c r="K321" s="180" t="s">
        <v>143</v>
      </c>
      <c r="L321" s="185"/>
      <c r="M321" s="186" t="s">
        <v>3</v>
      </c>
      <c r="N321" s="187" t="s">
        <v>42</v>
      </c>
      <c r="O321" s="53"/>
      <c r="P321" s="152">
        <f>O321*H321</f>
        <v>0</v>
      </c>
      <c r="Q321" s="152">
        <v>7.2000000000000005E-4</v>
      </c>
      <c r="R321" s="152">
        <f>Q321*H321</f>
        <v>2.8800000000000002E-3</v>
      </c>
      <c r="S321" s="152">
        <v>0</v>
      </c>
      <c r="T321" s="153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4" t="s">
        <v>186</v>
      </c>
      <c r="AT321" s="154" t="s">
        <v>293</v>
      </c>
      <c r="AU321" s="154" t="s">
        <v>80</v>
      </c>
      <c r="AY321" s="17" t="s">
        <v>137</v>
      </c>
      <c r="BE321" s="155">
        <f>IF(N321="základní",J321,0)</f>
        <v>0</v>
      </c>
      <c r="BF321" s="155">
        <f>IF(N321="snížená",J321,0)</f>
        <v>0</v>
      </c>
      <c r="BG321" s="155">
        <f>IF(N321="zákl. přenesená",J321,0)</f>
        <v>0</v>
      </c>
      <c r="BH321" s="155">
        <f>IF(N321="sníž. přenesená",J321,0)</f>
        <v>0</v>
      </c>
      <c r="BI321" s="155">
        <f>IF(N321="nulová",J321,0)</f>
        <v>0</v>
      </c>
      <c r="BJ321" s="17" t="s">
        <v>78</v>
      </c>
      <c r="BK321" s="155">
        <f>ROUND(I321*H321,2)</f>
        <v>0</v>
      </c>
      <c r="BL321" s="17" t="s">
        <v>144</v>
      </c>
      <c r="BM321" s="154" t="s">
        <v>467</v>
      </c>
    </row>
    <row r="322" spans="1:65" s="2" customFormat="1" ht="44.25" customHeight="1">
      <c r="A322" s="32"/>
      <c r="B322" s="142"/>
      <c r="C322" s="143" t="s">
        <v>468</v>
      </c>
      <c r="D322" s="143" t="s">
        <v>139</v>
      </c>
      <c r="E322" s="144" t="s">
        <v>469</v>
      </c>
      <c r="F322" s="145" t="s">
        <v>470</v>
      </c>
      <c r="G322" s="146" t="s">
        <v>405</v>
      </c>
      <c r="H322" s="147">
        <v>2</v>
      </c>
      <c r="I322" s="148"/>
      <c r="J322" s="149">
        <f>ROUND(I322*H322,2)</f>
        <v>0</v>
      </c>
      <c r="K322" s="145" t="s">
        <v>143</v>
      </c>
      <c r="L322" s="33"/>
      <c r="M322" s="150" t="s">
        <v>3</v>
      </c>
      <c r="N322" s="151" t="s">
        <v>42</v>
      </c>
      <c r="O322" s="53"/>
      <c r="P322" s="152">
        <f>O322*H322</f>
        <v>0</v>
      </c>
      <c r="Q322" s="152">
        <v>0</v>
      </c>
      <c r="R322" s="152">
        <f>Q322*H322</f>
        <v>0</v>
      </c>
      <c r="S322" s="152">
        <v>0</v>
      </c>
      <c r="T322" s="153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4" t="s">
        <v>144</v>
      </c>
      <c r="AT322" s="154" t="s">
        <v>139</v>
      </c>
      <c r="AU322" s="154" t="s">
        <v>80</v>
      </c>
      <c r="AY322" s="17" t="s">
        <v>137</v>
      </c>
      <c r="BE322" s="155">
        <f>IF(N322="základní",J322,0)</f>
        <v>0</v>
      </c>
      <c r="BF322" s="155">
        <f>IF(N322="snížená",J322,0)</f>
        <v>0</v>
      </c>
      <c r="BG322" s="155">
        <f>IF(N322="zákl. přenesená",J322,0)</f>
        <v>0</v>
      </c>
      <c r="BH322" s="155">
        <f>IF(N322="sníž. přenesená",J322,0)</f>
        <v>0</v>
      </c>
      <c r="BI322" s="155">
        <f>IF(N322="nulová",J322,0)</f>
        <v>0</v>
      </c>
      <c r="BJ322" s="17" t="s">
        <v>78</v>
      </c>
      <c r="BK322" s="155">
        <f>ROUND(I322*H322,2)</f>
        <v>0</v>
      </c>
      <c r="BL322" s="17" t="s">
        <v>144</v>
      </c>
      <c r="BM322" s="154" t="s">
        <v>471</v>
      </c>
    </row>
    <row r="323" spans="1:65" s="2" customFormat="1">
      <c r="A323" s="32"/>
      <c r="B323" s="33"/>
      <c r="C323" s="32"/>
      <c r="D323" s="156" t="s">
        <v>146</v>
      </c>
      <c r="E323" s="32"/>
      <c r="F323" s="157" t="s">
        <v>472</v>
      </c>
      <c r="G323" s="32"/>
      <c r="H323" s="32"/>
      <c r="I323" s="158"/>
      <c r="J323" s="32"/>
      <c r="K323" s="32"/>
      <c r="L323" s="33"/>
      <c r="M323" s="159"/>
      <c r="N323" s="160"/>
      <c r="O323" s="53"/>
      <c r="P323" s="53"/>
      <c r="Q323" s="53"/>
      <c r="R323" s="53"/>
      <c r="S323" s="53"/>
      <c r="T323" s="54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146</v>
      </c>
      <c r="AU323" s="17" t="s">
        <v>80</v>
      </c>
    </row>
    <row r="324" spans="1:65" s="2" customFormat="1" ht="24.25" customHeight="1">
      <c r="A324" s="32"/>
      <c r="B324" s="142"/>
      <c r="C324" s="178" t="s">
        <v>473</v>
      </c>
      <c r="D324" s="178" t="s">
        <v>293</v>
      </c>
      <c r="E324" s="179" t="s">
        <v>474</v>
      </c>
      <c r="F324" s="180" t="s">
        <v>475</v>
      </c>
      <c r="G324" s="181" t="s">
        <v>405</v>
      </c>
      <c r="H324" s="182">
        <v>2</v>
      </c>
      <c r="I324" s="183"/>
      <c r="J324" s="184">
        <f>ROUND(I324*H324,2)</f>
        <v>0</v>
      </c>
      <c r="K324" s="180" t="s">
        <v>143</v>
      </c>
      <c r="L324" s="185"/>
      <c r="M324" s="186" t="s">
        <v>3</v>
      </c>
      <c r="N324" s="187" t="s">
        <v>42</v>
      </c>
      <c r="O324" s="53"/>
      <c r="P324" s="152">
        <f>O324*H324</f>
        <v>0</v>
      </c>
      <c r="Q324" s="152">
        <v>2.9999999999999997E-4</v>
      </c>
      <c r="R324" s="152">
        <f>Q324*H324</f>
        <v>5.9999999999999995E-4</v>
      </c>
      <c r="S324" s="152">
        <v>0</v>
      </c>
      <c r="T324" s="153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4" t="s">
        <v>186</v>
      </c>
      <c r="AT324" s="154" t="s">
        <v>293</v>
      </c>
      <c r="AU324" s="154" t="s">
        <v>80</v>
      </c>
      <c r="AY324" s="17" t="s">
        <v>137</v>
      </c>
      <c r="BE324" s="155">
        <f>IF(N324="základní",J324,0)</f>
        <v>0</v>
      </c>
      <c r="BF324" s="155">
        <f>IF(N324="snížená",J324,0)</f>
        <v>0</v>
      </c>
      <c r="BG324" s="155">
        <f>IF(N324="zákl. přenesená",J324,0)</f>
        <v>0</v>
      </c>
      <c r="BH324" s="155">
        <f>IF(N324="sníž. přenesená",J324,0)</f>
        <v>0</v>
      </c>
      <c r="BI324" s="155">
        <f>IF(N324="nulová",J324,0)</f>
        <v>0</v>
      </c>
      <c r="BJ324" s="17" t="s">
        <v>78</v>
      </c>
      <c r="BK324" s="155">
        <f>ROUND(I324*H324,2)</f>
        <v>0</v>
      </c>
      <c r="BL324" s="17" t="s">
        <v>144</v>
      </c>
      <c r="BM324" s="154" t="s">
        <v>476</v>
      </c>
    </row>
    <row r="325" spans="1:65" s="2" customFormat="1" ht="49.15" customHeight="1">
      <c r="A325" s="32"/>
      <c r="B325" s="142"/>
      <c r="C325" s="143" t="s">
        <v>477</v>
      </c>
      <c r="D325" s="143" t="s">
        <v>139</v>
      </c>
      <c r="E325" s="144" t="s">
        <v>478</v>
      </c>
      <c r="F325" s="145" t="s">
        <v>479</v>
      </c>
      <c r="G325" s="146" t="s">
        <v>405</v>
      </c>
      <c r="H325" s="147">
        <v>3</v>
      </c>
      <c r="I325" s="148"/>
      <c r="J325" s="149">
        <f>ROUND(I325*H325,2)</f>
        <v>0</v>
      </c>
      <c r="K325" s="145" t="s">
        <v>143</v>
      </c>
      <c r="L325" s="33"/>
      <c r="M325" s="150" t="s">
        <v>3</v>
      </c>
      <c r="N325" s="151" t="s">
        <v>42</v>
      </c>
      <c r="O325" s="53"/>
      <c r="P325" s="152">
        <f>O325*H325</f>
        <v>0</v>
      </c>
      <c r="Q325" s="152">
        <v>1.6199999999999999E-3</v>
      </c>
      <c r="R325" s="152">
        <f>Q325*H325</f>
        <v>4.8599999999999997E-3</v>
      </c>
      <c r="S325" s="152">
        <v>0</v>
      </c>
      <c r="T325" s="153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4" t="s">
        <v>144</v>
      </c>
      <c r="AT325" s="154" t="s">
        <v>139</v>
      </c>
      <c r="AU325" s="154" t="s">
        <v>80</v>
      </c>
      <c r="AY325" s="17" t="s">
        <v>137</v>
      </c>
      <c r="BE325" s="155">
        <f>IF(N325="základní",J325,0)</f>
        <v>0</v>
      </c>
      <c r="BF325" s="155">
        <f>IF(N325="snížená",J325,0)</f>
        <v>0</v>
      </c>
      <c r="BG325" s="155">
        <f>IF(N325="zákl. přenesená",J325,0)</f>
        <v>0</v>
      </c>
      <c r="BH325" s="155">
        <f>IF(N325="sníž. přenesená",J325,0)</f>
        <v>0</v>
      </c>
      <c r="BI325" s="155">
        <f>IF(N325="nulová",J325,0)</f>
        <v>0</v>
      </c>
      <c r="BJ325" s="17" t="s">
        <v>78</v>
      </c>
      <c r="BK325" s="155">
        <f>ROUND(I325*H325,2)</f>
        <v>0</v>
      </c>
      <c r="BL325" s="17" t="s">
        <v>144</v>
      </c>
      <c r="BM325" s="154" t="s">
        <v>480</v>
      </c>
    </row>
    <row r="326" spans="1:65" s="2" customFormat="1">
      <c r="A326" s="32"/>
      <c r="B326" s="33"/>
      <c r="C326" s="32"/>
      <c r="D326" s="156" t="s">
        <v>146</v>
      </c>
      <c r="E326" s="32"/>
      <c r="F326" s="157" t="s">
        <v>481</v>
      </c>
      <c r="G326" s="32"/>
      <c r="H326" s="32"/>
      <c r="I326" s="158"/>
      <c r="J326" s="32"/>
      <c r="K326" s="32"/>
      <c r="L326" s="33"/>
      <c r="M326" s="159"/>
      <c r="N326" s="160"/>
      <c r="O326" s="53"/>
      <c r="P326" s="53"/>
      <c r="Q326" s="53"/>
      <c r="R326" s="53"/>
      <c r="S326" s="53"/>
      <c r="T326" s="54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146</v>
      </c>
      <c r="AU326" s="17" t="s">
        <v>80</v>
      </c>
    </row>
    <row r="327" spans="1:65" s="13" customFormat="1">
      <c r="B327" s="161"/>
      <c r="D327" s="162" t="s">
        <v>148</v>
      </c>
      <c r="E327" s="163" t="s">
        <v>3</v>
      </c>
      <c r="F327" s="164" t="s">
        <v>482</v>
      </c>
      <c r="H327" s="165">
        <v>3</v>
      </c>
      <c r="I327" s="166"/>
      <c r="L327" s="161"/>
      <c r="M327" s="167"/>
      <c r="N327" s="168"/>
      <c r="O327" s="168"/>
      <c r="P327" s="168"/>
      <c r="Q327" s="168"/>
      <c r="R327" s="168"/>
      <c r="S327" s="168"/>
      <c r="T327" s="169"/>
      <c r="AT327" s="163" t="s">
        <v>148</v>
      </c>
      <c r="AU327" s="163" t="s">
        <v>80</v>
      </c>
      <c r="AV327" s="13" t="s">
        <v>80</v>
      </c>
      <c r="AW327" s="13" t="s">
        <v>33</v>
      </c>
      <c r="AX327" s="13" t="s">
        <v>78</v>
      </c>
      <c r="AY327" s="163" t="s">
        <v>137</v>
      </c>
    </row>
    <row r="328" spans="1:65" s="2" customFormat="1" ht="16.5" customHeight="1">
      <c r="A328" s="32"/>
      <c r="B328" s="142"/>
      <c r="C328" s="178" t="s">
        <v>483</v>
      </c>
      <c r="D328" s="178" t="s">
        <v>293</v>
      </c>
      <c r="E328" s="179" t="s">
        <v>484</v>
      </c>
      <c r="F328" s="180" t="s">
        <v>485</v>
      </c>
      <c r="G328" s="181" t="s">
        <v>405</v>
      </c>
      <c r="H328" s="182">
        <v>3</v>
      </c>
      <c r="I328" s="183"/>
      <c r="J328" s="184">
        <f>ROUND(I328*H328,2)</f>
        <v>0</v>
      </c>
      <c r="K328" s="180" t="s">
        <v>3</v>
      </c>
      <c r="L328" s="185"/>
      <c r="M328" s="186" t="s">
        <v>3</v>
      </c>
      <c r="N328" s="187" t="s">
        <v>42</v>
      </c>
      <c r="O328" s="53"/>
      <c r="P328" s="152">
        <f>O328*H328</f>
        <v>0</v>
      </c>
      <c r="Q328" s="152">
        <v>1.847E-2</v>
      </c>
      <c r="R328" s="152">
        <f>Q328*H328</f>
        <v>5.5410000000000001E-2</v>
      </c>
      <c r="S328" s="152">
        <v>0</v>
      </c>
      <c r="T328" s="153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4" t="s">
        <v>186</v>
      </c>
      <c r="AT328" s="154" t="s">
        <v>293</v>
      </c>
      <c r="AU328" s="154" t="s">
        <v>80</v>
      </c>
      <c r="AY328" s="17" t="s">
        <v>137</v>
      </c>
      <c r="BE328" s="155">
        <f>IF(N328="základní",J328,0)</f>
        <v>0</v>
      </c>
      <c r="BF328" s="155">
        <f>IF(N328="snížená",J328,0)</f>
        <v>0</v>
      </c>
      <c r="BG328" s="155">
        <f>IF(N328="zákl. přenesená",J328,0)</f>
        <v>0</v>
      </c>
      <c r="BH328" s="155">
        <f>IF(N328="sníž. přenesená",J328,0)</f>
        <v>0</v>
      </c>
      <c r="BI328" s="155">
        <f>IF(N328="nulová",J328,0)</f>
        <v>0</v>
      </c>
      <c r="BJ328" s="17" t="s">
        <v>78</v>
      </c>
      <c r="BK328" s="155">
        <f>ROUND(I328*H328,2)</f>
        <v>0</v>
      </c>
      <c r="BL328" s="17" t="s">
        <v>144</v>
      </c>
      <c r="BM328" s="154" t="s">
        <v>486</v>
      </c>
    </row>
    <row r="329" spans="1:65" s="13" customFormat="1">
      <c r="B329" s="161"/>
      <c r="D329" s="162" t="s">
        <v>148</v>
      </c>
      <c r="E329" s="163" t="s">
        <v>3</v>
      </c>
      <c r="F329" s="164" t="s">
        <v>487</v>
      </c>
      <c r="H329" s="165">
        <v>3</v>
      </c>
      <c r="I329" s="166"/>
      <c r="L329" s="161"/>
      <c r="M329" s="167"/>
      <c r="N329" s="168"/>
      <c r="O329" s="168"/>
      <c r="P329" s="168"/>
      <c r="Q329" s="168"/>
      <c r="R329" s="168"/>
      <c r="S329" s="168"/>
      <c r="T329" s="169"/>
      <c r="AT329" s="163" t="s">
        <v>148</v>
      </c>
      <c r="AU329" s="163" t="s">
        <v>80</v>
      </c>
      <c r="AV329" s="13" t="s">
        <v>80</v>
      </c>
      <c r="AW329" s="13" t="s">
        <v>33</v>
      </c>
      <c r="AX329" s="13" t="s">
        <v>78</v>
      </c>
      <c r="AY329" s="163" t="s">
        <v>137</v>
      </c>
    </row>
    <row r="330" spans="1:65" s="2" customFormat="1" ht="16.5" customHeight="1">
      <c r="A330" s="32"/>
      <c r="B330" s="142"/>
      <c r="C330" s="178" t="s">
        <v>488</v>
      </c>
      <c r="D330" s="178" t="s">
        <v>293</v>
      </c>
      <c r="E330" s="179" t="s">
        <v>489</v>
      </c>
      <c r="F330" s="180" t="s">
        <v>490</v>
      </c>
      <c r="G330" s="181" t="s">
        <v>405</v>
      </c>
      <c r="H330" s="182">
        <v>3</v>
      </c>
      <c r="I330" s="183"/>
      <c r="J330" s="184">
        <f>ROUND(I330*H330,2)</f>
        <v>0</v>
      </c>
      <c r="K330" s="180" t="s">
        <v>3</v>
      </c>
      <c r="L330" s="185"/>
      <c r="M330" s="186" t="s">
        <v>3</v>
      </c>
      <c r="N330" s="187" t="s">
        <v>42</v>
      </c>
      <c r="O330" s="53"/>
      <c r="P330" s="152">
        <f>O330*H330</f>
        <v>0</v>
      </c>
      <c r="Q330" s="152">
        <v>5.3E-3</v>
      </c>
      <c r="R330" s="152">
        <f>Q330*H330</f>
        <v>1.5900000000000001E-2</v>
      </c>
      <c r="S330" s="152">
        <v>0</v>
      </c>
      <c r="T330" s="153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4" t="s">
        <v>186</v>
      </c>
      <c r="AT330" s="154" t="s">
        <v>293</v>
      </c>
      <c r="AU330" s="154" t="s">
        <v>80</v>
      </c>
      <c r="AY330" s="17" t="s">
        <v>137</v>
      </c>
      <c r="BE330" s="155">
        <f>IF(N330="základní",J330,0)</f>
        <v>0</v>
      </c>
      <c r="BF330" s="155">
        <f>IF(N330="snížená",J330,0)</f>
        <v>0</v>
      </c>
      <c r="BG330" s="155">
        <f>IF(N330="zákl. přenesená",J330,0)</f>
        <v>0</v>
      </c>
      <c r="BH330" s="155">
        <f>IF(N330="sníž. přenesená",J330,0)</f>
        <v>0</v>
      </c>
      <c r="BI330" s="155">
        <f>IF(N330="nulová",J330,0)</f>
        <v>0</v>
      </c>
      <c r="BJ330" s="17" t="s">
        <v>78</v>
      </c>
      <c r="BK330" s="155">
        <f>ROUND(I330*H330,2)</f>
        <v>0</v>
      </c>
      <c r="BL330" s="17" t="s">
        <v>144</v>
      </c>
      <c r="BM330" s="154" t="s">
        <v>491</v>
      </c>
    </row>
    <row r="331" spans="1:65" s="13" customFormat="1">
      <c r="B331" s="161"/>
      <c r="D331" s="162" t="s">
        <v>148</v>
      </c>
      <c r="E331" s="163" t="s">
        <v>3</v>
      </c>
      <c r="F331" s="164" t="s">
        <v>487</v>
      </c>
      <c r="H331" s="165">
        <v>3</v>
      </c>
      <c r="I331" s="166"/>
      <c r="L331" s="161"/>
      <c r="M331" s="167"/>
      <c r="N331" s="168"/>
      <c r="O331" s="168"/>
      <c r="P331" s="168"/>
      <c r="Q331" s="168"/>
      <c r="R331" s="168"/>
      <c r="S331" s="168"/>
      <c r="T331" s="169"/>
      <c r="AT331" s="163" t="s">
        <v>148</v>
      </c>
      <c r="AU331" s="163" t="s">
        <v>80</v>
      </c>
      <c r="AV331" s="13" t="s">
        <v>80</v>
      </c>
      <c r="AW331" s="13" t="s">
        <v>33</v>
      </c>
      <c r="AX331" s="13" t="s">
        <v>78</v>
      </c>
      <c r="AY331" s="163" t="s">
        <v>137</v>
      </c>
    </row>
    <row r="332" spans="1:65" s="2" customFormat="1" ht="24.25" customHeight="1">
      <c r="A332" s="32"/>
      <c r="B332" s="142"/>
      <c r="C332" s="143" t="s">
        <v>492</v>
      </c>
      <c r="D332" s="143" t="s">
        <v>139</v>
      </c>
      <c r="E332" s="144" t="s">
        <v>493</v>
      </c>
      <c r="F332" s="145" t="s">
        <v>494</v>
      </c>
      <c r="G332" s="146" t="s">
        <v>405</v>
      </c>
      <c r="H332" s="147">
        <v>3</v>
      </c>
      <c r="I332" s="148"/>
      <c r="J332" s="149">
        <f>ROUND(I332*H332,2)</f>
        <v>0</v>
      </c>
      <c r="K332" s="145" t="s">
        <v>143</v>
      </c>
      <c r="L332" s="33"/>
      <c r="M332" s="150" t="s">
        <v>3</v>
      </c>
      <c r="N332" s="151" t="s">
        <v>42</v>
      </c>
      <c r="O332" s="53"/>
      <c r="P332" s="152">
        <f>O332*H332</f>
        <v>0</v>
      </c>
      <c r="Q332" s="152">
        <v>1.3600000000000001E-3</v>
      </c>
      <c r="R332" s="152">
        <f>Q332*H332</f>
        <v>4.0800000000000003E-3</v>
      </c>
      <c r="S332" s="152">
        <v>0</v>
      </c>
      <c r="T332" s="153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4" t="s">
        <v>144</v>
      </c>
      <c r="AT332" s="154" t="s">
        <v>139</v>
      </c>
      <c r="AU332" s="154" t="s">
        <v>80</v>
      </c>
      <c r="AY332" s="17" t="s">
        <v>137</v>
      </c>
      <c r="BE332" s="155">
        <f>IF(N332="základní",J332,0)</f>
        <v>0</v>
      </c>
      <c r="BF332" s="155">
        <f>IF(N332="snížená",J332,0)</f>
        <v>0</v>
      </c>
      <c r="BG332" s="155">
        <f>IF(N332="zákl. přenesená",J332,0)</f>
        <v>0</v>
      </c>
      <c r="BH332" s="155">
        <f>IF(N332="sníž. přenesená",J332,0)</f>
        <v>0</v>
      </c>
      <c r="BI332" s="155">
        <f>IF(N332="nulová",J332,0)</f>
        <v>0</v>
      </c>
      <c r="BJ332" s="17" t="s">
        <v>78</v>
      </c>
      <c r="BK332" s="155">
        <f>ROUND(I332*H332,2)</f>
        <v>0</v>
      </c>
      <c r="BL332" s="17" t="s">
        <v>144</v>
      </c>
      <c r="BM332" s="154" t="s">
        <v>495</v>
      </c>
    </row>
    <row r="333" spans="1:65" s="2" customFormat="1">
      <c r="A333" s="32"/>
      <c r="B333" s="33"/>
      <c r="C333" s="32"/>
      <c r="D333" s="156" t="s">
        <v>146</v>
      </c>
      <c r="E333" s="32"/>
      <c r="F333" s="157" t="s">
        <v>496</v>
      </c>
      <c r="G333" s="32"/>
      <c r="H333" s="32"/>
      <c r="I333" s="158"/>
      <c r="J333" s="32"/>
      <c r="K333" s="32"/>
      <c r="L333" s="33"/>
      <c r="M333" s="159"/>
      <c r="N333" s="160"/>
      <c r="O333" s="53"/>
      <c r="P333" s="53"/>
      <c r="Q333" s="53"/>
      <c r="R333" s="53"/>
      <c r="S333" s="53"/>
      <c r="T333" s="54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146</v>
      </c>
      <c r="AU333" s="17" t="s">
        <v>80</v>
      </c>
    </row>
    <row r="334" spans="1:65" s="13" customFormat="1">
      <c r="B334" s="161"/>
      <c r="D334" s="162" t="s">
        <v>148</v>
      </c>
      <c r="E334" s="163" t="s">
        <v>3</v>
      </c>
      <c r="F334" s="164" t="s">
        <v>482</v>
      </c>
      <c r="H334" s="165">
        <v>3</v>
      </c>
      <c r="I334" s="166"/>
      <c r="L334" s="161"/>
      <c r="M334" s="167"/>
      <c r="N334" s="168"/>
      <c r="O334" s="168"/>
      <c r="P334" s="168"/>
      <c r="Q334" s="168"/>
      <c r="R334" s="168"/>
      <c r="S334" s="168"/>
      <c r="T334" s="169"/>
      <c r="AT334" s="163" t="s">
        <v>148</v>
      </c>
      <c r="AU334" s="163" t="s">
        <v>80</v>
      </c>
      <c r="AV334" s="13" t="s">
        <v>80</v>
      </c>
      <c r="AW334" s="13" t="s">
        <v>33</v>
      </c>
      <c r="AX334" s="13" t="s">
        <v>78</v>
      </c>
      <c r="AY334" s="163" t="s">
        <v>137</v>
      </c>
    </row>
    <row r="335" spans="1:65" s="2" customFormat="1" ht="16.5" customHeight="1">
      <c r="A335" s="32"/>
      <c r="B335" s="142"/>
      <c r="C335" s="178" t="s">
        <v>497</v>
      </c>
      <c r="D335" s="178" t="s">
        <v>293</v>
      </c>
      <c r="E335" s="179" t="s">
        <v>498</v>
      </c>
      <c r="F335" s="180" t="s">
        <v>499</v>
      </c>
      <c r="G335" s="181" t="s">
        <v>405</v>
      </c>
      <c r="H335" s="182">
        <v>3</v>
      </c>
      <c r="I335" s="183"/>
      <c r="J335" s="184">
        <f>ROUND(I335*H335,2)</f>
        <v>0</v>
      </c>
      <c r="K335" s="180" t="s">
        <v>3</v>
      </c>
      <c r="L335" s="185"/>
      <c r="M335" s="186" t="s">
        <v>3</v>
      </c>
      <c r="N335" s="187" t="s">
        <v>42</v>
      </c>
      <c r="O335" s="53"/>
      <c r="P335" s="152">
        <f>O335*H335</f>
        <v>0</v>
      </c>
      <c r="Q335" s="152">
        <v>3.6400000000000002E-2</v>
      </c>
      <c r="R335" s="152">
        <f>Q335*H335</f>
        <v>0.10920000000000001</v>
      </c>
      <c r="S335" s="152">
        <v>0</v>
      </c>
      <c r="T335" s="153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4" t="s">
        <v>186</v>
      </c>
      <c r="AT335" s="154" t="s">
        <v>293</v>
      </c>
      <c r="AU335" s="154" t="s">
        <v>80</v>
      </c>
      <c r="AY335" s="17" t="s">
        <v>137</v>
      </c>
      <c r="BE335" s="155">
        <f>IF(N335="základní",J335,0)</f>
        <v>0</v>
      </c>
      <c r="BF335" s="155">
        <f>IF(N335="snížená",J335,0)</f>
        <v>0</v>
      </c>
      <c r="BG335" s="155">
        <f>IF(N335="zákl. přenesená",J335,0)</f>
        <v>0</v>
      </c>
      <c r="BH335" s="155">
        <f>IF(N335="sníž. přenesená",J335,0)</f>
        <v>0</v>
      </c>
      <c r="BI335" s="155">
        <f>IF(N335="nulová",J335,0)</f>
        <v>0</v>
      </c>
      <c r="BJ335" s="17" t="s">
        <v>78</v>
      </c>
      <c r="BK335" s="155">
        <f>ROUND(I335*H335,2)</f>
        <v>0</v>
      </c>
      <c r="BL335" s="17" t="s">
        <v>144</v>
      </c>
      <c r="BM335" s="154" t="s">
        <v>500</v>
      </c>
    </row>
    <row r="336" spans="1:65" s="13" customFormat="1">
      <c r="B336" s="161"/>
      <c r="D336" s="162" t="s">
        <v>148</v>
      </c>
      <c r="E336" s="163" t="s">
        <v>3</v>
      </c>
      <c r="F336" s="164" t="s">
        <v>482</v>
      </c>
      <c r="H336" s="165">
        <v>3</v>
      </c>
      <c r="I336" s="166"/>
      <c r="L336" s="161"/>
      <c r="M336" s="167"/>
      <c r="N336" s="168"/>
      <c r="O336" s="168"/>
      <c r="P336" s="168"/>
      <c r="Q336" s="168"/>
      <c r="R336" s="168"/>
      <c r="S336" s="168"/>
      <c r="T336" s="169"/>
      <c r="AT336" s="163" t="s">
        <v>148</v>
      </c>
      <c r="AU336" s="163" t="s">
        <v>80</v>
      </c>
      <c r="AV336" s="13" t="s">
        <v>80</v>
      </c>
      <c r="AW336" s="13" t="s">
        <v>33</v>
      </c>
      <c r="AX336" s="13" t="s">
        <v>78</v>
      </c>
      <c r="AY336" s="163" t="s">
        <v>137</v>
      </c>
    </row>
    <row r="337" spans="1:65" s="2" customFormat="1" ht="24.25" customHeight="1">
      <c r="A337" s="32"/>
      <c r="B337" s="142"/>
      <c r="C337" s="143" t="s">
        <v>501</v>
      </c>
      <c r="D337" s="143" t="s">
        <v>139</v>
      </c>
      <c r="E337" s="144" t="s">
        <v>502</v>
      </c>
      <c r="F337" s="145" t="s">
        <v>503</v>
      </c>
      <c r="G337" s="146" t="s">
        <v>158</v>
      </c>
      <c r="H337" s="147">
        <v>1229.5999999999999</v>
      </c>
      <c r="I337" s="148"/>
      <c r="J337" s="149">
        <f>ROUND(I337*H337,2)</f>
        <v>0</v>
      </c>
      <c r="K337" s="145" t="s">
        <v>143</v>
      </c>
      <c r="L337" s="33"/>
      <c r="M337" s="150" t="s">
        <v>3</v>
      </c>
      <c r="N337" s="151" t="s">
        <v>42</v>
      </c>
      <c r="O337" s="53"/>
      <c r="P337" s="152">
        <f>O337*H337</f>
        <v>0</v>
      </c>
      <c r="Q337" s="152">
        <v>0</v>
      </c>
      <c r="R337" s="152">
        <f>Q337*H337</f>
        <v>0</v>
      </c>
      <c r="S337" s="152">
        <v>0</v>
      </c>
      <c r="T337" s="153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4" t="s">
        <v>144</v>
      </c>
      <c r="AT337" s="154" t="s">
        <v>139</v>
      </c>
      <c r="AU337" s="154" t="s">
        <v>80</v>
      </c>
      <c r="AY337" s="17" t="s">
        <v>137</v>
      </c>
      <c r="BE337" s="155">
        <f>IF(N337="základní",J337,0)</f>
        <v>0</v>
      </c>
      <c r="BF337" s="155">
        <f>IF(N337="snížená",J337,0)</f>
        <v>0</v>
      </c>
      <c r="BG337" s="155">
        <f>IF(N337="zákl. přenesená",J337,0)</f>
        <v>0</v>
      </c>
      <c r="BH337" s="155">
        <f>IF(N337="sníž. přenesená",J337,0)</f>
        <v>0</v>
      </c>
      <c r="BI337" s="155">
        <f>IF(N337="nulová",J337,0)</f>
        <v>0</v>
      </c>
      <c r="BJ337" s="17" t="s">
        <v>78</v>
      </c>
      <c r="BK337" s="155">
        <f>ROUND(I337*H337,2)</f>
        <v>0</v>
      </c>
      <c r="BL337" s="17" t="s">
        <v>144</v>
      </c>
      <c r="BM337" s="154" t="s">
        <v>504</v>
      </c>
    </row>
    <row r="338" spans="1:65" s="2" customFormat="1">
      <c r="A338" s="32"/>
      <c r="B338" s="33"/>
      <c r="C338" s="32"/>
      <c r="D338" s="156" t="s">
        <v>146</v>
      </c>
      <c r="E338" s="32"/>
      <c r="F338" s="157" t="s">
        <v>505</v>
      </c>
      <c r="G338" s="32"/>
      <c r="H338" s="32"/>
      <c r="I338" s="158"/>
      <c r="J338" s="32"/>
      <c r="K338" s="32"/>
      <c r="L338" s="33"/>
      <c r="M338" s="159"/>
      <c r="N338" s="160"/>
      <c r="O338" s="53"/>
      <c r="P338" s="53"/>
      <c r="Q338" s="53"/>
      <c r="R338" s="53"/>
      <c r="S338" s="53"/>
      <c r="T338" s="54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7" t="s">
        <v>146</v>
      </c>
      <c r="AU338" s="17" t="s">
        <v>80</v>
      </c>
    </row>
    <row r="339" spans="1:65" s="13" customFormat="1">
      <c r="B339" s="161"/>
      <c r="D339" s="162" t="s">
        <v>148</v>
      </c>
      <c r="E339" s="163" t="s">
        <v>3</v>
      </c>
      <c r="F339" s="164" t="s">
        <v>506</v>
      </c>
      <c r="H339" s="165">
        <v>1229.5999999999999</v>
      </c>
      <c r="I339" s="166"/>
      <c r="L339" s="161"/>
      <c r="M339" s="167"/>
      <c r="N339" s="168"/>
      <c r="O339" s="168"/>
      <c r="P339" s="168"/>
      <c r="Q339" s="168"/>
      <c r="R339" s="168"/>
      <c r="S339" s="168"/>
      <c r="T339" s="169"/>
      <c r="AT339" s="163" t="s">
        <v>148</v>
      </c>
      <c r="AU339" s="163" t="s">
        <v>80</v>
      </c>
      <c r="AV339" s="13" t="s">
        <v>80</v>
      </c>
      <c r="AW339" s="13" t="s">
        <v>33</v>
      </c>
      <c r="AX339" s="13" t="s">
        <v>78</v>
      </c>
      <c r="AY339" s="163" t="s">
        <v>137</v>
      </c>
    </row>
    <row r="340" spans="1:65" s="2" customFormat="1" ht="16.5" customHeight="1">
      <c r="A340" s="32"/>
      <c r="B340" s="142"/>
      <c r="C340" s="143" t="s">
        <v>507</v>
      </c>
      <c r="D340" s="143" t="s">
        <v>139</v>
      </c>
      <c r="E340" s="144" t="s">
        <v>508</v>
      </c>
      <c r="F340" s="145" t="s">
        <v>509</v>
      </c>
      <c r="G340" s="146" t="s">
        <v>158</v>
      </c>
      <c r="H340" s="147">
        <v>1229.5999999999999</v>
      </c>
      <c r="I340" s="148"/>
      <c r="J340" s="149">
        <f>ROUND(I340*H340,2)</f>
        <v>0</v>
      </c>
      <c r="K340" s="145" t="s">
        <v>143</v>
      </c>
      <c r="L340" s="33"/>
      <c r="M340" s="150" t="s">
        <v>3</v>
      </c>
      <c r="N340" s="151" t="s">
        <v>42</v>
      </c>
      <c r="O340" s="53"/>
      <c r="P340" s="152">
        <f>O340*H340</f>
        <v>0</v>
      </c>
      <c r="Q340" s="152">
        <v>0</v>
      </c>
      <c r="R340" s="152">
        <f>Q340*H340</f>
        <v>0</v>
      </c>
      <c r="S340" s="152">
        <v>0</v>
      </c>
      <c r="T340" s="153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4" t="s">
        <v>144</v>
      </c>
      <c r="AT340" s="154" t="s">
        <v>139</v>
      </c>
      <c r="AU340" s="154" t="s">
        <v>80</v>
      </c>
      <c r="AY340" s="17" t="s">
        <v>137</v>
      </c>
      <c r="BE340" s="155">
        <f>IF(N340="základní",J340,0)</f>
        <v>0</v>
      </c>
      <c r="BF340" s="155">
        <f>IF(N340="snížená",J340,0)</f>
        <v>0</v>
      </c>
      <c r="BG340" s="155">
        <f>IF(N340="zákl. přenesená",J340,0)</f>
        <v>0</v>
      </c>
      <c r="BH340" s="155">
        <f>IF(N340="sníž. přenesená",J340,0)</f>
        <v>0</v>
      </c>
      <c r="BI340" s="155">
        <f>IF(N340="nulová",J340,0)</f>
        <v>0</v>
      </c>
      <c r="BJ340" s="17" t="s">
        <v>78</v>
      </c>
      <c r="BK340" s="155">
        <f>ROUND(I340*H340,2)</f>
        <v>0</v>
      </c>
      <c r="BL340" s="17" t="s">
        <v>144</v>
      </c>
      <c r="BM340" s="154" t="s">
        <v>510</v>
      </c>
    </row>
    <row r="341" spans="1:65" s="2" customFormat="1">
      <c r="A341" s="32"/>
      <c r="B341" s="33"/>
      <c r="C341" s="32"/>
      <c r="D341" s="156" t="s">
        <v>146</v>
      </c>
      <c r="E341" s="32"/>
      <c r="F341" s="157" t="s">
        <v>511</v>
      </c>
      <c r="G341" s="32"/>
      <c r="H341" s="32"/>
      <c r="I341" s="158"/>
      <c r="J341" s="32"/>
      <c r="K341" s="32"/>
      <c r="L341" s="33"/>
      <c r="M341" s="159"/>
      <c r="N341" s="160"/>
      <c r="O341" s="53"/>
      <c r="P341" s="53"/>
      <c r="Q341" s="53"/>
      <c r="R341" s="53"/>
      <c r="S341" s="53"/>
      <c r="T341" s="54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146</v>
      </c>
      <c r="AU341" s="17" t="s">
        <v>80</v>
      </c>
    </row>
    <row r="342" spans="1:65" s="13" customFormat="1">
      <c r="B342" s="161"/>
      <c r="D342" s="162" t="s">
        <v>148</v>
      </c>
      <c r="E342" s="163" t="s">
        <v>3</v>
      </c>
      <c r="F342" s="164" t="s">
        <v>512</v>
      </c>
      <c r="H342" s="165">
        <v>1229.5999999999999</v>
      </c>
      <c r="I342" s="166"/>
      <c r="L342" s="161"/>
      <c r="M342" s="167"/>
      <c r="N342" s="168"/>
      <c r="O342" s="168"/>
      <c r="P342" s="168"/>
      <c r="Q342" s="168"/>
      <c r="R342" s="168"/>
      <c r="S342" s="168"/>
      <c r="T342" s="169"/>
      <c r="AT342" s="163" t="s">
        <v>148</v>
      </c>
      <c r="AU342" s="163" t="s">
        <v>80</v>
      </c>
      <c r="AV342" s="13" t="s">
        <v>80</v>
      </c>
      <c r="AW342" s="13" t="s">
        <v>33</v>
      </c>
      <c r="AX342" s="13" t="s">
        <v>78</v>
      </c>
      <c r="AY342" s="163" t="s">
        <v>137</v>
      </c>
    </row>
    <row r="343" spans="1:65" s="2" customFormat="1" ht="24.25" customHeight="1">
      <c r="A343" s="32"/>
      <c r="B343" s="142"/>
      <c r="C343" s="143" t="s">
        <v>513</v>
      </c>
      <c r="D343" s="143" t="s">
        <v>139</v>
      </c>
      <c r="E343" s="144" t="s">
        <v>514</v>
      </c>
      <c r="F343" s="145" t="s">
        <v>515</v>
      </c>
      <c r="G343" s="146" t="s">
        <v>405</v>
      </c>
      <c r="H343" s="147">
        <v>16</v>
      </c>
      <c r="I343" s="148"/>
      <c r="J343" s="149">
        <f>ROUND(I343*H343,2)</f>
        <v>0</v>
      </c>
      <c r="K343" s="145" t="s">
        <v>143</v>
      </c>
      <c r="L343" s="33"/>
      <c r="M343" s="150" t="s">
        <v>3</v>
      </c>
      <c r="N343" s="151" t="s">
        <v>42</v>
      </c>
      <c r="O343" s="53"/>
      <c r="P343" s="152">
        <f>O343*H343</f>
        <v>0</v>
      </c>
      <c r="Q343" s="152">
        <v>1.0189999999999999E-2</v>
      </c>
      <c r="R343" s="152">
        <f>Q343*H343</f>
        <v>0.16303999999999999</v>
      </c>
      <c r="S343" s="152">
        <v>0</v>
      </c>
      <c r="T343" s="153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4" t="s">
        <v>144</v>
      </c>
      <c r="AT343" s="154" t="s">
        <v>139</v>
      </c>
      <c r="AU343" s="154" t="s">
        <v>80</v>
      </c>
      <c r="AY343" s="17" t="s">
        <v>137</v>
      </c>
      <c r="BE343" s="155">
        <f>IF(N343="základní",J343,0)</f>
        <v>0</v>
      </c>
      <c r="BF343" s="155">
        <f>IF(N343="snížená",J343,0)</f>
        <v>0</v>
      </c>
      <c r="BG343" s="155">
        <f>IF(N343="zákl. přenesená",J343,0)</f>
        <v>0</v>
      </c>
      <c r="BH343" s="155">
        <f>IF(N343="sníž. přenesená",J343,0)</f>
        <v>0</v>
      </c>
      <c r="BI343" s="155">
        <f>IF(N343="nulová",J343,0)</f>
        <v>0</v>
      </c>
      <c r="BJ343" s="17" t="s">
        <v>78</v>
      </c>
      <c r="BK343" s="155">
        <f>ROUND(I343*H343,2)</f>
        <v>0</v>
      </c>
      <c r="BL343" s="17" t="s">
        <v>144</v>
      </c>
      <c r="BM343" s="154" t="s">
        <v>516</v>
      </c>
    </row>
    <row r="344" spans="1:65" s="2" customFormat="1">
      <c r="A344" s="32"/>
      <c r="B344" s="33"/>
      <c r="C344" s="32"/>
      <c r="D344" s="156" t="s">
        <v>146</v>
      </c>
      <c r="E344" s="32"/>
      <c r="F344" s="157" t="s">
        <v>517</v>
      </c>
      <c r="G344" s="32"/>
      <c r="H344" s="32"/>
      <c r="I344" s="158"/>
      <c r="J344" s="32"/>
      <c r="K344" s="32"/>
      <c r="L344" s="33"/>
      <c r="M344" s="159"/>
      <c r="N344" s="160"/>
      <c r="O344" s="53"/>
      <c r="P344" s="53"/>
      <c r="Q344" s="53"/>
      <c r="R344" s="53"/>
      <c r="S344" s="53"/>
      <c r="T344" s="54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7" t="s">
        <v>146</v>
      </c>
      <c r="AU344" s="17" t="s">
        <v>80</v>
      </c>
    </row>
    <row r="345" spans="1:65" s="13" customFormat="1">
      <c r="B345" s="161"/>
      <c r="D345" s="162" t="s">
        <v>148</v>
      </c>
      <c r="E345" s="163" t="s">
        <v>3</v>
      </c>
      <c r="F345" s="164" t="s">
        <v>518</v>
      </c>
      <c r="H345" s="165">
        <v>16</v>
      </c>
      <c r="I345" s="166"/>
      <c r="L345" s="161"/>
      <c r="M345" s="167"/>
      <c r="N345" s="168"/>
      <c r="O345" s="168"/>
      <c r="P345" s="168"/>
      <c r="Q345" s="168"/>
      <c r="R345" s="168"/>
      <c r="S345" s="168"/>
      <c r="T345" s="169"/>
      <c r="AT345" s="163" t="s">
        <v>148</v>
      </c>
      <c r="AU345" s="163" t="s">
        <v>80</v>
      </c>
      <c r="AV345" s="13" t="s">
        <v>80</v>
      </c>
      <c r="AW345" s="13" t="s">
        <v>33</v>
      </c>
      <c r="AX345" s="13" t="s">
        <v>78</v>
      </c>
      <c r="AY345" s="163" t="s">
        <v>137</v>
      </c>
    </row>
    <row r="346" spans="1:65" s="2" customFormat="1" ht="24.25" customHeight="1">
      <c r="A346" s="32"/>
      <c r="B346" s="142"/>
      <c r="C346" s="178" t="s">
        <v>519</v>
      </c>
      <c r="D346" s="178" t="s">
        <v>293</v>
      </c>
      <c r="E346" s="179" t="s">
        <v>520</v>
      </c>
      <c r="F346" s="180" t="s">
        <v>521</v>
      </c>
      <c r="G346" s="181" t="s">
        <v>405</v>
      </c>
      <c r="H346" s="182">
        <v>11</v>
      </c>
      <c r="I346" s="183"/>
      <c r="J346" s="184">
        <f>ROUND(I346*H346,2)</f>
        <v>0</v>
      </c>
      <c r="K346" s="180" t="s">
        <v>143</v>
      </c>
      <c r="L346" s="185"/>
      <c r="M346" s="186" t="s">
        <v>3</v>
      </c>
      <c r="N346" s="187" t="s">
        <v>42</v>
      </c>
      <c r="O346" s="53"/>
      <c r="P346" s="152">
        <f>O346*H346</f>
        <v>0</v>
      </c>
      <c r="Q346" s="152">
        <v>1.0129999999999999</v>
      </c>
      <c r="R346" s="152">
        <f>Q346*H346</f>
        <v>11.142999999999999</v>
      </c>
      <c r="S346" s="152">
        <v>0</v>
      </c>
      <c r="T346" s="153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4" t="s">
        <v>186</v>
      </c>
      <c r="AT346" s="154" t="s">
        <v>293</v>
      </c>
      <c r="AU346" s="154" t="s">
        <v>80</v>
      </c>
      <c r="AY346" s="17" t="s">
        <v>137</v>
      </c>
      <c r="BE346" s="155">
        <f>IF(N346="základní",J346,0)</f>
        <v>0</v>
      </c>
      <c r="BF346" s="155">
        <f>IF(N346="snížená",J346,0)</f>
        <v>0</v>
      </c>
      <c r="BG346" s="155">
        <f>IF(N346="zákl. přenesená",J346,0)</f>
        <v>0</v>
      </c>
      <c r="BH346" s="155">
        <f>IF(N346="sníž. přenesená",J346,0)</f>
        <v>0</v>
      </c>
      <c r="BI346" s="155">
        <f>IF(N346="nulová",J346,0)</f>
        <v>0</v>
      </c>
      <c r="BJ346" s="17" t="s">
        <v>78</v>
      </c>
      <c r="BK346" s="155">
        <f>ROUND(I346*H346,2)</f>
        <v>0</v>
      </c>
      <c r="BL346" s="17" t="s">
        <v>144</v>
      </c>
      <c r="BM346" s="154" t="s">
        <v>522</v>
      </c>
    </row>
    <row r="347" spans="1:65" s="13" customFormat="1">
      <c r="B347" s="161"/>
      <c r="D347" s="162" t="s">
        <v>148</v>
      </c>
      <c r="E347" s="163" t="s">
        <v>3</v>
      </c>
      <c r="F347" s="164" t="s">
        <v>523</v>
      </c>
      <c r="H347" s="165">
        <v>11</v>
      </c>
      <c r="I347" s="166"/>
      <c r="L347" s="161"/>
      <c r="M347" s="167"/>
      <c r="N347" s="168"/>
      <c r="O347" s="168"/>
      <c r="P347" s="168"/>
      <c r="Q347" s="168"/>
      <c r="R347" s="168"/>
      <c r="S347" s="168"/>
      <c r="T347" s="169"/>
      <c r="AT347" s="163" t="s">
        <v>148</v>
      </c>
      <c r="AU347" s="163" t="s">
        <v>80</v>
      </c>
      <c r="AV347" s="13" t="s">
        <v>80</v>
      </c>
      <c r="AW347" s="13" t="s">
        <v>33</v>
      </c>
      <c r="AX347" s="13" t="s">
        <v>78</v>
      </c>
      <c r="AY347" s="163" t="s">
        <v>137</v>
      </c>
    </row>
    <row r="348" spans="1:65" s="2" customFormat="1" ht="24.25" customHeight="1">
      <c r="A348" s="32"/>
      <c r="B348" s="142"/>
      <c r="C348" s="178" t="s">
        <v>524</v>
      </c>
      <c r="D348" s="178" t="s">
        <v>293</v>
      </c>
      <c r="E348" s="179" t="s">
        <v>525</v>
      </c>
      <c r="F348" s="180" t="s">
        <v>526</v>
      </c>
      <c r="G348" s="181" t="s">
        <v>405</v>
      </c>
      <c r="H348" s="182">
        <v>5</v>
      </c>
      <c r="I348" s="183"/>
      <c r="J348" s="184">
        <f>ROUND(I348*H348,2)</f>
        <v>0</v>
      </c>
      <c r="K348" s="180" t="s">
        <v>143</v>
      </c>
      <c r="L348" s="185"/>
      <c r="M348" s="186" t="s">
        <v>3</v>
      </c>
      <c r="N348" s="187" t="s">
        <v>42</v>
      </c>
      <c r="O348" s="53"/>
      <c r="P348" s="152">
        <f>O348*H348</f>
        <v>0</v>
      </c>
      <c r="Q348" s="152">
        <v>0.50600000000000001</v>
      </c>
      <c r="R348" s="152">
        <f>Q348*H348</f>
        <v>2.5300000000000002</v>
      </c>
      <c r="S348" s="152">
        <v>0</v>
      </c>
      <c r="T348" s="153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4" t="s">
        <v>186</v>
      </c>
      <c r="AT348" s="154" t="s">
        <v>293</v>
      </c>
      <c r="AU348" s="154" t="s">
        <v>80</v>
      </c>
      <c r="AY348" s="17" t="s">
        <v>137</v>
      </c>
      <c r="BE348" s="155">
        <f>IF(N348="základní",J348,0)</f>
        <v>0</v>
      </c>
      <c r="BF348" s="155">
        <f>IF(N348="snížená",J348,0)</f>
        <v>0</v>
      </c>
      <c r="BG348" s="155">
        <f>IF(N348="zákl. přenesená",J348,0)</f>
        <v>0</v>
      </c>
      <c r="BH348" s="155">
        <f>IF(N348="sníž. přenesená",J348,0)</f>
        <v>0</v>
      </c>
      <c r="BI348" s="155">
        <f>IF(N348="nulová",J348,0)</f>
        <v>0</v>
      </c>
      <c r="BJ348" s="17" t="s">
        <v>78</v>
      </c>
      <c r="BK348" s="155">
        <f>ROUND(I348*H348,2)</f>
        <v>0</v>
      </c>
      <c r="BL348" s="17" t="s">
        <v>144</v>
      </c>
      <c r="BM348" s="154" t="s">
        <v>527</v>
      </c>
    </row>
    <row r="349" spans="1:65" s="13" customFormat="1">
      <c r="B349" s="161"/>
      <c r="D349" s="162" t="s">
        <v>148</v>
      </c>
      <c r="E349" s="163" t="s">
        <v>3</v>
      </c>
      <c r="F349" s="164" t="s">
        <v>528</v>
      </c>
      <c r="H349" s="165">
        <v>5</v>
      </c>
      <c r="I349" s="166"/>
      <c r="L349" s="161"/>
      <c r="M349" s="167"/>
      <c r="N349" s="168"/>
      <c r="O349" s="168"/>
      <c r="P349" s="168"/>
      <c r="Q349" s="168"/>
      <c r="R349" s="168"/>
      <c r="S349" s="168"/>
      <c r="T349" s="169"/>
      <c r="AT349" s="163" t="s">
        <v>148</v>
      </c>
      <c r="AU349" s="163" t="s">
        <v>80</v>
      </c>
      <c r="AV349" s="13" t="s">
        <v>80</v>
      </c>
      <c r="AW349" s="13" t="s">
        <v>33</v>
      </c>
      <c r="AX349" s="13" t="s">
        <v>78</v>
      </c>
      <c r="AY349" s="163" t="s">
        <v>137</v>
      </c>
    </row>
    <row r="350" spans="1:65" s="2" customFormat="1" ht="24.25" customHeight="1">
      <c r="A350" s="32"/>
      <c r="B350" s="142"/>
      <c r="C350" s="143" t="s">
        <v>529</v>
      </c>
      <c r="D350" s="143" t="s">
        <v>139</v>
      </c>
      <c r="E350" s="144" t="s">
        <v>530</v>
      </c>
      <c r="F350" s="145" t="s">
        <v>531</v>
      </c>
      <c r="G350" s="146" t="s">
        <v>405</v>
      </c>
      <c r="H350" s="147">
        <v>5</v>
      </c>
      <c r="I350" s="148"/>
      <c r="J350" s="149">
        <f>ROUND(I350*H350,2)</f>
        <v>0</v>
      </c>
      <c r="K350" s="145" t="s">
        <v>143</v>
      </c>
      <c r="L350" s="33"/>
      <c r="M350" s="150" t="s">
        <v>3</v>
      </c>
      <c r="N350" s="151" t="s">
        <v>42</v>
      </c>
      <c r="O350" s="53"/>
      <c r="P350" s="152">
        <f>O350*H350</f>
        <v>0</v>
      </c>
      <c r="Q350" s="152">
        <v>3.9269999999999999E-2</v>
      </c>
      <c r="R350" s="152">
        <f>Q350*H350</f>
        <v>0.19635</v>
      </c>
      <c r="S350" s="152">
        <v>0</v>
      </c>
      <c r="T350" s="153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4" t="s">
        <v>144</v>
      </c>
      <c r="AT350" s="154" t="s">
        <v>139</v>
      </c>
      <c r="AU350" s="154" t="s">
        <v>80</v>
      </c>
      <c r="AY350" s="17" t="s">
        <v>137</v>
      </c>
      <c r="BE350" s="155">
        <f>IF(N350="základní",J350,0)</f>
        <v>0</v>
      </c>
      <c r="BF350" s="155">
        <f>IF(N350="snížená",J350,0)</f>
        <v>0</v>
      </c>
      <c r="BG350" s="155">
        <f>IF(N350="zákl. přenesená",J350,0)</f>
        <v>0</v>
      </c>
      <c r="BH350" s="155">
        <f>IF(N350="sníž. přenesená",J350,0)</f>
        <v>0</v>
      </c>
      <c r="BI350" s="155">
        <f>IF(N350="nulová",J350,0)</f>
        <v>0</v>
      </c>
      <c r="BJ350" s="17" t="s">
        <v>78</v>
      </c>
      <c r="BK350" s="155">
        <f>ROUND(I350*H350,2)</f>
        <v>0</v>
      </c>
      <c r="BL350" s="17" t="s">
        <v>144</v>
      </c>
      <c r="BM350" s="154" t="s">
        <v>532</v>
      </c>
    </row>
    <row r="351" spans="1:65" s="2" customFormat="1">
      <c r="A351" s="32"/>
      <c r="B351" s="33"/>
      <c r="C351" s="32"/>
      <c r="D351" s="156" t="s">
        <v>146</v>
      </c>
      <c r="E351" s="32"/>
      <c r="F351" s="157" t="s">
        <v>533</v>
      </c>
      <c r="G351" s="32"/>
      <c r="H351" s="32"/>
      <c r="I351" s="158"/>
      <c r="J351" s="32"/>
      <c r="K351" s="32"/>
      <c r="L351" s="33"/>
      <c r="M351" s="159"/>
      <c r="N351" s="160"/>
      <c r="O351" s="53"/>
      <c r="P351" s="53"/>
      <c r="Q351" s="53"/>
      <c r="R351" s="53"/>
      <c r="S351" s="53"/>
      <c r="T351" s="54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146</v>
      </c>
      <c r="AU351" s="17" t="s">
        <v>80</v>
      </c>
    </row>
    <row r="352" spans="1:65" s="13" customFormat="1">
      <c r="B352" s="161"/>
      <c r="D352" s="162" t="s">
        <v>148</v>
      </c>
      <c r="E352" s="163" t="s">
        <v>3</v>
      </c>
      <c r="F352" s="164" t="s">
        <v>534</v>
      </c>
      <c r="H352" s="165">
        <v>5</v>
      </c>
      <c r="I352" s="166"/>
      <c r="L352" s="161"/>
      <c r="M352" s="167"/>
      <c r="N352" s="168"/>
      <c r="O352" s="168"/>
      <c r="P352" s="168"/>
      <c r="Q352" s="168"/>
      <c r="R352" s="168"/>
      <c r="S352" s="168"/>
      <c r="T352" s="169"/>
      <c r="AT352" s="163" t="s">
        <v>148</v>
      </c>
      <c r="AU352" s="163" t="s">
        <v>80</v>
      </c>
      <c r="AV352" s="13" t="s">
        <v>80</v>
      </c>
      <c r="AW352" s="13" t="s">
        <v>33</v>
      </c>
      <c r="AX352" s="13" t="s">
        <v>78</v>
      </c>
      <c r="AY352" s="163" t="s">
        <v>137</v>
      </c>
    </row>
    <row r="353" spans="1:65" s="2" customFormat="1" ht="24.25" customHeight="1">
      <c r="A353" s="32"/>
      <c r="B353" s="142"/>
      <c r="C353" s="178" t="s">
        <v>535</v>
      </c>
      <c r="D353" s="178" t="s">
        <v>293</v>
      </c>
      <c r="E353" s="179" t="s">
        <v>536</v>
      </c>
      <c r="F353" s="180" t="s">
        <v>537</v>
      </c>
      <c r="G353" s="181" t="s">
        <v>405</v>
      </c>
      <c r="H353" s="182">
        <v>5</v>
      </c>
      <c r="I353" s="183"/>
      <c r="J353" s="184">
        <f>ROUND(I353*H353,2)</f>
        <v>0</v>
      </c>
      <c r="K353" s="180" t="s">
        <v>3</v>
      </c>
      <c r="L353" s="185"/>
      <c r="M353" s="186" t="s">
        <v>3</v>
      </c>
      <c r="N353" s="187" t="s">
        <v>42</v>
      </c>
      <c r="O353" s="53"/>
      <c r="P353" s="152">
        <f>O353*H353</f>
        <v>0</v>
      </c>
      <c r="Q353" s="152">
        <v>0</v>
      </c>
      <c r="R353" s="152">
        <f>Q353*H353</f>
        <v>0</v>
      </c>
      <c r="S353" s="152">
        <v>0</v>
      </c>
      <c r="T353" s="153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4" t="s">
        <v>186</v>
      </c>
      <c r="AT353" s="154" t="s">
        <v>293</v>
      </c>
      <c r="AU353" s="154" t="s">
        <v>80</v>
      </c>
      <c r="AY353" s="17" t="s">
        <v>137</v>
      </c>
      <c r="BE353" s="155">
        <f>IF(N353="základní",J353,0)</f>
        <v>0</v>
      </c>
      <c r="BF353" s="155">
        <f>IF(N353="snížená",J353,0)</f>
        <v>0</v>
      </c>
      <c r="BG353" s="155">
        <f>IF(N353="zákl. přenesená",J353,0)</f>
        <v>0</v>
      </c>
      <c r="BH353" s="155">
        <f>IF(N353="sníž. přenesená",J353,0)</f>
        <v>0</v>
      </c>
      <c r="BI353" s="155">
        <f>IF(N353="nulová",J353,0)</f>
        <v>0</v>
      </c>
      <c r="BJ353" s="17" t="s">
        <v>78</v>
      </c>
      <c r="BK353" s="155">
        <f>ROUND(I353*H353,2)</f>
        <v>0</v>
      </c>
      <c r="BL353" s="17" t="s">
        <v>144</v>
      </c>
      <c r="BM353" s="154" t="s">
        <v>538</v>
      </c>
    </row>
    <row r="354" spans="1:65" s="13" customFormat="1">
      <c r="B354" s="161"/>
      <c r="D354" s="162" t="s">
        <v>148</v>
      </c>
      <c r="E354" s="163" t="s">
        <v>3</v>
      </c>
      <c r="F354" s="164" t="s">
        <v>539</v>
      </c>
      <c r="H354" s="165">
        <v>5</v>
      </c>
      <c r="I354" s="166"/>
      <c r="L354" s="161"/>
      <c r="M354" s="167"/>
      <c r="N354" s="168"/>
      <c r="O354" s="168"/>
      <c r="P354" s="168"/>
      <c r="Q354" s="168"/>
      <c r="R354" s="168"/>
      <c r="S354" s="168"/>
      <c r="T354" s="169"/>
      <c r="AT354" s="163" t="s">
        <v>148</v>
      </c>
      <c r="AU354" s="163" t="s">
        <v>80</v>
      </c>
      <c r="AV354" s="13" t="s">
        <v>80</v>
      </c>
      <c r="AW354" s="13" t="s">
        <v>33</v>
      </c>
      <c r="AX354" s="13" t="s">
        <v>78</v>
      </c>
      <c r="AY354" s="163" t="s">
        <v>137</v>
      </c>
    </row>
    <row r="355" spans="1:65" s="2" customFormat="1" ht="24.25" customHeight="1">
      <c r="A355" s="32"/>
      <c r="B355" s="142"/>
      <c r="C355" s="143" t="s">
        <v>540</v>
      </c>
      <c r="D355" s="143" t="s">
        <v>139</v>
      </c>
      <c r="E355" s="144" t="s">
        <v>541</v>
      </c>
      <c r="F355" s="145" t="s">
        <v>542</v>
      </c>
      <c r="G355" s="146" t="s">
        <v>405</v>
      </c>
      <c r="H355" s="147">
        <v>5</v>
      </c>
      <c r="I355" s="148"/>
      <c r="J355" s="149">
        <f>ROUND(I355*H355,2)</f>
        <v>0</v>
      </c>
      <c r="K355" s="145" t="s">
        <v>3</v>
      </c>
      <c r="L355" s="33"/>
      <c r="M355" s="150" t="s">
        <v>3</v>
      </c>
      <c r="N355" s="151" t="s">
        <v>42</v>
      </c>
      <c r="O355" s="53"/>
      <c r="P355" s="152">
        <f>O355*H355</f>
        <v>0</v>
      </c>
      <c r="Q355" s="152">
        <v>0</v>
      </c>
      <c r="R355" s="152">
        <f>Q355*H355</f>
        <v>0</v>
      </c>
      <c r="S355" s="152">
        <v>0</v>
      </c>
      <c r="T355" s="153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4" t="s">
        <v>144</v>
      </c>
      <c r="AT355" s="154" t="s">
        <v>139</v>
      </c>
      <c r="AU355" s="154" t="s">
        <v>80</v>
      </c>
      <c r="AY355" s="17" t="s">
        <v>137</v>
      </c>
      <c r="BE355" s="155">
        <f>IF(N355="základní",J355,0)</f>
        <v>0</v>
      </c>
      <c r="BF355" s="155">
        <f>IF(N355="snížená",J355,0)</f>
        <v>0</v>
      </c>
      <c r="BG355" s="155">
        <f>IF(N355="zákl. přenesená",J355,0)</f>
        <v>0</v>
      </c>
      <c r="BH355" s="155">
        <f>IF(N355="sníž. přenesená",J355,0)</f>
        <v>0</v>
      </c>
      <c r="BI355" s="155">
        <f>IF(N355="nulová",J355,0)</f>
        <v>0</v>
      </c>
      <c r="BJ355" s="17" t="s">
        <v>78</v>
      </c>
      <c r="BK355" s="155">
        <f>ROUND(I355*H355,2)</f>
        <v>0</v>
      </c>
      <c r="BL355" s="17" t="s">
        <v>144</v>
      </c>
      <c r="BM355" s="154" t="s">
        <v>543</v>
      </c>
    </row>
    <row r="356" spans="1:65" s="13" customFormat="1">
      <c r="B356" s="161"/>
      <c r="D356" s="162" t="s">
        <v>148</v>
      </c>
      <c r="E356" s="163" t="s">
        <v>3</v>
      </c>
      <c r="F356" s="164" t="s">
        <v>539</v>
      </c>
      <c r="H356" s="165">
        <v>5</v>
      </c>
      <c r="I356" s="166"/>
      <c r="L356" s="161"/>
      <c r="M356" s="167"/>
      <c r="N356" s="168"/>
      <c r="O356" s="168"/>
      <c r="P356" s="168"/>
      <c r="Q356" s="168"/>
      <c r="R356" s="168"/>
      <c r="S356" s="168"/>
      <c r="T356" s="169"/>
      <c r="AT356" s="163" t="s">
        <v>148</v>
      </c>
      <c r="AU356" s="163" t="s">
        <v>80</v>
      </c>
      <c r="AV356" s="13" t="s">
        <v>80</v>
      </c>
      <c r="AW356" s="13" t="s">
        <v>33</v>
      </c>
      <c r="AX356" s="13" t="s">
        <v>78</v>
      </c>
      <c r="AY356" s="163" t="s">
        <v>137</v>
      </c>
    </row>
    <row r="357" spans="1:65" s="2" customFormat="1" ht="16.5" customHeight="1">
      <c r="A357" s="32"/>
      <c r="B357" s="142"/>
      <c r="C357" s="143" t="s">
        <v>544</v>
      </c>
      <c r="D357" s="143" t="s">
        <v>139</v>
      </c>
      <c r="E357" s="144" t="s">
        <v>545</v>
      </c>
      <c r="F357" s="145" t="s">
        <v>546</v>
      </c>
      <c r="G357" s="146" t="s">
        <v>405</v>
      </c>
      <c r="H357" s="147">
        <v>4</v>
      </c>
      <c r="I357" s="148"/>
      <c r="J357" s="149">
        <f>ROUND(I357*H357,2)</f>
        <v>0</v>
      </c>
      <c r="K357" s="145" t="s">
        <v>3</v>
      </c>
      <c r="L357" s="33"/>
      <c r="M357" s="150" t="s">
        <v>3</v>
      </c>
      <c r="N357" s="151" t="s">
        <v>42</v>
      </c>
      <c r="O357" s="53"/>
      <c r="P357" s="152">
        <f>O357*H357</f>
        <v>0</v>
      </c>
      <c r="Q357" s="152">
        <v>0</v>
      </c>
      <c r="R357" s="152">
        <f>Q357*H357</f>
        <v>0</v>
      </c>
      <c r="S357" s="152">
        <v>0</v>
      </c>
      <c r="T357" s="153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4" t="s">
        <v>144</v>
      </c>
      <c r="AT357" s="154" t="s">
        <v>139</v>
      </c>
      <c r="AU357" s="154" t="s">
        <v>80</v>
      </c>
      <c r="AY357" s="17" t="s">
        <v>137</v>
      </c>
      <c r="BE357" s="155">
        <f>IF(N357="základní",J357,0)</f>
        <v>0</v>
      </c>
      <c r="BF357" s="155">
        <f>IF(N357="snížená",J357,0)</f>
        <v>0</v>
      </c>
      <c r="BG357" s="155">
        <f>IF(N357="zákl. přenesená",J357,0)</f>
        <v>0</v>
      </c>
      <c r="BH357" s="155">
        <f>IF(N357="sníž. přenesená",J357,0)</f>
        <v>0</v>
      </c>
      <c r="BI357" s="155">
        <f>IF(N357="nulová",J357,0)</f>
        <v>0</v>
      </c>
      <c r="BJ357" s="17" t="s">
        <v>78</v>
      </c>
      <c r="BK357" s="155">
        <f>ROUND(I357*H357,2)</f>
        <v>0</v>
      </c>
      <c r="BL357" s="17" t="s">
        <v>144</v>
      </c>
      <c r="BM357" s="154" t="s">
        <v>547</v>
      </c>
    </row>
    <row r="358" spans="1:65" s="13" customFormat="1">
      <c r="B358" s="161"/>
      <c r="D358" s="162" t="s">
        <v>148</v>
      </c>
      <c r="E358" s="163" t="s">
        <v>3</v>
      </c>
      <c r="F358" s="164" t="s">
        <v>548</v>
      </c>
      <c r="H358" s="165">
        <v>4</v>
      </c>
      <c r="I358" s="166"/>
      <c r="L358" s="161"/>
      <c r="M358" s="167"/>
      <c r="N358" s="168"/>
      <c r="O358" s="168"/>
      <c r="P358" s="168"/>
      <c r="Q358" s="168"/>
      <c r="R358" s="168"/>
      <c r="S358" s="168"/>
      <c r="T358" s="169"/>
      <c r="AT358" s="163" t="s">
        <v>148</v>
      </c>
      <c r="AU358" s="163" t="s">
        <v>80</v>
      </c>
      <c r="AV358" s="13" t="s">
        <v>80</v>
      </c>
      <c r="AW358" s="13" t="s">
        <v>33</v>
      </c>
      <c r="AX358" s="13" t="s">
        <v>78</v>
      </c>
      <c r="AY358" s="163" t="s">
        <v>137</v>
      </c>
    </row>
    <row r="359" spans="1:65" s="2" customFormat="1" ht="24.25" customHeight="1">
      <c r="A359" s="32"/>
      <c r="B359" s="142"/>
      <c r="C359" s="143" t="s">
        <v>549</v>
      </c>
      <c r="D359" s="143" t="s">
        <v>139</v>
      </c>
      <c r="E359" s="144" t="s">
        <v>550</v>
      </c>
      <c r="F359" s="145" t="s">
        <v>551</v>
      </c>
      <c r="G359" s="146" t="s">
        <v>405</v>
      </c>
      <c r="H359" s="147">
        <v>4</v>
      </c>
      <c r="I359" s="148"/>
      <c r="J359" s="149">
        <f>ROUND(I359*H359,2)</f>
        <v>0</v>
      </c>
      <c r="K359" s="145" t="s">
        <v>3</v>
      </c>
      <c r="L359" s="33"/>
      <c r="M359" s="150" t="s">
        <v>3</v>
      </c>
      <c r="N359" s="151" t="s">
        <v>42</v>
      </c>
      <c r="O359" s="53"/>
      <c r="P359" s="152">
        <f>O359*H359</f>
        <v>0</v>
      </c>
      <c r="Q359" s="152">
        <v>0</v>
      </c>
      <c r="R359" s="152">
        <f>Q359*H359</f>
        <v>0</v>
      </c>
      <c r="S359" s="152">
        <v>0</v>
      </c>
      <c r="T359" s="153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4" t="s">
        <v>144</v>
      </c>
      <c r="AT359" s="154" t="s">
        <v>139</v>
      </c>
      <c r="AU359" s="154" t="s">
        <v>80</v>
      </c>
      <c r="AY359" s="17" t="s">
        <v>137</v>
      </c>
      <c r="BE359" s="155">
        <f>IF(N359="základní",J359,0)</f>
        <v>0</v>
      </c>
      <c r="BF359" s="155">
        <f>IF(N359="snížená",J359,0)</f>
        <v>0</v>
      </c>
      <c r="BG359" s="155">
        <f>IF(N359="zákl. přenesená",J359,0)</f>
        <v>0</v>
      </c>
      <c r="BH359" s="155">
        <f>IF(N359="sníž. přenesená",J359,0)</f>
        <v>0</v>
      </c>
      <c r="BI359" s="155">
        <f>IF(N359="nulová",J359,0)</f>
        <v>0</v>
      </c>
      <c r="BJ359" s="17" t="s">
        <v>78</v>
      </c>
      <c r="BK359" s="155">
        <f>ROUND(I359*H359,2)</f>
        <v>0</v>
      </c>
      <c r="BL359" s="17" t="s">
        <v>144</v>
      </c>
      <c r="BM359" s="154" t="s">
        <v>552</v>
      </c>
    </row>
    <row r="360" spans="1:65" s="13" customFormat="1">
      <c r="B360" s="161"/>
      <c r="D360" s="162" t="s">
        <v>148</v>
      </c>
      <c r="E360" s="163" t="s">
        <v>3</v>
      </c>
      <c r="F360" s="164" t="s">
        <v>553</v>
      </c>
      <c r="H360" s="165">
        <v>4</v>
      </c>
      <c r="I360" s="166"/>
      <c r="L360" s="161"/>
      <c r="M360" s="167"/>
      <c r="N360" s="168"/>
      <c r="O360" s="168"/>
      <c r="P360" s="168"/>
      <c r="Q360" s="168"/>
      <c r="R360" s="168"/>
      <c r="S360" s="168"/>
      <c r="T360" s="169"/>
      <c r="AT360" s="163" t="s">
        <v>148</v>
      </c>
      <c r="AU360" s="163" t="s">
        <v>80</v>
      </c>
      <c r="AV360" s="13" t="s">
        <v>80</v>
      </c>
      <c r="AW360" s="13" t="s">
        <v>33</v>
      </c>
      <c r="AX360" s="13" t="s">
        <v>78</v>
      </c>
      <c r="AY360" s="163" t="s">
        <v>137</v>
      </c>
    </row>
    <row r="361" spans="1:65" s="2" customFormat="1" ht="24.25" customHeight="1">
      <c r="A361" s="32"/>
      <c r="B361" s="142"/>
      <c r="C361" s="143" t="s">
        <v>554</v>
      </c>
      <c r="D361" s="143" t="s">
        <v>139</v>
      </c>
      <c r="E361" s="144" t="s">
        <v>555</v>
      </c>
      <c r="F361" s="145" t="s">
        <v>556</v>
      </c>
      <c r="G361" s="146" t="s">
        <v>405</v>
      </c>
      <c r="H361" s="147">
        <v>5</v>
      </c>
      <c r="I361" s="148"/>
      <c r="J361" s="149">
        <f>ROUND(I361*H361,2)</f>
        <v>0</v>
      </c>
      <c r="K361" s="145" t="s">
        <v>143</v>
      </c>
      <c r="L361" s="33"/>
      <c r="M361" s="150" t="s">
        <v>3</v>
      </c>
      <c r="N361" s="151" t="s">
        <v>42</v>
      </c>
      <c r="O361" s="53"/>
      <c r="P361" s="152">
        <f>O361*H361</f>
        <v>0</v>
      </c>
      <c r="Q361" s="152">
        <v>0.21734000000000001</v>
      </c>
      <c r="R361" s="152">
        <f>Q361*H361</f>
        <v>1.0867</v>
      </c>
      <c r="S361" s="152">
        <v>0</v>
      </c>
      <c r="T361" s="153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4" t="s">
        <v>144</v>
      </c>
      <c r="AT361" s="154" t="s">
        <v>139</v>
      </c>
      <c r="AU361" s="154" t="s">
        <v>80</v>
      </c>
      <c r="AY361" s="17" t="s">
        <v>137</v>
      </c>
      <c r="BE361" s="155">
        <f>IF(N361="základní",J361,0)</f>
        <v>0</v>
      </c>
      <c r="BF361" s="155">
        <f>IF(N361="snížená",J361,0)</f>
        <v>0</v>
      </c>
      <c r="BG361" s="155">
        <f>IF(N361="zákl. přenesená",J361,0)</f>
        <v>0</v>
      </c>
      <c r="BH361" s="155">
        <f>IF(N361="sníž. přenesená",J361,0)</f>
        <v>0</v>
      </c>
      <c r="BI361" s="155">
        <f>IF(N361="nulová",J361,0)</f>
        <v>0</v>
      </c>
      <c r="BJ361" s="17" t="s">
        <v>78</v>
      </c>
      <c r="BK361" s="155">
        <f>ROUND(I361*H361,2)</f>
        <v>0</v>
      </c>
      <c r="BL361" s="17" t="s">
        <v>144</v>
      </c>
      <c r="BM361" s="154" t="s">
        <v>557</v>
      </c>
    </row>
    <row r="362" spans="1:65" s="2" customFormat="1">
      <c r="A362" s="32"/>
      <c r="B362" s="33"/>
      <c r="C362" s="32"/>
      <c r="D362" s="156" t="s">
        <v>146</v>
      </c>
      <c r="E362" s="32"/>
      <c r="F362" s="157" t="s">
        <v>558</v>
      </c>
      <c r="G362" s="32"/>
      <c r="H362" s="32"/>
      <c r="I362" s="158"/>
      <c r="J362" s="32"/>
      <c r="K362" s="32"/>
      <c r="L362" s="33"/>
      <c r="M362" s="159"/>
      <c r="N362" s="160"/>
      <c r="O362" s="53"/>
      <c r="P362" s="53"/>
      <c r="Q362" s="53"/>
      <c r="R362" s="53"/>
      <c r="S362" s="53"/>
      <c r="T362" s="54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146</v>
      </c>
      <c r="AU362" s="17" t="s">
        <v>80</v>
      </c>
    </row>
    <row r="363" spans="1:65" s="13" customFormat="1">
      <c r="B363" s="161"/>
      <c r="D363" s="162" t="s">
        <v>148</v>
      </c>
      <c r="E363" s="163" t="s">
        <v>3</v>
      </c>
      <c r="F363" s="164" t="s">
        <v>539</v>
      </c>
      <c r="H363" s="165">
        <v>5</v>
      </c>
      <c r="I363" s="166"/>
      <c r="L363" s="161"/>
      <c r="M363" s="167"/>
      <c r="N363" s="168"/>
      <c r="O363" s="168"/>
      <c r="P363" s="168"/>
      <c r="Q363" s="168"/>
      <c r="R363" s="168"/>
      <c r="S363" s="168"/>
      <c r="T363" s="169"/>
      <c r="AT363" s="163" t="s">
        <v>148</v>
      </c>
      <c r="AU363" s="163" t="s">
        <v>80</v>
      </c>
      <c r="AV363" s="13" t="s">
        <v>80</v>
      </c>
      <c r="AW363" s="13" t="s">
        <v>33</v>
      </c>
      <c r="AX363" s="13" t="s">
        <v>78</v>
      </c>
      <c r="AY363" s="163" t="s">
        <v>137</v>
      </c>
    </row>
    <row r="364" spans="1:65" s="2" customFormat="1" ht="24.25" customHeight="1">
      <c r="A364" s="32"/>
      <c r="B364" s="142"/>
      <c r="C364" s="178" t="s">
        <v>559</v>
      </c>
      <c r="D364" s="178" t="s">
        <v>293</v>
      </c>
      <c r="E364" s="179" t="s">
        <v>560</v>
      </c>
      <c r="F364" s="180" t="s">
        <v>561</v>
      </c>
      <c r="G364" s="181" t="s">
        <v>405</v>
      </c>
      <c r="H364" s="182">
        <v>5</v>
      </c>
      <c r="I364" s="183"/>
      <c r="J364" s="184">
        <f>ROUND(I364*H364,2)</f>
        <v>0</v>
      </c>
      <c r="K364" s="180" t="s">
        <v>143</v>
      </c>
      <c r="L364" s="185"/>
      <c r="M364" s="186" t="s">
        <v>3</v>
      </c>
      <c r="N364" s="187" t="s">
        <v>42</v>
      </c>
      <c r="O364" s="53"/>
      <c r="P364" s="152">
        <f>O364*H364</f>
        <v>0</v>
      </c>
      <c r="Q364" s="152">
        <v>6.5000000000000002E-2</v>
      </c>
      <c r="R364" s="152">
        <f>Q364*H364</f>
        <v>0.32500000000000001</v>
      </c>
      <c r="S364" s="152">
        <v>0</v>
      </c>
      <c r="T364" s="153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4" t="s">
        <v>186</v>
      </c>
      <c r="AT364" s="154" t="s">
        <v>293</v>
      </c>
      <c r="AU364" s="154" t="s">
        <v>80</v>
      </c>
      <c r="AY364" s="17" t="s">
        <v>137</v>
      </c>
      <c r="BE364" s="155">
        <f>IF(N364="základní",J364,0)</f>
        <v>0</v>
      </c>
      <c r="BF364" s="155">
        <f>IF(N364="snížená",J364,0)</f>
        <v>0</v>
      </c>
      <c r="BG364" s="155">
        <f>IF(N364="zákl. přenesená",J364,0)</f>
        <v>0</v>
      </c>
      <c r="BH364" s="155">
        <f>IF(N364="sníž. přenesená",J364,0)</f>
        <v>0</v>
      </c>
      <c r="BI364" s="155">
        <f>IF(N364="nulová",J364,0)</f>
        <v>0</v>
      </c>
      <c r="BJ364" s="17" t="s">
        <v>78</v>
      </c>
      <c r="BK364" s="155">
        <f>ROUND(I364*H364,2)</f>
        <v>0</v>
      </c>
      <c r="BL364" s="17" t="s">
        <v>144</v>
      </c>
      <c r="BM364" s="154" t="s">
        <v>562</v>
      </c>
    </row>
    <row r="365" spans="1:65" s="13" customFormat="1">
      <c r="B365" s="161"/>
      <c r="D365" s="162" t="s">
        <v>148</v>
      </c>
      <c r="E365" s="163" t="s">
        <v>3</v>
      </c>
      <c r="F365" s="164" t="s">
        <v>563</v>
      </c>
      <c r="H365" s="165">
        <v>5</v>
      </c>
      <c r="I365" s="166"/>
      <c r="L365" s="161"/>
      <c r="M365" s="167"/>
      <c r="N365" s="168"/>
      <c r="O365" s="168"/>
      <c r="P365" s="168"/>
      <c r="Q365" s="168"/>
      <c r="R365" s="168"/>
      <c r="S365" s="168"/>
      <c r="T365" s="169"/>
      <c r="AT365" s="163" t="s">
        <v>148</v>
      </c>
      <c r="AU365" s="163" t="s">
        <v>80</v>
      </c>
      <c r="AV365" s="13" t="s">
        <v>80</v>
      </c>
      <c r="AW365" s="13" t="s">
        <v>33</v>
      </c>
      <c r="AX365" s="13" t="s">
        <v>78</v>
      </c>
      <c r="AY365" s="163" t="s">
        <v>137</v>
      </c>
    </row>
    <row r="366" spans="1:65" s="2" customFormat="1" ht="16.5" customHeight="1">
      <c r="A366" s="32"/>
      <c r="B366" s="142"/>
      <c r="C366" s="143" t="s">
        <v>564</v>
      </c>
      <c r="D366" s="143" t="s">
        <v>139</v>
      </c>
      <c r="E366" s="144" t="s">
        <v>565</v>
      </c>
      <c r="F366" s="145" t="s">
        <v>566</v>
      </c>
      <c r="G366" s="146" t="s">
        <v>405</v>
      </c>
      <c r="H366" s="147">
        <v>3</v>
      </c>
      <c r="I366" s="148"/>
      <c r="J366" s="149">
        <f>ROUND(I366*H366,2)</f>
        <v>0</v>
      </c>
      <c r="K366" s="145" t="s">
        <v>143</v>
      </c>
      <c r="L366" s="33"/>
      <c r="M366" s="150" t="s">
        <v>3</v>
      </c>
      <c r="N366" s="151" t="s">
        <v>42</v>
      </c>
      <c r="O366" s="53"/>
      <c r="P366" s="152">
        <f>O366*H366</f>
        <v>0</v>
      </c>
      <c r="Q366" s="152">
        <v>0.12303</v>
      </c>
      <c r="R366" s="152">
        <f>Q366*H366</f>
        <v>0.36909000000000003</v>
      </c>
      <c r="S366" s="152">
        <v>0</v>
      </c>
      <c r="T366" s="153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4" t="s">
        <v>144</v>
      </c>
      <c r="AT366" s="154" t="s">
        <v>139</v>
      </c>
      <c r="AU366" s="154" t="s">
        <v>80</v>
      </c>
      <c r="AY366" s="17" t="s">
        <v>137</v>
      </c>
      <c r="BE366" s="155">
        <f>IF(N366="základní",J366,0)</f>
        <v>0</v>
      </c>
      <c r="BF366" s="155">
        <f>IF(N366="snížená",J366,0)</f>
        <v>0</v>
      </c>
      <c r="BG366" s="155">
        <f>IF(N366="zákl. přenesená",J366,0)</f>
        <v>0</v>
      </c>
      <c r="BH366" s="155">
        <f>IF(N366="sníž. přenesená",J366,0)</f>
        <v>0</v>
      </c>
      <c r="BI366" s="155">
        <f>IF(N366="nulová",J366,0)</f>
        <v>0</v>
      </c>
      <c r="BJ366" s="17" t="s">
        <v>78</v>
      </c>
      <c r="BK366" s="155">
        <f>ROUND(I366*H366,2)</f>
        <v>0</v>
      </c>
      <c r="BL366" s="17" t="s">
        <v>144</v>
      </c>
      <c r="BM366" s="154" t="s">
        <v>567</v>
      </c>
    </row>
    <row r="367" spans="1:65" s="2" customFormat="1">
      <c r="A367" s="32"/>
      <c r="B367" s="33"/>
      <c r="C367" s="32"/>
      <c r="D367" s="156" t="s">
        <v>146</v>
      </c>
      <c r="E367" s="32"/>
      <c r="F367" s="157" t="s">
        <v>568</v>
      </c>
      <c r="G367" s="32"/>
      <c r="H367" s="32"/>
      <c r="I367" s="158"/>
      <c r="J367" s="32"/>
      <c r="K367" s="32"/>
      <c r="L367" s="33"/>
      <c r="M367" s="159"/>
      <c r="N367" s="160"/>
      <c r="O367" s="53"/>
      <c r="P367" s="53"/>
      <c r="Q367" s="53"/>
      <c r="R367" s="53"/>
      <c r="S367" s="53"/>
      <c r="T367" s="54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7" t="s">
        <v>146</v>
      </c>
      <c r="AU367" s="17" t="s">
        <v>80</v>
      </c>
    </row>
    <row r="368" spans="1:65" s="13" customFormat="1">
      <c r="B368" s="161"/>
      <c r="D368" s="162" t="s">
        <v>148</v>
      </c>
      <c r="E368" s="163" t="s">
        <v>3</v>
      </c>
      <c r="F368" s="164" t="s">
        <v>482</v>
      </c>
      <c r="H368" s="165">
        <v>3</v>
      </c>
      <c r="I368" s="166"/>
      <c r="L368" s="161"/>
      <c r="M368" s="167"/>
      <c r="N368" s="168"/>
      <c r="O368" s="168"/>
      <c r="P368" s="168"/>
      <c r="Q368" s="168"/>
      <c r="R368" s="168"/>
      <c r="S368" s="168"/>
      <c r="T368" s="169"/>
      <c r="AT368" s="163" t="s">
        <v>148</v>
      </c>
      <c r="AU368" s="163" t="s">
        <v>80</v>
      </c>
      <c r="AV368" s="13" t="s">
        <v>80</v>
      </c>
      <c r="AW368" s="13" t="s">
        <v>33</v>
      </c>
      <c r="AX368" s="13" t="s">
        <v>78</v>
      </c>
      <c r="AY368" s="163" t="s">
        <v>137</v>
      </c>
    </row>
    <row r="369" spans="1:65" s="2" customFormat="1" ht="24.25" customHeight="1">
      <c r="A369" s="32"/>
      <c r="B369" s="142"/>
      <c r="C369" s="178" t="s">
        <v>569</v>
      </c>
      <c r="D369" s="178" t="s">
        <v>293</v>
      </c>
      <c r="E369" s="179" t="s">
        <v>570</v>
      </c>
      <c r="F369" s="180" t="s">
        <v>571</v>
      </c>
      <c r="G369" s="181" t="s">
        <v>405</v>
      </c>
      <c r="H369" s="182">
        <v>3</v>
      </c>
      <c r="I369" s="183"/>
      <c r="J369" s="184">
        <f>ROUND(I369*H369,2)</f>
        <v>0</v>
      </c>
      <c r="K369" s="180" t="s">
        <v>143</v>
      </c>
      <c r="L369" s="185"/>
      <c r="M369" s="186" t="s">
        <v>3</v>
      </c>
      <c r="N369" s="187" t="s">
        <v>42</v>
      </c>
      <c r="O369" s="53"/>
      <c r="P369" s="152">
        <f>O369*H369</f>
        <v>0</v>
      </c>
      <c r="Q369" s="152">
        <v>1.3299999999999999E-2</v>
      </c>
      <c r="R369" s="152">
        <f>Q369*H369</f>
        <v>3.9899999999999998E-2</v>
      </c>
      <c r="S369" s="152">
        <v>0</v>
      </c>
      <c r="T369" s="153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4" t="s">
        <v>186</v>
      </c>
      <c r="AT369" s="154" t="s">
        <v>293</v>
      </c>
      <c r="AU369" s="154" t="s">
        <v>80</v>
      </c>
      <c r="AY369" s="17" t="s">
        <v>137</v>
      </c>
      <c r="BE369" s="155">
        <f>IF(N369="základní",J369,0)</f>
        <v>0</v>
      </c>
      <c r="BF369" s="155">
        <f>IF(N369="snížená",J369,0)</f>
        <v>0</v>
      </c>
      <c r="BG369" s="155">
        <f>IF(N369="zákl. přenesená",J369,0)</f>
        <v>0</v>
      </c>
      <c r="BH369" s="155">
        <f>IF(N369="sníž. přenesená",J369,0)</f>
        <v>0</v>
      </c>
      <c r="BI369" s="155">
        <f>IF(N369="nulová",J369,0)</f>
        <v>0</v>
      </c>
      <c r="BJ369" s="17" t="s">
        <v>78</v>
      </c>
      <c r="BK369" s="155">
        <f>ROUND(I369*H369,2)</f>
        <v>0</v>
      </c>
      <c r="BL369" s="17" t="s">
        <v>144</v>
      </c>
      <c r="BM369" s="154" t="s">
        <v>572</v>
      </c>
    </row>
    <row r="370" spans="1:65" s="13" customFormat="1">
      <c r="B370" s="161"/>
      <c r="D370" s="162" t="s">
        <v>148</v>
      </c>
      <c r="E370" s="163" t="s">
        <v>3</v>
      </c>
      <c r="F370" s="164" t="s">
        <v>482</v>
      </c>
      <c r="H370" s="165">
        <v>3</v>
      </c>
      <c r="I370" s="166"/>
      <c r="L370" s="161"/>
      <c r="M370" s="167"/>
      <c r="N370" s="168"/>
      <c r="O370" s="168"/>
      <c r="P370" s="168"/>
      <c r="Q370" s="168"/>
      <c r="R370" s="168"/>
      <c r="S370" s="168"/>
      <c r="T370" s="169"/>
      <c r="AT370" s="163" t="s">
        <v>148</v>
      </c>
      <c r="AU370" s="163" t="s">
        <v>80</v>
      </c>
      <c r="AV370" s="13" t="s">
        <v>80</v>
      </c>
      <c r="AW370" s="13" t="s">
        <v>33</v>
      </c>
      <c r="AX370" s="13" t="s">
        <v>78</v>
      </c>
      <c r="AY370" s="163" t="s">
        <v>137</v>
      </c>
    </row>
    <row r="371" spans="1:65" s="2" customFormat="1" ht="16.5" customHeight="1">
      <c r="A371" s="32"/>
      <c r="B371" s="142"/>
      <c r="C371" s="178" t="s">
        <v>573</v>
      </c>
      <c r="D371" s="178" t="s">
        <v>293</v>
      </c>
      <c r="E371" s="179" t="s">
        <v>574</v>
      </c>
      <c r="F371" s="180" t="s">
        <v>575</v>
      </c>
      <c r="G371" s="181" t="s">
        <v>405</v>
      </c>
      <c r="H371" s="182">
        <v>3</v>
      </c>
      <c r="I371" s="183"/>
      <c r="J371" s="184">
        <f>ROUND(I371*H371,2)</f>
        <v>0</v>
      </c>
      <c r="K371" s="180" t="s">
        <v>3</v>
      </c>
      <c r="L371" s="185"/>
      <c r="M371" s="186" t="s">
        <v>3</v>
      </c>
      <c r="N371" s="187" t="s">
        <v>42</v>
      </c>
      <c r="O371" s="53"/>
      <c r="P371" s="152">
        <f>O371*H371</f>
        <v>0</v>
      </c>
      <c r="Q371" s="152">
        <v>6.4999999999999997E-4</v>
      </c>
      <c r="R371" s="152">
        <f>Q371*H371</f>
        <v>1.9499999999999999E-3</v>
      </c>
      <c r="S371" s="152">
        <v>0</v>
      </c>
      <c r="T371" s="153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4" t="s">
        <v>186</v>
      </c>
      <c r="AT371" s="154" t="s">
        <v>293</v>
      </c>
      <c r="AU371" s="154" t="s">
        <v>80</v>
      </c>
      <c r="AY371" s="17" t="s">
        <v>137</v>
      </c>
      <c r="BE371" s="155">
        <f>IF(N371="základní",J371,0)</f>
        <v>0</v>
      </c>
      <c r="BF371" s="155">
        <f>IF(N371="snížená",J371,0)</f>
        <v>0</v>
      </c>
      <c r="BG371" s="155">
        <f>IF(N371="zákl. přenesená",J371,0)</f>
        <v>0</v>
      </c>
      <c r="BH371" s="155">
        <f>IF(N371="sníž. přenesená",J371,0)</f>
        <v>0</v>
      </c>
      <c r="BI371" s="155">
        <f>IF(N371="nulová",J371,0)</f>
        <v>0</v>
      </c>
      <c r="BJ371" s="17" t="s">
        <v>78</v>
      </c>
      <c r="BK371" s="155">
        <f>ROUND(I371*H371,2)</f>
        <v>0</v>
      </c>
      <c r="BL371" s="17" t="s">
        <v>144</v>
      </c>
      <c r="BM371" s="154" t="s">
        <v>576</v>
      </c>
    </row>
    <row r="372" spans="1:65" s="13" customFormat="1">
      <c r="B372" s="161"/>
      <c r="D372" s="162" t="s">
        <v>148</v>
      </c>
      <c r="E372" s="163" t="s">
        <v>3</v>
      </c>
      <c r="F372" s="164" t="s">
        <v>487</v>
      </c>
      <c r="H372" s="165">
        <v>3</v>
      </c>
      <c r="I372" s="166"/>
      <c r="L372" s="161"/>
      <c r="M372" s="167"/>
      <c r="N372" s="168"/>
      <c r="O372" s="168"/>
      <c r="P372" s="168"/>
      <c r="Q372" s="168"/>
      <c r="R372" s="168"/>
      <c r="S372" s="168"/>
      <c r="T372" s="169"/>
      <c r="AT372" s="163" t="s">
        <v>148</v>
      </c>
      <c r="AU372" s="163" t="s">
        <v>80</v>
      </c>
      <c r="AV372" s="13" t="s">
        <v>80</v>
      </c>
      <c r="AW372" s="13" t="s">
        <v>33</v>
      </c>
      <c r="AX372" s="13" t="s">
        <v>78</v>
      </c>
      <c r="AY372" s="163" t="s">
        <v>137</v>
      </c>
    </row>
    <row r="373" spans="1:65" s="2" customFormat="1" ht="16.5" customHeight="1">
      <c r="A373" s="32"/>
      <c r="B373" s="142"/>
      <c r="C373" s="143" t="s">
        <v>577</v>
      </c>
      <c r="D373" s="143" t="s">
        <v>139</v>
      </c>
      <c r="E373" s="144" t="s">
        <v>578</v>
      </c>
      <c r="F373" s="145" t="s">
        <v>579</v>
      </c>
      <c r="G373" s="146" t="s">
        <v>405</v>
      </c>
      <c r="H373" s="147">
        <v>3</v>
      </c>
      <c r="I373" s="148"/>
      <c r="J373" s="149">
        <f>ROUND(I373*H373,2)</f>
        <v>0</v>
      </c>
      <c r="K373" s="145" t="s">
        <v>143</v>
      </c>
      <c r="L373" s="33"/>
      <c r="M373" s="150" t="s">
        <v>3</v>
      </c>
      <c r="N373" s="151" t="s">
        <v>42</v>
      </c>
      <c r="O373" s="53"/>
      <c r="P373" s="152">
        <f>O373*H373</f>
        <v>0</v>
      </c>
      <c r="Q373" s="152">
        <v>0.32906000000000002</v>
      </c>
      <c r="R373" s="152">
        <f>Q373*H373</f>
        <v>0.98718000000000006</v>
      </c>
      <c r="S373" s="152">
        <v>0</v>
      </c>
      <c r="T373" s="153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4" t="s">
        <v>144</v>
      </c>
      <c r="AT373" s="154" t="s">
        <v>139</v>
      </c>
      <c r="AU373" s="154" t="s">
        <v>80</v>
      </c>
      <c r="AY373" s="17" t="s">
        <v>137</v>
      </c>
      <c r="BE373" s="155">
        <f>IF(N373="základní",J373,0)</f>
        <v>0</v>
      </c>
      <c r="BF373" s="155">
        <f>IF(N373="snížená",J373,0)</f>
        <v>0</v>
      </c>
      <c r="BG373" s="155">
        <f>IF(N373="zákl. přenesená",J373,0)</f>
        <v>0</v>
      </c>
      <c r="BH373" s="155">
        <f>IF(N373="sníž. přenesená",J373,0)</f>
        <v>0</v>
      </c>
      <c r="BI373" s="155">
        <f>IF(N373="nulová",J373,0)</f>
        <v>0</v>
      </c>
      <c r="BJ373" s="17" t="s">
        <v>78</v>
      </c>
      <c r="BK373" s="155">
        <f>ROUND(I373*H373,2)</f>
        <v>0</v>
      </c>
      <c r="BL373" s="17" t="s">
        <v>144</v>
      </c>
      <c r="BM373" s="154" t="s">
        <v>580</v>
      </c>
    </row>
    <row r="374" spans="1:65" s="2" customFormat="1">
      <c r="A374" s="32"/>
      <c r="B374" s="33"/>
      <c r="C374" s="32"/>
      <c r="D374" s="156" t="s">
        <v>146</v>
      </c>
      <c r="E374" s="32"/>
      <c r="F374" s="157" t="s">
        <v>581</v>
      </c>
      <c r="G374" s="32"/>
      <c r="H374" s="32"/>
      <c r="I374" s="158"/>
      <c r="J374" s="32"/>
      <c r="K374" s="32"/>
      <c r="L374" s="33"/>
      <c r="M374" s="159"/>
      <c r="N374" s="160"/>
      <c r="O374" s="53"/>
      <c r="P374" s="53"/>
      <c r="Q374" s="53"/>
      <c r="R374" s="53"/>
      <c r="S374" s="53"/>
      <c r="T374" s="54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7" t="s">
        <v>146</v>
      </c>
      <c r="AU374" s="17" t="s">
        <v>80</v>
      </c>
    </row>
    <row r="375" spans="1:65" s="13" customFormat="1">
      <c r="B375" s="161"/>
      <c r="D375" s="162" t="s">
        <v>148</v>
      </c>
      <c r="E375" s="163" t="s">
        <v>3</v>
      </c>
      <c r="F375" s="164" t="s">
        <v>482</v>
      </c>
      <c r="H375" s="165">
        <v>3</v>
      </c>
      <c r="I375" s="166"/>
      <c r="L375" s="161"/>
      <c r="M375" s="167"/>
      <c r="N375" s="168"/>
      <c r="O375" s="168"/>
      <c r="P375" s="168"/>
      <c r="Q375" s="168"/>
      <c r="R375" s="168"/>
      <c r="S375" s="168"/>
      <c r="T375" s="169"/>
      <c r="AT375" s="163" t="s">
        <v>148</v>
      </c>
      <c r="AU375" s="163" t="s">
        <v>80</v>
      </c>
      <c r="AV375" s="13" t="s">
        <v>80</v>
      </c>
      <c r="AW375" s="13" t="s">
        <v>33</v>
      </c>
      <c r="AX375" s="13" t="s">
        <v>78</v>
      </c>
      <c r="AY375" s="163" t="s">
        <v>137</v>
      </c>
    </row>
    <row r="376" spans="1:65" s="2" customFormat="1" ht="16.5" customHeight="1">
      <c r="A376" s="32"/>
      <c r="B376" s="142"/>
      <c r="C376" s="178" t="s">
        <v>582</v>
      </c>
      <c r="D376" s="178" t="s">
        <v>293</v>
      </c>
      <c r="E376" s="179" t="s">
        <v>583</v>
      </c>
      <c r="F376" s="180" t="s">
        <v>584</v>
      </c>
      <c r="G376" s="181" t="s">
        <v>405</v>
      </c>
      <c r="H376" s="182">
        <v>3</v>
      </c>
      <c r="I376" s="183"/>
      <c r="J376" s="184">
        <f>ROUND(I376*H376,2)</f>
        <v>0</v>
      </c>
      <c r="K376" s="180" t="s">
        <v>143</v>
      </c>
      <c r="L376" s="185"/>
      <c r="M376" s="186" t="s">
        <v>3</v>
      </c>
      <c r="N376" s="187" t="s">
        <v>42</v>
      </c>
      <c r="O376" s="53"/>
      <c r="P376" s="152">
        <f>O376*H376</f>
        <v>0</v>
      </c>
      <c r="Q376" s="152">
        <v>2.9499999999999998E-2</v>
      </c>
      <c r="R376" s="152">
        <f>Q376*H376</f>
        <v>8.8499999999999995E-2</v>
      </c>
      <c r="S376" s="152">
        <v>0</v>
      </c>
      <c r="T376" s="153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4" t="s">
        <v>186</v>
      </c>
      <c r="AT376" s="154" t="s">
        <v>293</v>
      </c>
      <c r="AU376" s="154" t="s">
        <v>80</v>
      </c>
      <c r="AY376" s="17" t="s">
        <v>137</v>
      </c>
      <c r="BE376" s="155">
        <f>IF(N376="základní",J376,0)</f>
        <v>0</v>
      </c>
      <c r="BF376" s="155">
        <f>IF(N376="snížená",J376,0)</f>
        <v>0</v>
      </c>
      <c r="BG376" s="155">
        <f>IF(N376="zákl. přenesená",J376,0)</f>
        <v>0</v>
      </c>
      <c r="BH376" s="155">
        <f>IF(N376="sníž. přenesená",J376,0)</f>
        <v>0</v>
      </c>
      <c r="BI376" s="155">
        <f>IF(N376="nulová",J376,0)</f>
        <v>0</v>
      </c>
      <c r="BJ376" s="17" t="s">
        <v>78</v>
      </c>
      <c r="BK376" s="155">
        <f>ROUND(I376*H376,2)</f>
        <v>0</v>
      </c>
      <c r="BL376" s="17" t="s">
        <v>144</v>
      </c>
      <c r="BM376" s="154" t="s">
        <v>585</v>
      </c>
    </row>
    <row r="377" spans="1:65" s="13" customFormat="1">
      <c r="B377" s="161"/>
      <c r="D377" s="162" t="s">
        <v>148</v>
      </c>
      <c r="E377" s="163" t="s">
        <v>3</v>
      </c>
      <c r="F377" s="164" t="s">
        <v>487</v>
      </c>
      <c r="H377" s="165">
        <v>3</v>
      </c>
      <c r="I377" s="166"/>
      <c r="L377" s="161"/>
      <c r="M377" s="167"/>
      <c r="N377" s="168"/>
      <c r="O377" s="168"/>
      <c r="P377" s="168"/>
      <c r="Q377" s="168"/>
      <c r="R377" s="168"/>
      <c r="S377" s="168"/>
      <c r="T377" s="169"/>
      <c r="AT377" s="163" t="s">
        <v>148</v>
      </c>
      <c r="AU377" s="163" t="s">
        <v>80</v>
      </c>
      <c r="AV377" s="13" t="s">
        <v>80</v>
      </c>
      <c r="AW377" s="13" t="s">
        <v>33</v>
      </c>
      <c r="AX377" s="13" t="s">
        <v>78</v>
      </c>
      <c r="AY377" s="163" t="s">
        <v>137</v>
      </c>
    </row>
    <row r="378" spans="1:65" s="2" customFormat="1" ht="16.5" customHeight="1">
      <c r="A378" s="32"/>
      <c r="B378" s="142"/>
      <c r="C378" s="178" t="s">
        <v>586</v>
      </c>
      <c r="D378" s="178" t="s">
        <v>293</v>
      </c>
      <c r="E378" s="179" t="s">
        <v>587</v>
      </c>
      <c r="F378" s="180" t="s">
        <v>588</v>
      </c>
      <c r="G378" s="181" t="s">
        <v>405</v>
      </c>
      <c r="H378" s="182">
        <v>3</v>
      </c>
      <c r="I378" s="183"/>
      <c r="J378" s="184">
        <f>ROUND(I378*H378,2)</f>
        <v>0</v>
      </c>
      <c r="K378" s="180" t="s">
        <v>3</v>
      </c>
      <c r="L378" s="185"/>
      <c r="M378" s="186" t="s">
        <v>3</v>
      </c>
      <c r="N378" s="187" t="s">
        <v>42</v>
      </c>
      <c r="O378" s="53"/>
      <c r="P378" s="152">
        <f>O378*H378</f>
        <v>0</v>
      </c>
      <c r="Q378" s="152">
        <v>6.4999999999999997E-4</v>
      </c>
      <c r="R378" s="152">
        <f>Q378*H378</f>
        <v>1.9499999999999999E-3</v>
      </c>
      <c r="S378" s="152">
        <v>0</v>
      </c>
      <c r="T378" s="153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4" t="s">
        <v>186</v>
      </c>
      <c r="AT378" s="154" t="s">
        <v>293</v>
      </c>
      <c r="AU378" s="154" t="s">
        <v>80</v>
      </c>
      <c r="AY378" s="17" t="s">
        <v>137</v>
      </c>
      <c r="BE378" s="155">
        <f>IF(N378="základní",J378,0)</f>
        <v>0</v>
      </c>
      <c r="BF378" s="155">
        <f>IF(N378="snížená",J378,0)</f>
        <v>0</v>
      </c>
      <c r="BG378" s="155">
        <f>IF(N378="zákl. přenesená",J378,0)</f>
        <v>0</v>
      </c>
      <c r="BH378" s="155">
        <f>IF(N378="sníž. přenesená",J378,0)</f>
        <v>0</v>
      </c>
      <c r="BI378" s="155">
        <f>IF(N378="nulová",J378,0)</f>
        <v>0</v>
      </c>
      <c r="BJ378" s="17" t="s">
        <v>78</v>
      </c>
      <c r="BK378" s="155">
        <f>ROUND(I378*H378,2)</f>
        <v>0</v>
      </c>
      <c r="BL378" s="17" t="s">
        <v>144</v>
      </c>
      <c r="BM378" s="154" t="s">
        <v>589</v>
      </c>
    </row>
    <row r="379" spans="1:65" s="13" customFormat="1">
      <c r="B379" s="161"/>
      <c r="D379" s="162" t="s">
        <v>148</v>
      </c>
      <c r="E379" s="163" t="s">
        <v>3</v>
      </c>
      <c r="F379" s="164" t="s">
        <v>487</v>
      </c>
      <c r="H379" s="165">
        <v>3</v>
      </c>
      <c r="I379" s="166"/>
      <c r="L379" s="161"/>
      <c r="M379" s="167"/>
      <c r="N379" s="168"/>
      <c r="O379" s="168"/>
      <c r="P379" s="168"/>
      <c r="Q379" s="168"/>
      <c r="R379" s="168"/>
      <c r="S379" s="168"/>
      <c r="T379" s="169"/>
      <c r="AT379" s="163" t="s">
        <v>148</v>
      </c>
      <c r="AU379" s="163" t="s">
        <v>80</v>
      </c>
      <c r="AV379" s="13" t="s">
        <v>80</v>
      </c>
      <c r="AW379" s="13" t="s">
        <v>33</v>
      </c>
      <c r="AX379" s="13" t="s">
        <v>78</v>
      </c>
      <c r="AY379" s="163" t="s">
        <v>137</v>
      </c>
    </row>
    <row r="380" spans="1:65" s="2" customFormat="1" ht="33" customHeight="1">
      <c r="A380" s="32"/>
      <c r="B380" s="142"/>
      <c r="C380" s="143" t="s">
        <v>590</v>
      </c>
      <c r="D380" s="143" t="s">
        <v>139</v>
      </c>
      <c r="E380" s="144" t="s">
        <v>591</v>
      </c>
      <c r="F380" s="145" t="s">
        <v>592</v>
      </c>
      <c r="G380" s="146" t="s">
        <v>405</v>
      </c>
      <c r="H380" s="147">
        <v>7</v>
      </c>
      <c r="I380" s="148"/>
      <c r="J380" s="149">
        <f>ROUND(I380*H380,2)</f>
        <v>0</v>
      </c>
      <c r="K380" s="145" t="s">
        <v>143</v>
      </c>
      <c r="L380" s="33"/>
      <c r="M380" s="150" t="s">
        <v>3</v>
      </c>
      <c r="N380" s="151" t="s">
        <v>42</v>
      </c>
      <c r="O380" s="53"/>
      <c r="P380" s="152">
        <f>O380*H380</f>
        <v>0</v>
      </c>
      <c r="Q380" s="152">
        <v>1.6000000000000001E-4</v>
      </c>
      <c r="R380" s="152">
        <f>Q380*H380</f>
        <v>1.1200000000000001E-3</v>
      </c>
      <c r="S380" s="152">
        <v>0</v>
      </c>
      <c r="T380" s="153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4" t="s">
        <v>144</v>
      </c>
      <c r="AT380" s="154" t="s">
        <v>139</v>
      </c>
      <c r="AU380" s="154" t="s">
        <v>80</v>
      </c>
      <c r="AY380" s="17" t="s">
        <v>137</v>
      </c>
      <c r="BE380" s="155">
        <f>IF(N380="základní",J380,0)</f>
        <v>0</v>
      </c>
      <c r="BF380" s="155">
        <f>IF(N380="snížená",J380,0)</f>
        <v>0</v>
      </c>
      <c r="BG380" s="155">
        <f>IF(N380="zákl. přenesená",J380,0)</f>
        <v>0</v>
      </c>
      <c r="BH380" s="155">
        <f>IF(N380="sníž. přenesená",J380,0)</f>
        <v>0</v>
      </c>
      <c r="BI380" s="155">
        <f>IF(N380="nulová",J380,0)</f>
        <v>0</v>
      </c>
      <c r="BJ380" s="17" t="s">
        <v>78</v>
      </c>
      <c r="BK380" s="155">
        <f>ROUND(I380*H380,2)</f>
        <v>0</v>
      </c>
      <c r="BL380" s="17" t="s">
        <v>144</v>
      </c>
      <c r="BM380" s="154" t="s">
        <v>593</v>
      </c>
    </row>
    <row r="381" spans="1:65" s="2" customFormat="1">
      <c r="A381" s="32"/>
      <c r="B381" s="33"/>
      <c r="C381" s="32"/>
      <c r="D381" s="156" t="s">
        <v>146</v>
      </c>
      <c r="E381" s="32"/>
      <c r="F381" s="157" t="s">
        <v>594</v>
      </c>
      <c r="G381" s="32"/>
      <c r="H381" s="32"/>
      <c r="I381" s="158"/>
      <c r="J381" s="32"/>
      <c r="K381" s="32"/>
      <c r="L381" s="33"/>
      <c r="M381" s="159"/>
      <c r="N381" s="160"/>
      <c r="O381" s="53"/>
      <c r="P381" s="53"/>
      <c r="Q381" s="53"/>
      <c r="R381" s="53"/>
      <c r="S381" s="53"/>
      <c r="T381" s="54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146</v>
      </c>
      <c r="AU381" s="17" t="s">
        <v>80</v>
      </c>
    </row>
    <row r="382" spans="1:65" s="13" customFormat="1">
      <c r="B382" s="161"/>
      <c r="D382" s="162" t="s">
        <v>148</v>
      </c>
      <c r="E382" s="163" t="s">
        <v>3</v>
      </c>
      <c r="F382" s="164" t="s">
        <v>595</v>
      </c>
      <c r="H382" s="165">
        <v>7</v>
      </c>
      <c r="I382" s="166"/>
      <c r="L382" s="161"/>
      <c r="M382" s="167"/>
      <c r="N382" s="168"/>
      <c r="O382" s="168"/>
      <c r="P382" s="168"/>
      <c r="Q382" s="168"/>
      <c r="R382" s="168"/>
      <c r="S382" s="168"/>
      <c r="T382" s="169"/>
      <c r="AT382" s="163" t="s">
        <v>148</v>
      </c>
      <c r="AU382" s="163" t="s">
        <v>80</v>
      </c>
      <c r="AV382" s="13" t="s">
        <v>80</v>
      </c>
      <c r="AW382" s="13" t="s">
        <v>33</v>
      </c>
      <c r="AX382" s="13" t="s">
        <v>78</v>
      </c>
      <c r="AY382" s="163" t="s">
        <v>137</v>
      </c>
    </row>
    <row r="383" spans="1:65" s="2" customFormat="1" ht="16.5" customHeight="1">
      <c r="A383" s="32"/>
      <c r="B383" s="142"/>
      <c r="C383" s="143" t="s">
        <v>596</v>
      </c>
      <c r="D383" s="143" t="s">
        <v>139</v>
      </c>
      <c r="E383" s="144" t="s">
        <v>597</v>
      </c>
      <c r="F383" s="145" t="s">
        <v>598</v>
      </c>
      <c r="G383" s="146" t="s">
        <v>158</v>
      </c>
      <c r="H383" s="147">
        <v>1229.5999999999999</v>
      </c>
      <c r="I383" s="148"/>
      <c r="J383" s="149">
        <f>ROUND(I383*H383,2)</f>
        <v>0</v>
      </c>
      <c r="K383" s="145" t="s">
        <v>143</v>
      </c>
      <c r="L383" s="33"/>
      <c r="M383" s="150" t="s">
        <v>3</v>
      </c>
      <c r="N383" s="151" t="s">
        <v>42</v>
      </c>
      <c r="O383" s="53"/>
      <c r="P383" s="152">
        <f>O383*H383</f>
        <v>0</v>
      </c>
      <c r="Q383" s="152">
        <v>1.9000000000000001E-4</v>
      </c>
      <c r="R383" s="152">
        <f>Q383*H383</f>
        <v>0.233624</v>
      </c>
      <c r="S383" s="152">
        <v>0</v>
      </c>
      <c r="T383" s="153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4" t="s">
        <v>144</v>
      </c>
      <c r="AT383" s="154" t="s">
        <v>139</v>
      </c>
      <c r="AU383" s="154" t="s">
        <v>80</v>
      </c>
      <c r="AY383" s="17" t="s">
        <v>137</v>
      </c>
      <c r="BE383" s="155">
        <f>IF(N383="základní",J383,0)</f>
        <v>0</v>
      </c>
      <c r="BF383" s="155">
        <f>IF(N383="snížená",J383,0)</f>
        <v>0</v>
      </c>
      <c r="BG383" s="155">
        <f>IF(N383="zákl. přenesená",J383,0)</f>
        <v>0</v>
      </c>
      <c r="BH383" s="155">
        <f>IF(N383="sníž. přenesená",J383,0)</f>
        <v>0</v>
      </c>
      <c r="BI383" s="155">
        <f>IF(N383="nulová",J383,0)</f>
        <v>0</v>
      </c>
      <c r="BJ383" s="17" t="s">
        <v>78</v>
      </c>
      <c r="BK383" s="155">
        <f>ROUND(I383*H383,2)</f>
        <v>0</v>
      </c>
      <c r="BL383" s="17" t="s">
        <v>144</v>
      </c>
      <c r="BM383" s="154" t="s">
        <v>599</v>
      </c>
    </row>
    <row r="384" spans="1:65" s="2" customFormat="1">
      <c r="A384" s="32"/>
      <c r="B384" s="33"/>
      <c r="C384" s="32"/>
      <c r="D384" s="156" t="s">
        <v>146</v>
      </c>
      <c r="E384" s="32"/>
      <c r="F384" s="157" t="s">
        <v>600</v>
      </c>
      <c r="G384" s="32"/>
      <c r="H384" s="32"/>
      <c r="I384" s="158"/>
      <c r="J384" s="32"/>
      <c r="K384" s="32"/>
      <c r="L384" s="33"/>
      <c r="M384" s="159"/>
      <c r="N384" s="160"/>
      <c r="O384" s="53"/>
      <c r="P384" s="53"/>
      <c r="Q384" s="53"/>
      <c r="R384" s="53"/>
      <c r="S384" s="53"/>
      <c r="T384" s="54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146</v>
      </c>
      <c r="AU384" s="17" t="s">
        <v>80</v>
      </c>
    </row>
    <row r="385" spans="1:65" s="13" customFormat="1">
      <c r="B385" s="161"/>
      <c r="D385" s="162" t="s">
        <v>148</v>
      </c>
      <c r="E385" s="163" t="s">
        <v>3</v>
      </c>
      <c r="F385" s="164" t="s">
        <v>506</v>
      </c>
      <c r="H385" s="165">
        <v>1229.5999999999999</v>
      </c>
      <c r="I385" s="166"/>
      <c r="L385" s="161"/>
      <c r="M385" s="167"/>
      <c r="N385" s="168"/>
      <c r="O385" s="168"/>
      <c r="P385" s="168"/>
      <c r="Q385" s="168"/>
      <c r="R385" s="168"/>
      <c r="S385" s="168"/>
      <c r="T385" s="169"/>
      <c r="AT385" s="163" t="s">
        <v>148</v>
      </c>
      <c r="AU385" s="163" t="s">
        <v>80</v>
      </c>
      <c r="AV385" s="13" t="s">
        <v>80</v>
      </c>
      <c r="AW385" s="13" t="s">
        <v>33</v>
      </c>
      <c r="AX385" s="13" t="s">
        <v>78</v>
      </c>
      <c r="AY385" s="163" t="s">
        <v>137</v>
      </c>
    </row>
    <row r="386" spans="1:65" s="2" customFormat="1" ht="21.75" customHeight="1">
      <c r="A386" s="32"/>
      <c r="B386" s="142"/>
      <c r="C386" s="143" t="s">
        <v>601</v>
      </c>
      <c r="D386" s="143" t="s">
        <v>139</v>
      </c>
      <c r="E386" s="144" t="s">
        <v>602</v>
      </c>
      <c r="F386" s="145" t="s">
        <v>603</v>
      </c>
      <c r="G386" s="146" t="s">
        <v>158</v>
      </c>
      <c r="H386" s="147">
        <v>1229.5999999999999</v>
      </c>
      <c r="I386" s="148"/>
      <c r="J386" s="149">
        <f>ROUND(I386*H386,2)</f>
        <v>0</v>
      </c>
      <c r="K386" s="145" t="s">
        <v>143</v>
      </c>
      <c r="L386" s="33"/>
      <c r="M386" s="150" t="s">
        <v>3</v>
      </c>
      <c r="N386" s="151" t="s">
        <v>42</v>
      </c>
      <c r="O386" s="53"/>
      <c r="P386" s="152">
        <f>O386*H386</f>
        <v>0</v>
      </c>
      <c r="Q386" s="152">
        <v>9.0000000000000006E-5</v>
      </c>
      <c r="R386" s="152">
        <f>Q386*H386</f>
        <v>0.110664</v>
      </c>
      <c r="S386" s="152">
        <v>0</v>
      </c>
      <c r="T386" s="153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4" t="s">
        <v>144</v>
      </c>
      <c r="AT386" s="154" t="s">
        <v>139</v>
      </c>
      <c r="AU386" s="154" t="s">
        <v>80</v>
      </c>
      <c r="AY386" s="17" t="s">
        <v>137</v>
      </c>
      <c r="BE386" s="155">
        <f>IF(N386="základní",J386,0)</f>
        <v>0</v>
      </c>
      <c r="BF386" s="155">
        <f>IF(N386="snížená",J386,0)</f>
        <v>0</v>
      </c>
      <c r="BG386" s="155">
        <f>IF(N386="zákl. přenesená",J386,0)</f>
        <v>0</v>
      </c>
      <c r="BH386" s="155">
        <f>IF(N386="sníž. přenesená",J386,0)</f>
        <v>0</v>
      </c>
      <c r="BI386" s="155">
        <f>IF(N386="nulová",J386,0)</f>
        <v>0</v>
      </c>
      <c r="BJ386" s="17" t="s">
        <v>78</v>
      </c>
      <c r="BK386" s="155">
        <f>ROUND(I386*H386,2)</f>
        <v>0</v>
      </c>
      <c r="BL386" s="17" t="s">
        <v>144</v>
      </c>
      <c r="BM386" s="154" t="s">
        <v>604</v>
      </c>
    </row>
    <row r="387" spans="1:65" s="2" customFormat="1">
      <c r="A387" s="32"/>
      <c r="B387" s="33"/>
      <c r="C387" s="32"/>
      <c r="D387" s="156" t="s">
        <v>146</v>
      </c>
      <c r="E387" s="32"/>
      <c r="F387" s="157" t="s">
        <v>605</v>
      </c>
      <c r="G387" s="32"/>
      <c r="H387" s="32"/>
      <c r="I387" s="158"/>
      <c r="J387" s="32"/>
      <c r="K387" s="32"/>
      <c r="L387" s="33"/>
      <c r="M387" s="159"/>
      <c r="N387" s="160"/>
      <c r="O387" s="53"/>
      <c r="P387" s="53"/>
      <c r="Q387" s="53"/>
      <c r="R387" s="53"/>
      <c r="S387" s="53"/>
      <c r="T387" s="54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146</v>
      </c>
      <c r="AU387" s="17" t="s">
        <v>80</v>
      </c>
    </row>
    <row r="388" spans="1:65" s="13" customFormat="1">
      <c r="B388" s="161"/>
      <c r="D388" s="162" t="s">
        <v>148</v>
      </c>
      <c r="E388" s="163" t="s">
        <v>3</v>
      </c>
      <c r="F388" s="164" t="s">
        <v>506</v>
      </c>
      <c r="H388" s="165">
        <v>1229.5999999999999</v>
      </c>
      <c r="I388" s="166"/>
      <c r="L388" s="161"/>
      <c r="M388" s="167"/>
      <c r="N388" s="168"/>
      <c r="O388" s="168"/>
      <c r="P388" s="168"/>
      <c r="Q388" s="168"/>
      <c r="R388" s="168"/>
      <c r="S388" s="168"/>
      <c r="T388" s="169"/>
      <c r="AT388" s="163" t="s">
        <v>148</v>
      </c>
      <c r="AU388" s="163" t="s">
        <v>80</v>
      </c>
      <c r="AV388" s="13" t="s">
        <v>80</v>
      </c>
      <c r="AW388" s="13" t="s">
        <v>33</v>
      </c>
      <c r="AX388" s="13" t="s">
        <v>78</v>
      </c>
      <c r="AY388" s="163" t="s">
        <v>137</v>
      </c>
    </row>
    <row r="389" spans="1:65" s="2" customFormat="1" ht="37.9" customHeight="1">
      <c r="A389" s="32"/>
      <c r="B389" s="142"/>
      <c r="C389" s="143" t="s">
        <v>606</v>
      </c>
      <c r="D389" s="143" t="s">
        <v>139</v>
      </c>
      <c r="E389" s="144" t="s">
        <v>607</v>
      </c>
      <c r="F389" s="145" t="s">
        <v>608</v>
      </c>
      <c r="G389" s="146" t="s">
        <v>405</v>
      </c>
      <c r="H389" s="147">
        <v>6</v>
      </c>
      <c r="I389" s="148"/>
      <c r="J389" s="149">
        <f>ROUND(I389*H389,2)</f>
        <v>0</v>
      </c>
      <c r="K389" s="145" t="s">
        <v>143</v>
      </c>
      <c r="L389" s="33"/>
      <c r="M389" s="150" t="s">
        <v>3</v>
      </c>
      <c r="N389" s="151" t="s">
        <v>42</v>
      </c>
      <c r="O389" s="53"/>
      <c r="P389" s="152">
        <f>O389*H389</f>
        <v>0</v>
      </c>
      <c r="Q389" s="152">
        <v>8.0000000000000007E-5</v>
      </c>
      <c r="R389" s="152">
        <f>Q389*H389</f>
        <v>4.8000000000000007E-4</v>
      </c>
      <c r="S389" s="152">
        <v>0</v>
      </c>
      <c r="T389" s="153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4" t="s">
        <v>144</v>
      </c>
      <c r="AT389" s="154" t="s">
        <v>139</v>
      </c>
      <c r="AU389" s="154" t="s">
        <v>80</v>
      </c>
      <c r="AY389" s="17" t="s">
        <v>137</v>
      </c>
      <c r="BE389" s="155">
        <f>IF(N389="základní",J389,0)</f>
        <v>0</v>
      </c>
      <c r="BF389" s="155">
        <f>IF(N389="snížená",J389,0)</f>
        <v>0</v>
      </c>
      <c r="BG389" s="155">
        <f>IF(N389="zákl. přenesená",J389,0)</f>
        <v>0</v>
      </c>
      <c r="BH389" s="155">
        <f>IF(N389="sníž. přenesená",J389,0)</f>
        <v>0</v>
      </c>
      <c r="BI389" s="155">
        <f>IF(N389="nulová",J389,0)</f>
        <v>0</v>
      </c>
      <c r="BJ389" s="17" t="s">
        <v>78</v>
      </c>
      <c r="BK389" s="155">
        <f>ROUND(I389*H389,2)</f>
        <v>0</v>
      </c>
      <c r="BL389" s="17" t="s">
        <v>144</v>
      </c>
      <c r="BM389" s="154" t="s">
        <v>609</v>
      </c>
    </row>
    <row r="390" spans="1:65" s="2" customFormat="1">
      <c r="A390" s="32"/>
      <c r="B390" s="33"/>
      <c r="C390" s="32"/>
      <c r="D390" s="156" t="s">
        <v>146</v>
      </c>
      <c r="E390" s="32"/>
      <c r="F390" s="157" t="s">
        <v>610</v>
      </c>
      <c r="G390" s="32"/>
      <c r="H390" s="32"/>
      <c r="I390" s="158"/>
      <c r="J390" s="32"/>
      <c r="K390" s="32"/>
      <c r="L390" s="33"/>
      <c r="M390" s="159"/>
      <c r="N390" s="160"/>
      <c r="O390" s="53"/>
      <c r="P390" s="53"/>
      <c r="Q390" s="53"/>
      <c r="R390" s="53"/>
      <c r="S390" s="53"/>
      <c r="T390" s="54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7" t="s">
        <v>146</v>
      </c>
      <c r="AU390" s="17" t="s">
        <v>80</v>
      </c>
    </row>
    <row r="391" spans="1:65" s="13" customFormat="1">
      <c r="B391" s="161"/>
      <c r="D391" s="162" t="s">
        <v>148</v>
      </c>
      <c r="E391" s="163" t="s">
        <v>3</v>
      </c>
      <c r="F391" s="164" t="s">
        <v>611</v>
      </c>
      <c r="H391" s="165">
        <v>6</v>
      </c>
      <c r="I391" s="166"/>
      <c r="L391" s="161"/>
      <c r="M391" s="167"/>
      <c r="N391" s="168"/>
      <c r="O391" s="168"/>
      <c r="P391" s="168"/>
      <c r="Q391" s="168"/>
      <c r="R391" s="168"/>
      <c r="S391" s="168"/>
      <c r="T391" s="169"/>
      <c r="AT391" s="163" t="s">
        <v>148</v>
      </c>
      <c r="AU391" s="163" t="s">
        <v>80</v>
      </c>
      <c r="AV391" s="13" t="s">
        <v>80</v>
      </c>
      <c r="AW391" s="13" t="s">
        <v>33</v>
      </c>
      <c r="AX391" s="13" t="s">
        <v>78</v>
      </c>
      <c r="AY391" s="163" t="s">
        <v>137</v>
      </c>
    </row>
    <row r="392" spans="1:65" s="2" customFormat="1" ht="24.25" customHeight="1">
      <c r="A392" s="32"/>
      <c r="B392" s="142"/>
      <c r="C392" s="143" t="s">
        <v>612</v>
      </c>
      <c r="D392" s="143" t="s">
        <v>139</v>
      </c>
      <c r="E392" s="144" t="s">
        <v>613</v>
      </c>
      <c r="F392" s="145" t="s">
        <v>614</v>
      </c>
      <c r="G392" s="146" t="s">
        <v>405</v>
      </c>
      <c r="H392" s="147">
        <v>2</v>
      </c>
      <c r="I392" s="148"/>
      <c r="J392" s="149">
        <f>ROUND(I392*H392,2)</f>
        <v>0</v>
      </c>
      <c r="K392" s="145" t="s">
        <v>143</v>
      </c>
      <c r="L392" s="33"/>
      <c r="M392" s="150" t="s">
        <v>3</v>
      </c>
      <c r="N392" s="151" t="s">
        <v>42</v>
      </c>
      <c r="O392" s="53"/>
      <c r="P392" s="152">
        <f>O392*H392</f>
        <v>0</v>
      </c>
      <c r="Q392" s="152">
        <v>4.6000000000000001E-4</v>
      </c>
      <c r="R392" s="152">
        <f>Q392*H392</f>
        <v>9.2000000000000003E-4</v>
      </c>
      <c r="S392" s="152">
        <v>0</v>
      </c>
      <c r="T392" s="153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54" t="s">
        <v>144</v>
      </c>
      <c r="AT392" s="154" t="s">
        <v>139</v>
      </c>
      <c r="AU392" s="154" t="s">
        <v>80</v>
      </c>
      <c r="AY392" s="17" t="s">
        <v>137</v>
      </c>
      <c r="BE392" s="155">
        <f>IF(N392="základní",J392,0)</f>
        <v>0</v>
      </c>
      <c r="BF392" s="155">
        <f>IF(N392="snížená",J392,0)</f>
        <v>0</v>
      </c>
      <c r="BG392" s="155">
        <f>IF(N392="zákl. přenesená",J392,0)</f>
        <v>0</v>
      </c>
      <c r="BH392" s="155">
        <f>IF(N392="sníž. přenesená",J392,0)</f>
        <v>0</v>
      </c>
      <c r="BI392" s="155">
        <f>IF(N392="nulová",J392,0)</f>
        <v>0</v>
      </c>
      <c r="BJ392" s="17" t="s">
        <v>78</v>
      </c>
      <c r="BK392" s="155">
        <f>ROUND(I392*H392,2)</f>
        <v>0</v>
      </c>
      <c r="BL392" s="17" t="s">
        <v>144</v>
      </c>
      <c r="BM392" s="154" t="s">
        <v>615</v>
      </c>
    </row>
    <row r="393" spans="1:65" s="2" customFormat="1">
      <c r="A393" s="32"/>
      <c r="B393" s="33"/>
      <c r="C393" s="32"/>
      <c r="D393" s="156" t="s">
        <v>146</v>
      </c>
      <c r="E393" s="32"/>
      <c r="F393" s="157" t="s">
        <v>616</v>
      </c>
      <c r="G393" s="32"/>
      <c r="H393" s="32"/>
      <c r="I393" s="158"/>
      <c r="J393" s="32"/>
      <c r="K393" s="32"/>
      <c r="L393" s="33"/>
      <c r="M393" s="159"/>
      <c r="N393" s="160"/>
      <c r="O393" s="53"/>
      <c r="P393" s="53"/>
      <c r="Q393" s="53"/>
      <c r="R393" s="53"/>
      <c r="S393" s="53"/>
      <c r="T393" s="54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146</v>
      </c>
      <c r="AU393" s="17" t="s">
        <v>80</v>
      </c>
    </row>
    <row r="394" spans="1:65" s="13" customFormat="1">
      <c r="B394" s="161"/>
      <c r="D394" s="162" t="s">
        <v>148</v>
      </c>
      <c r="E394" s="163" t="s">
        <v>3</v>
      </c>
      <c r="F394" s="164" t="s">
        <v>617</v>
      </c>
      <c r="H394" s="165">
        <v>2</v>
      </c>
      <c r="I394" s="166"/>
      <c r="L394" s="161"/>
      <c r="M394" s="167"/>
      <c r="N394" s="168"/>
      <c r="O394" s="168"/>
      <c r="P394" s="168"/>
      <c r="Q394" s="168"/>
      <c r="R394" s="168"/>
      <c r="S394" s="168"/>
      <c r="T394" s="169"/>
      <c r="AT394" s="163" t="s">
        <v>148</v>
      </c>
      <c r="AU394" s="163" t="s">
        <v>80</v>
      </c>
      <c r="AV394" s="13" t="s">
        <v>80</v>
      </c>
      <c r="AW394" s="13" t="s">
        <v>33</v>
      </c>
      <c r="AX394" s="13" t="s">
        <v>78</v>
      </c>
      <c r="AY394" s="163" t="s">
        <v>137</v>
      </c>
    </row>
    <row r="395" spans="1:65" s="2" customFormat="1" ht="24.25" customHeight="1">
      <c r="A395" s="32"/>
      <c r="B395" s="142"/>
      <c r="C395" s="143" t="s">
        <v>618</v>
      </c>
      <c r="D395" s="143" t="s">
        <v>139</v>
      </c>
      <c r="E395" s="144" t="s">
        <v>619</v>
      </c>
      <c r="F395" s="145" t="s">
        <v>620</v>
      </c>
      <c r="G395" s="146" t="s">
        <v>158</v>
      </c>
      <c r="H395" s="147">
        <v>5.3</v>
      </c>
      <c r="I395" s="148"/>
      <c r="J395" s="149">
        <f>ROUND(I395*H395,2)</f>
        <v>0</v>
      </c>
      <c r="K395" s="145" t="s">
        <v>143</v>
      </c>
      <c r="L395" s="33"/>
      <c r="M395" s="150" t="s">
        <v>3</v>
      </c>
      <c r="N395" s="151" t="s">
        <v>42</v>
      </c>
      <c r="O395" s="53"/>
      <c r="P395" s="152">
        <f>O395*H395</f>
        <v>0</v>
      </c>
      <c r="Q395" s="152">
        <v>4.6999999999999999E-4</v>
      </c>
      <c r="R395" s="152">
        <f>Q395*H395</f>
        <v>2.4909999999999997E-3</v>
      </c>
      <c r="S395" s="152">
        <v>0</v>
      </c>
      <c r="T395" s="153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4" t="s">
        <v>144</v>
      </c>
      <c r="AT395" s="154" t="s">
        <v>139</v>
      </c>
      <c r="AU395" s="154" t="s">
        <v>80</v>
      </c>
      <c r="AY395" s="17" t="s">
        <v>137</v>
      </c>
      <c r="BE395" s="155">
        <f>IF(N395="základní",J395,0)</f>
        <v>0</v>
      </c>
      <c r="BF395" s="155">
        <f>IF(N395="snížená",J395,0)</f>
        <v>0</v>
      </c>
      <c r="BG395" s="155">
        <f>IF(N395="zákl. přenesená",J395,0)</f>
        <v>0</v>
      </c>
      <c r="BH395" s="155">
        <f>IF(N395="sníž. přenesená",J395,0)</f>
        <v>0</v>
      </c>
      <c r="BI395" s="155">
        <f>IF(N395="nulová",J395,0)</f>
        <v>0</v>
      </c>
      <c r="BJ395" s="17" t="s">
        <v>78</v>
      </c>
      <c r="BK395" s="155">
        <f>ROUND(I395*H395,2)</f>
        <v>0</v>
      </c>
      <c r="BL395" s="17" t="s">
        <v>144</v>
      </c>
      <c r="BM395" s="154" t="s">
        <v>621</v>
      </c>
    </row>
    <row r="396" spans="1:65" s="2" customFormat="1">
      <c r="A396" s="32"/>
      <c r="B396" s="33"/>
      <c r="C396" s="32"/>
      <c r="D396" s="156" t="s">
        <v>146</v>
      </c>
      <c r="E396" s="32"/>
      <c r="F396" s="157" t="s">
        <v>622</v>
      </c>
      <c r="G396" s="32"/>
      <c r="H396" s="32"/>
      <c r="I396" s="158"/>
      <c r="J396" s="32"/>
      <c r="K396" s="32"/>
      <c r="L396" s="33"/>
      <c r="M396" s="159"/>
      <c r="N396" s="160"/>
      <c r="O396" s="53"/>
      <c r="P396" s="53"/>
      <c r="Q396" s="53"/>
      <c r="R396" s="53"/>
      <c r="S396" s="53"/>
      <c r="T396" s="54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7" t="s">
        <v>146</v>
      </c>
      <c r="AU396" s="17" t="s">
        <v>80</v>
      </c>
    </row>
    <row r="397" spans="1:65" s="13" customFormat="1">
      <c r="B397" s="161"/>
      <c r="D397" s="162" t="s">
        <v>148</v>
      </c>
      <c r="E397" s="163" t="s">
        <v>3</v>
      </c>
      <c r="F397" s="164" t="s">
        <v>623</v>
      </c>
      <c r="H397" s="165">
        <v>5.3</v>
      </c>
      <c r="I397" s="166"/>
      <c r="L397" s="161"/>
      <c r="M397" s="167"/>
      <c r="N397" s="168"/>
      <c r="O397" s="168"/>
      <c r="P397" s="168"/>
      <c r="Q397" s="168"/>
      <c r="R397" s="168"/>
      <c r="S397" s="168"/>
      <c r="T397" s="169"/>
      <c r="AT397" s="163" t="s">
        <v>148</v>
      </c>
      <c r="AU397" s="163" t="s">
        <v>80</v>
      </c>
      <c r="AV397" s="13" t="s">
        <v>80</v>
      </c>
      <c r="AW397" s="13" t="s">
        <v>33</v>
      </c>
      <c r="AX397" s="13" t="s">
        <v>78</v>
      </c>
      <c r="AY397" s="163" t="s">
        <v>137</v>
      </c>
    </row>
    <row r="398" spans="1:65" s="2" customFormat="1" ht="24.25" customHeight="1">
      <c r="A398" s="32"/>
      <c r="B398" s="142"/>
      <c r="C398" s="178" t="s">
        <v>624</v>
      </c>
      <c r="D398" s="178" t="s">
        <v>293</v>
      </c>
      <c r="E398" s="179" t="s">
        <v>625</v>
      </c>
      <c r="F398" s="180" t="s">
        <v>626</v>
      </c>
      <c r="G398" s="181" t="s">
        <v>158</v>
      </c>
      <c r="H398" s="182">
        <v>5.3</v>
      </c>
      <c r="I398" s="183"/>
      <c r="J398" s="184">
        <f>ROUND(I398*H398,2)</f>
        <v>0</v>
      </c>
      <c r="K398" s="180" t="s">
        <v>143</v>
      </c>
      <c r="L398" s="185"/>
      <c r="M398" s="186" t="s">
        <v>3</v>
      </c>
      <c r="N398" s="187" t="s">
        <v>42</v>
      </c>
      <c r="O398" s="53"/>
      <c r="P398" s="152">
        <f>O398*H398</f>
        <v>0</v>
      </c>
      <c r="Q398" s="152">
        <v>3.2750000000000001E-2</v>
      </c>
      <c r="R398" s="152">
        <f>Q398*H398</f>
        <v>0.17357500000000001</v>
      </c>
      <c r="S398" s="152">
        <v>0</v>
      </c>
      <c r="T398" s="153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4" t="s">
        <v>186</v>
      </c>
      <c r="AT398" s="154" t="s">
        <v>293</v>
      </c>
      <c r="AU398" s="154" t="s">
        <v>80</v>
      </c>
      <c r="AY398" s="17" t="s">
        <v>137</v>
      </c>
      <c r="BE398" s="155">
        <f>IF(N398="základní",J398,0)</f>
        <v>0</v>
      </c>
      <c r="BF398" s="155">
        <f>IF(N398="snížená",J398,0)</f>
        <v>0</v>
      </c>
      <c r="BG398" s="155">
        <f>IF(N398="zákl. přenesená",J398,0)</f>
        <v>0</v>
      </c>
      <c r="BH398" s="155">
        <f>IF(N398="sníž. přenesená",J398,0)</f>
        <v>0</v>
      </c>
      <c r="BI398" s="155">
        <f>IF(N398="nulová",J398,0)</f>
        <v>0</v>
      </c>
      <c r="BJ398" s="17" t="s">
        <v>78</v>
      </c>
      <c r="BK398" s="155">
        <f>ROUND(I398*H398,2)</f>
        <v>0</v>
      </c>
      <c r="BL398" s="17" t="s">
        <v>144</v>
      </c>
      <c r="BM398" s="154" t="s">
        <v>627</v>
      </c>
    </row>
    <row r="399" spans="1:65" s="2" customFormat="1" ht="24.25" customHeight="1">
      <c r="A399" s="32"/>
      <c r="B399" s="142"/>
      <c r="C399" s="143" t="s">
        <v>628</v>
      </c>
      <c r="D399" s="143" t="s">
        <v>139</v>
      </c>
      <c r="E399" s="144" t="s">
        <v>629</v>
      </c>
      <c r="F399" s="145" t="s">
        <v>630</v>
      </c>
      <c r="G399" s="146" t="s">
        <v>158</v>
      </c>
      <c r="H399" s="147">
        <v>60</v>
      </c>
      <c r="I399" s="148"/>
      <c r="J399" s="149">
        <f>ROUND(I399*H399,2)</f>
        <v>0</v>
      </c>
      <c r="K399" s="145" t="s">
        <v>3</v>
      </c>
      <c r="L399" s="33"/>
      <c r="M399" s="150" t="s">
        <v>3</v>
      </c>
      <c r="N399" s="151" t="s">
        <v>42</v>
      </c>
      <c r="O399" s="53"/>
      <c r="P399" s="152">
        <f>O399*H399</f>
        <v>0</v>
      </c>
      <c r="Q399" s="152">
        <v>0</v>
      </c>
      <c r="R399" s="152">
        <f>Q399*H399</f>
        <v>0</v>
      </c>
      <c r="S399" s="152">
        <v>0</v>
      </c>
      <c r="T399" s="153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4" t="s">
        <v>144</v>
      </c>
      <c r="AT399" s="154" t="s">
        <v>139</v>
      </c>
      <c r="AU399" s="154" t="s">
        <v>80</v>
      </c>
      <c r="AY399" s="17" t="s">
        <v>137</v>
      </c>
      <c r="BE399" s="155">
        <f>IF(N399="základní",J399,0)</f>
        <v>0</v>
      </c>
      <c r="BF399" s="155">
        <f>IF(N399="snížená",J399,0)</f>
        <v>0</v>
      </c>
      <c r="BG399" s="155">
        <f>IF(N399="zákl. přenesená",J399,0)</f>
        <v>0</v>
      </c>
      <c r="BH399" s="155">
        <f>IF(N399="sníž. přenesená",J399,0)</f>
        <v>0</v>
      </c>
      <c r="BI399" s="155">
        <f>IF(N399="nulová",J399,0)</f>
        <v>0</v>
      </c>
      <c r="BJ399" s="17" t="s">
        <v>78</v>
      </c>
      <c r="BK399" s="155">
        <f>ROUND(I399*H399,2)</f>
        <v>0</v>
      </c>
      <c r="BL399" s="17" t="s">
        <v>144</v>
      </c>
      <c r="BM399" s="154" t="s">
        <v>631</v>
      </c>
    </row>
    <row r="400" spans="1:65" s="13" customFormat="1">
      <c r="B400" s="161"/>
      <c r="D400" s="162" t="s">
        <v>148</v>
      </c>
      <c r="E400" s="163" t="s">
        <v>3</v>
      </c>
      <c r="F400" s="164" t="s">
        <v>632</v>
      </c>
      <c r="H400" s="165">
        <v>60</v>
      </c>
      <c r="I400" s="166"/>
      <c r="L400" s="161"/>
      <c r="M400" s="167"/>
      <c r="N400" s="168"/>
      <c r="O400" s="168"/>
      <c r="P400" s="168"/>
      <c r="Q400" s="168"/>
      <c r="R400" s="168"/>
      <c r="S400" s="168"/>
      <c r="T400" s="169"/>
      <c r="AT400" s="163" t="s">
        <v>148</v>
      </c>
      <c r="AU400" s="163" t="s">
        <v>80</v>
      </c>
      <c r="AV400" s="13" t="s">
        <v>80</v>
      </c>
      <c r="AW400" s="13" t="s">
        <v>33</v>
      </c>
      <c r="AX400" s="13" t="s">
        <v>78</v>
      </c>
      <c r="AY400" s="163" t="s">
        <v>137</v>
      </c>
    </row>
    <row r="401" spans="1:65" s="2" customFormat="1" ht="24.25" customHeight="1">
      <c r="A401" s="32"/>
      <c r="B401" s="142"/>
      <c r="C401" s="143" t="s">
        <v>633</v>
      </c>
      <c r="D401" s="143" t="s">
        <v>139</v>
      </c>
      <c r="E401" s="144" t="s">
        <v>634</v>
      </c>
      <c r="F401" s="145" t="s">
        <v>635</v>
      </c>
      <c r="G401" s="146" t="s">
        <v>405</v>
      </c>
      <c r="H401" s="147">
        <v>43</v>
      </c>
      <c r="I401" s="148"/>
      <c r="J401" s="149">
        <f>ROUND(I401*H401,2)</f>
        <v>0</v>
      </c>
      <c r="K401" s="145" t="s">
        <v>3</v>
      </c>
      <c r="L401" s="33"/>
      <c r="M401" s="150" t="s">
        <v>3</v>
      </c>
      <c r="N401" s="151" t="s">
        <v>42</v>
      </c>
      <c r="O401" s="53"/>
      <c r="P401" s="152">
        <f>O401*H401</f>
        <v>0</v>
      </c>
      <c r="Q401" s="152">
        <v>0</v>
      </c>
      <c r="R401" s="152">
        <f>Q401*H401</f>
        <v>0</v>
      </c>
      <c r="S401" s="152">
        <v>0</v>
      </c>
      <c r="T401" s="153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4" t="s">
        <v>144</v>
      </c>
      <c r="AT401" s="154" t="s">
        <v>139</v>
      </c>
      <c r="AU401" s="154" t="s">
        <v>80</v>
      </c>
      <c r="AY401" s="17" t="s">
        <v>137</v>
      </c>
      <c r="BE401" s="155">
        <f>IF(N401="základní",J401,0)</f>
        <v>0</v>
      </c>
      <c r="BF401" s="155">
        <f>IF(N401="snížená",J401,0)</f>
        <v>0</v>
      </c>
      <c r="BG401" s="155">
        <f>IF(N401="zákl. přenesená",J401,0)</f>
        <v>0</v>
      </c>
      <c r="BH401" s="155">
        <f>IF(N401="sníž. přenesená",J401,0)</f>
        <v>0</v>
      </c>
      <c r="BI401" s="155">
        <f>IF(N401="nulová",J401,0)</f>
        <v>0</v>
      </c>
      <c r="BJ401" s="17" t="s">
        <v>78</v>
      </c>
      <c r="BK401" s="155">
        <f>ROUND(I401*H401,2)</f>
        <v>0</v>
      </c>
      <c r="BL401" s="17" t="s">
        <v>144</v>
      </c>
      <c r="BM401" s="154" t="s">
        <v>636</v>
      </c>
    </row>
    <row r="402" spans="1:65" s="13" customFormat="1">
      <c r="B402" s="161"/>
      <c r="D402" s="162" t="s">
        <v>148</v>
      </c>
      <c r="E402" s="163" t="s">
        <v>3</v>
      </c>
      <c r="F402" s="164" t="s">
        <v>637</v>
      </c>
      <c r="H402" s="165">
        <v>43</v>
      </c>
      <c r="I402" s="166"/>
      <c r="L402" s="161"/>
      <c r="M402" s="167"/>
      <c r="N402" s="168"/>
      <c r="O402" s="168"/>
      <c r="P402" s="168"/>
      <c r="Q402" s="168"/>
      <c r="R402" s="168"/>
      <c r="S402" s="168"/>
      <c r="T402" s="169"/>
      <c r="AT402" s="163" t="s">
        <v>148</v>
      </c>
      <c r="AU402" s="163" t="s">
        <v>80</v>
      </c>
      <c r="AV402" s="13" t="s">
        <v>80</v>
      </c>
      <c r="AW402" s="13" t="s">
        <v>33</v>
      </c>
      <c r="AX402" s="13" t="s">
        <v>78</v>
      </c>
      <c r="AY402" s="163" t="s">
        <v>137</v>
      </c>
    </row>
    <row r="403" spans="1:65" s="2" customFormat="1" ht="24.25" customHeight="1">
      <c r="A403" s="32"/>
      <c r="B403" s="142"/>
      <c r="C403" s="143" t="s">
        <v>638</v>
      </c>
      <c r="D403" s="143" t="s">
        <v>139</v>
      </c>
      <c r="E403" s="144" t="s">
        <v>639</v>
      </c>
      <c r="F403" s="145" t="s">
        <v>640</v>
      </c>
      <c r="G403" s="146" t="s">
        <v>405</v>
      </c>
      <c r="H403" s="147">
        <v>2</v>
      </c>
      <c r="I403" s="148"/>
      <c r="J403" s="149">
        <f>ROUND(I403*H403,2)</f>
        <v>0</v>
      </c>
      <c r="K403" s="145" t="s">
        <v>3</v>
      </c>
      <c r="L403" s="33"/>
      <c r="M403" s="150" t="s">
        <v>3</v>
      </c>
      <c r="N403" s="151" t="s">
        <v>42</v>
      </c>
      <c r="O403" s="53"/>
      <c r="P403" s="152">
        <f>O403*H403</f>
        <v>0</v>
      </c>
      <c r="Q403" s="152">
        <v>0</v>
      </c>
      <c r="R403" s="152">
        <f>Q403*H403</f>
        <v>0</v>
      </c>
      <c r="S403" s="152">
        <v>0</v>
      </c>
      <c r="T403" s="153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4" t="s">
        <v>144</v>
      </c>
      <c r="AT403" s="154" t="s">
        <v>139</v>
      </c>
      <c r="AU403" s="154" t="s">
        <v>80</v>
      </c>
      <c r="AY403" s="17" t="s">
        <v>137</v>
      </c>
      <c r="BE403" s="155">
        <f>IF(N403="základní",J403,0)</f>
        <v>0</v>
      </c>
      <c r="BF403" s="155">
        <f>IF(N403="snížená",J403,0)</f>
        <v>0</v>
      </c>
      <c r="BG403" s="155">
        <f>IF(N403="zákl. přenesená",J403,0)</f>
        <v>0</v>
      </c>
      <c r="BH403" s="155">
        <f>IF(N403="sníž. přenesená",J403,0)</f>
        <v>0</v>
      </c>
      <c r="BI403" s="155">
        <f>IF(N403="nulová",J403,0)</f>
        <v>0</v>
      </c>
      <c r="BJ403" s="17" t="s">
        <v>78</v>
      </c>
      <c r="BK403" s="155">
        <f>ROUND(I403*H403,2)</f>
        <v>0</v>
      </c>
      <c r="BL403" s="17" t="s">
        <v>144</v>
      </c>
      <c r="BM403" s="154" t="s">
        <v>641</v>
      </c>
    </row>
    <row r="404" spans="1:65" s="13" customFormat="1">
      <c r="B404" s="161"/>
      <c r="D404" s="162" t="s">
        <v>148</v>
      </c>
      <c r="E404" s="163" t="s">
        <v>3</v>
      </c>
      <c r="F404" s="164" t="s">
        <v>642</v>
      </c>
      <c r="H404" s="165">
        <v>2</v>
      </c>
      <c r="I404" s="166"/>
      <c r="L404" s="161"/>
      <c r="M404" s="167"/>
      <c r="N404" s="168"/>
      <c r="O404" s="168"/>
      <c r="P404" s="168"/>
      <c r="Q404" s="168"/>
      <c r="R404" s="168"/>
      <c r="S404" s="168"/>
      <c r="T404" s="169"/>
      <c r="AT404" s="163" t="s">
        <v>148</v>
      </c>
      <c r="AU404" s="163" t="s">
        <v>80</v>
      </c>
      <c r="AV404" s="13" t="s">
        <v>80</v>
      </c>
      <c r="AW404" s="13" t="s">
        <v>33</v>
      </c>
      <c r="AX404" s="13" t="s">
        <v>78</v>
      </c>
      <c r="AY404" s="163" t="s">
        <v>137</v>
      </c>
    </row>
    <row r="405" spans="1:65" s="12" customFormat="1" ht="22.9" customHeight="1">
      <c r="B405" s="129"/>
      <c r="D405" s="130" t="s">
        <v>70</v>
      </c>
      <c r="E405" s="140" t="s">
        <v>220</v>
      </c>
      <c r="F405" s="140" t="s">
        <v>643</v>
      </c>
      <c r="I405" s="132"/>
      <c r="J405" s="141">
        <f>BK405</f>
        <v>0</v>
      </c>
      <c r="L405" s="129"/>
      <c r="M405" s="134"/>
      <c r="N405" s="135"/>
      <c r="O405" s="135"/>
      <c r="P405" s="136">
        <f>SUM(P406:P414)</f>
        <v>0</v>
      </c>
      <c r="Q405" s="135"/>
      <c r="R405" s="136">
        <f>SUM(R406:R414)</f>
        <v>5.6499199999999999E-2</v>
      </c>
      <c r="S405" s="135"/>
      <c r="T405" s="137">
        <f>SUM(T406:T414)</f>
        <v>2.5439999999999997E-2</v>
      </c>
      <c r="AR405" s="130" t="s">
        <v>78</v>
      </c>
      <c r="AT405" s="138" t="s">
        <v>70</v>
      </c>
      <c r="AU405" s="138" t="s">
        <v>78</v>
      </c>
      <c r="AY405" s="130" t="s">
        <v>137</v>
      </c>
      <c r="BK405" s="139">
        <f>SUM(BK406:BK414)</f>
        <v>0</v>
      </c>
    </row>
    <row r="406" spans="1:65" s="2" customFormat="1" ht="62.65" customHeight="1">
      <c r="A406" s="32"/>
      <c r="B406" s="142"/>
      <c r="C406" s="143" t="s">
        <v>644</v>
      </c>
      <c r="D406" s="143" t="s">
        <v>139</v>
      </c>
      <c r="E406" s="144" t="s">
        <v>645</v>
      </c>
      <c r="F406" s="145" t="s">
        <v>646</v>
      </c>
      <c r="G406" s="146" t="s">
        <v>158</v>
      </c>
      <c r="H406" s="147">
        <v>92</v>
      </c>
      <c r="I406" s="148"/>
      <c r="J406" s="149">
        <f>ROUND(I406*H406,2)</f>
        <v>0</v>
      </c>
      <c r="K406" s="145" t="s">
        <v>143</v>
      </c>
      <c r="L406" s="33"/>
      <c r="M406" s="150" t="s">
        <v>3</v>
      </c>
      <c r="N406" s="151" t="s">
        <v>42</v>
      </c>
      <c r="O406" s="53"/>
      <c r="P406" s="152">
        <f>O406*H406</f>
        <v>0</v>
      </c>
      <c r="Q406" s="152">
        <v>6.0999999999999997E-4</v>
      </c>
      <c r="R406" s="152">
        <f>Q406*H406</f>
        <v>5.6119999999999996E-2</v>
      </c>
      <c r="S406" s="152">
        <v>0</v>
      </c>
      <c r="T406" s="153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4" t="s">
        <v>144</v>
      </c>
      <c r="AT406" s="154" t="s">
        <v>139</v>
      </c>
      <c r="AU406" s="154" t="s">
        <v>80</v>
      </c>
      <c r="AY406" s="17" t="s">
        <v>137</v>
      </c>
      <c r="BE406" s="155">
        <f>IF(N406="základní",J406,0)</f>
        <v>0</v>
      </c>
      <c r="BF406" s="155">
        <f>IF(N406="snížená",J406,0)</f>
        <v>0</v>
      </c>
      <c r="BG406" s="155">
        <f>IF(N406="zákl. přenesená",J406,0)</f>
        <v>0</v>
      </c>
      <c r="BH406" s="155">
        <f>IF(N406="sníž. přenesená",J406,0)</f>
        <v>0</v>
      </c>
      <c r="BI406" s="155">
        <f>IF(N406="nulová",J406,0)</f>
        <v>0</v>
      </c>
      <c r="BJ406" s="17" t="s">
        <v>78</v>
      </c>
      <c r="BK406" s="155">
        <f>ROUND(I406*H406,2)</f>
        <v>0</v>
      </c>
      <c r="BL406" s="17" t="s">
        <v>144</v>
      </c>
      <c r="BM406" s="154" t="s">
        <v>647</v>
      </c>
    </row>
    <row r="407" spans="1:65" s="2" customFormat="1">
      <c r="A407" s="32"/>
      <c r="B407" s="33"/>
      <c r="C407" s="32"/>
      <c r="D407" s="156" t="s">
        <v>146</v>
      </c>
      <c r="E407" s="32"/>
      <c r="F407" s="157" t="s">
        <v>648</v>
      </c>
      <c r="G407" s="32"/>
      <c r="H407" s="32"/>
      <c r="I407" s="158"/>
      <c r="J407" s="32"/>
      <c r="K407" s="32"/>
      <c r="L407" s="33"/>
      <c r="M407" s="159"/>
      <c r="N407" s="160"/>
      <c r="O407" s="53"/>
      <c r="P407" s="53"/>
      <c r="Q407" s="53"/>
      <c r="R407" s="53"/>
      <c r="S407" s="53"/>
      <c r="T407" s="54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146</v>
      </c>
      <c r="AU407" s="17" t="s">
        <v>80</v>
      </c>
    </row>
    <row r="408" spans="1:65" s="13" customFormat="1">
      <c r="B408" s="161"/>
      <c r="D408" s="162" t="s">
        <v>148</v>
      </c>
      <c r="E408" s="163" t="s">
        <v>3</v>
      </c>
      <c r="F408" s="164" t="s">
        <v>649</v>
      </c>
      <c r="H408" s="165">
        <v>92</v>
      </c>
      <c r="I408" s="166"/>
      <c r="L408" s="161"/>
      <c r="M408" s="167"/>
      <c r="N408" s="168"/>
      <c r="O408" s="168"/>
      <c r="P408" s="168"/>
      <c r="Q408" s="168"/>
      <c r="R408" s="168"/>
      <c r="S408" s="168"/>
      <c r="T408" s="169"/>
      <c r="AT408" s="163" t="s">
        <v>148</v>
      </c>
      <c r="AU408" s="163" t="s">
        <v>80</v>
      </c>
      <c r="AV408" s="13" t="s">
        <v>80</v>
      </c>
      <c r="AW408" s="13" t="s">
        <v>33</v>
      </c>
      <c r="AX408" s="13" t="s">
        <v>78</v>
      </c>
      <c r="AY408" s="163" t="s">
        <v>137</v>
      </c>
    </row>
    <row r="409" spans="1:65" s="2" customFormat="1" ht="24.25" customHeight="1">
      <c r="A409" s="32"/>
      <c r="B409" s="142"/>
      <c r="C409" s="143" t="s">
        <v>650</v>
      </c>
      <c r="D409" s="143" t="s">
        <v>139</v>
      </c>
      <c r="E409" s="144" t="s">
        <v>651</v>
      </c>
      <c r="F409" s="145" t="s">
        <v>652</v>
      </c>
      <c r="G409" s="146" t="s">
        <v>158</v>
      </c>
      <c r="H409" s="147">
        <v>92</v>
      </c>
      <c r="I409" s="148"/>
      <c r="J409" s="149">
        <f>ROUND(I409*H409,2)</f>
        <v>0</v>
      </c>
      <c r="K409" s="145" t="s">
        <v>143</v>
      </c>
      <c r="L409" s="33"/>
      <c r="M409" s="150" t="s">
        <v>3</v>
      </c>
      <c r="N409" s="151" t="s">
        <v>42</v>
      </c>
      <c r="O409" s="53"/>
      <c r="P409" s="152">
        <f>O409*H409</f>
        <v>0</v>
      </c>
      <c r="Q409" s="152">
        <v>0</v>
      </c>
      <c r="R409" s="152">
        <f>Q409*H409</f>
        <v>0</v>
      </c>
      <c r="S409" s="152">
        <v>0</v>
      </c>
      <c r="T409" s="153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4" t="s">
        <v>144</v>
      </c>
      <c r="AT409" s="154" t="s">
        <v>139</v>
      </c>
      <c r="AU409" s="154" t="s">
        <v>80</v>
      </c>
      <c r="AY409" s="17" t="s">
        <v>137</v>
      </c>
      <c r="BE409" s="155">
        <f>IF(N409="základní",J409,0)</f>
        <v>0</v>
      </c>
      <c r="BF409" s="155">
        <f>IF(N409="snížená",J409,0)</f>
        <v>0</v>
      </c>
      <c r="BG409" s="155">
        <f>IF(N409="zákl. přenesená",J409,0)</f>
        <v>0</v>
      </c>
      <c r="BH409" s="155">
        <f>IF(N409="sníž. přenesená",J409,0)</f>
        <v>0</v>
      </c>
      <c r="BI409" s="155">
        <f>IF(N409="nulová",J409,0)</f>
        <v>0</v>
      </c>
      <c r="BJ409" s="17" t="s">
        <v>78</v>
      </c>
      <c r="BK409" s="155">
        <f>ROUND(I409*H409,2)</f>
        <v>0</v>
      </c>
      <c r="BL409" s="17" t="s">
        <v>144</v>
      </c>
      <c r="BM409" s="154" t="s">
        <v>653</v>
      </c>
    </row>
    <row r="410" spans="1:65" s="2" customFormat="1">
      <c r="A410" s="32"/>
      <c r="B410" s="33"/>
      <c r="C410" s="32"/>
      <c r="D410" s="156" t="s">
        <v>146</v>
      </c>
      <c r="E410" s="32"/>
      <c r="F410" s="157" t="s">
        <v>654</v>
      </c>
      <c r="G410" s="32"/>
      <c r="H410" s="32"/>
      <c r="I410" s="158"/>
      <c r="J410" s="32"/>
      <c r="K410" s="32"/>
      <c r="L410" s="33"/>
      <c r="M410" s="159"/>
      <c r="N410" s="160"/>
      <c r="O410" s="53"/>
      <c r="P410" s="53"/>
      <c r="Q410" s="53"/>
      <c r="R410" s="53"/>
      <c r="S410" s="53"/>
      <c r="T410" s="54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7" t="s">
        <v>146</v>
      </c>
      <c r="AU410" s="17" t="s">
        <v>80</v>
      </c>
    </row>
    <row r="411" spans="1:65" s="13" customFormat="1">
      <c r="B411" s="161"/>
      <c r="D411" s="162" t="s">
        <v>148</v>
      </c>
      <c r="E411" s="163" t="s">
        <v>3</v>
      </c>
      <c r="F411" s="164" t="s">
        <v>649</v>
      </c>
      <c r="H411" s="165">
        <v>92</v>
      </c>
      <c r="I411" s="166"/>
      <c r="L411" s="161"/>
      <c r="M411" s="167"/>
      <c r="N411" s="168"/>
      <c r="O411" s="168"/>
      <c r="P411" s="168"/>
      <c r="Q411" s="168"/>
      <c r="R411" s="168"/>
      <c r="S411" s="168"/>
      <c r="T411" s="169"/>
      <c r="AT411" s="163" t="s">
        <v>148</v>
      </c>
      <c r="AU411" s="163" t="s">
        <v>80</v>
      </c>
      <c r="AV411" s="13" t="s">
        <v>80</v>
      </c>
      <c r="AW411" s="13" t="s">
        <v>33</v>
      </c>
      <c r="AX411" s="13" t="s">
        <v>78</v>
      </c>
      <c r="AY411" s="163" t="s">
        <v>137</v>
      </c>
    </row>
    <row r="412" spans="1:65" s="2" customFormat="1" ht="44.25" customHeight="1">
      <c r="A412" s="32"/>
      <c r="B412" s="142"/>
      <c r="C412" s="143" t="s">
        <v>655</v>
      </c>
      <c r="D412" s="143" t="s">
        <v>139</v>
      </c>
      <c r="E412" s="144" t="s">
        <v>656</v>
      </c>
      <c r="F412" s="145" t="s">
        <v>657</v>
      </c>
      <c r="G412" s="146" t="s">
        <v>158</v>
      </c>
      <c r="H412" s="147">
        <v>0.48</v>
      </c>
      <c r="I412" s="148"/>
      <c r="J412" s="149">
        <f>ROUND(I412*H412,2)</f>
        <v>0</v>
      </c>
      <c r="K412" s="145" t="s">
        <v>658</v>
      </c>
      <c r="L412" s="33"/>
      <c r="M412" s="150" t="s">
        <v>3</v>
      </c>
      <c r="N412" s="151" t="s">
        <v>42</v>
      </c>
      <c r="O412" s="53"/>
      <c r="P412" s="152">
        <f>O412*H412</f>
        <v>0</v>
      </c>
      <c r="Q412" s="152">
        <v>7.9000000000000001E-4</v>
      </c>
      <c r="R412" s="152">
        <f>Q412*H412</f>
        <v>3.792E-4</v>
      </c>
      <c r="S412" s="152">
        <v>5.2999999999999999E-2</v>
      </c>
      <c r="T412" s="153">
        <f>S412*H412</f>
        <v>2.5439999999999997E-2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4" t="s">
        <v>144</v>
      </c>
      <c r="AT412" s="154" t="s">
        <v>139</v>
      </c>
      <c r="AU412" s="154" t="s">
        <v>80</v>
      </c>
      <c r="AY412" s="17" t="s">
        <v>137</v>
      </c>
      <c r="BE412" s="155">
        <f>IF(N412="základní",J412,0)</f>
        <v>0</v>
      </c>
      <c r="BF412" s="155">
        <f>IF(N412="snížená",J412,0)</f>
        <v>0</v>
      </c>
      <c r="BG412" s="155">
        <f>IF(N412="zákl. přenesená",J412,0)</f>
        <v>0</v>
      </c>
      <c r="BH412" s="155">
        <f>IF(N412="sníž. přenesená",J412,0)</f>
        <v>0</v>
      </c>
      <c r="BI412" s="155">
        <f>IF(N412="nulová",J412,0)</f>
        <v>0</v>
      </c>
      <c r="BJ412" s="17" t="s">
        <v>78</v>
      </c>
      <c r="BK412" s="155">
        <f>ROUND(I412*H412,2)</f>
        <v>0</v>
      </c>
      <c r="BL412" s="17" t="s">
        <v>144</v>
      </c>
      <c r="BM412" s="154" t="s">
        <v>659</v>
      </c>
    </row>
    <row r="413" spans="1:65" s="2" customFormat="1">
      <c r="A413" s="32"/>
      <c r="B413" s="33"/>
      <c r="C413" s="32"/>
      <c r="D413" s="156" t="s">
        <v>146</v>
      </c>
      <c r="E413" s="32"/>
      <c r="F413" s="157" t="s">
        <v>660</v>
      </c>
      <c r="G413" s="32"/>
      <c r="H413" s="32"/>
      <c r="I413" s="158"/>
      <c r="J413" s="32"/>
      <c r="K413" s="32"/>
      <c r="L413" s="33"/>
      <c r="M413" s="159"/>
      <c r="N413" s="160"/>
      <c r="O413" s="53"/>
      <c r="P413" s="53"/>
      <c r="Q413" s="53"/>
      <c r="R413" s="53"/>
      <c r="S413" s="53"/>
      <c r="T413" s="54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7" t="s">
        <v>146</v>
      </c>
      <c r="AU413" s="17" t="s">
        <v>80</v>
      </c>
    </row>
    <row r="414" spans="1:65" s="13" customFormat="1">
      <c r="B414" s="161"/>
      <c r="D414" s="162" t="s">
        <v>148</v>
      </c>
      <c r="E414" s="163" t="s">
        <v>3</v>
      </c>
      <c r="F414" s="164" t="s">
        <v>661</v>
      </c>
      <c r="H414" s="165">
        <v>0.48</v>
      </c>
      <c r="I414" s="166"/>
      <c r="L414" s="161"/>
      <c r="M414" s="167"/>
      <c r="N414" s="168"/>
      <c r="O414" s="168"/>
      <c r="P414" s="168"/>
      <c r="Q414" s="168"/>
      <c r="R414" s="168"/>
      <c r="S414" s="168"/>
      <c r="T414" s="169"/>
      <c r="AT414" s="163" t="s">
        <v>148</v>
      </c>
      <c r="AU414" s="163" t="s">
        <v>80</v>
      </c>
      <c r="AV414" s="13" t="s">
        <v>80</v>
      </c>
      <c r="AW414" s="13" t="s">
        <v>33</v>
      </c>
      <c r="AX414" s="13" t="s">
        <v>78</v>
      </c>
      <c r="AY414" s="163" t="s">
        <v>137</v>
      </c>
    </row>
    <row r="415" spans="1:65" s="12" customFormat="1" ht="22.9" customHeight="1">
      <c r="B415" s="129"/>
      <c r="D415" s="130" t="s">
        <v>70</v>
      </c>
      <c r="E415" s="140" t="s">
        <v>662</v>
      </c>
      <c r="F415" s="140" t="s">
        <v>663</v>
      </c>
      <c r="I415" s="132"/>
      <c r="J415" s="141">
        <f>BK415</f>
        <v>0</v>
      </c>
      <c r="L415" s="129"/>
      <c r="M415" s="134"/>
      <c r="N415" s="135"/>
      <c r="O415" s="135"/>
      <c r="P415" s="136">
        <f>SUM(P416:P426)</f>
        <v>0</v>
      </c>
      <c r="Q415" s="135"/>
      <c r="R415" s="136">
        <f>SUM(R416:R426)</f>
        <v>0</v>
      </c>
      <c r="S415" s="135"/>
      <c r="T415" s="137">
        <f>SUM(T416:T426)</f>
        <v>0</v>
      </c>
      <c r="AR415" s="130" t="s">
        <v>78</v>
      </c>
      <c r="AT415" s="138" t="s">
        <v>70</v>
      </c>
      <c r="AU415" s="138" t="s">
        <v>78</v>
      </c>
      <c r="AY415" s="130" t="s">
        <v>137</v>
      </c>
      <c r="BK415" s="139">
        <f>SUM(BK416:BK426)</f>
        <v>0</v>
      </c>
    </row>
    <row r="416" spans="1:65" s="2" customFormat="1" ht="37.9" customHeight="1">
      <c r="A416" s="32"/>
      <c r="B416" s="142"/>
      <c r="C416" s="143" t="s">
        <v>664</v>
      </c>
      <c r="D416" s="143" t="s">
        <v>139</v>
      </c>
      <c r="E416" s="144" t="s">
        <v>665</v>
      </c>
      <c r="F416" s="145" t="s">
        <v>666</v>
      </c>
      <c r="G416" s="146" t="s">
        <v>296</v>
      </c>
      <c r="H416" s="147">
        <v>38.805999999999997</v>
      </c>
      <c r="I416" s="148"/>
      <c r="J416" s="149">
        <f>ROUND(I416*H416,2)</f>
        <v>0</v>
      </c>
      <c r="K416" s="145" t="s">
        <v>143</v>
      </c>
      <c r="L416" s="33"/>
      <c r="M416" s="150" t="s">
        <v>3</v>
      </c>
      <c r="N416" s="151" t="s">
        <v>42</v>
      </c>
      <c r="O416" s="53"/>
      <c r="P416" s="152">
        <f>O416*H416</f>
        <v>0</v>
      </c>
      <c r="Q416" s="152">
        <v>0</v>
      </c>
      <c r="R416" s="152">
        <f>Q416*H416</f>
        <v>0</v>
      </c>
      <c r="S416" s="152">
        <v>0</v>
      </c>
      <c r="T416" s="153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54" t="s">
        <v>144</v>
      </c>
      <c r="AT416" s="154" t="s">
        <v>139</v>
      </c>
      <c r="AU416" s="154" t="s">
        <v>80</v>
      </c>
      <c r="AY416" s="17" t="s">
        <v>137</v>
      </c>
      <c r="BE416" s="155">
        <f>IF(N416="základní",J416,0)</f>
        <v>0</v>
      </c>
      <c r="BF416" s="155">
        <f>IF(N416="snížená",J416,0)</f>
        <v>0</v>
      </c>
      <c r="BG416" s="155">
        <f>IF(N416="zákl. přenesená",J416,0)</f>
        <v>0</v>
      </c>
      <c r="BH416" s="155">
        <f>IF(N416="sníž. přenesená",J416,0)</f>
        <v>0</v>
      </c>
      <c r="BI416" s="155">
        <f>IF(N416="nulová",J416,0)</f>
        <v>0</v>
      </c>
      <c r="BJ416" s="17" t="s">
        <v>78</v>
      </c>
      <c r="BK416" s="155">
        <f>ROUND(I416*H416,2)</f>
        <v>0</v>
      </c>
      <c r="BL416" s="17" t="s">
        <v>144</v>
      </c>
      <c r="BM416" s="154" t="s">
        <v>667</v>
      </c>
    </row>
    <row r="417" spans="1:65" s="2" customFormat="1">
      <c r="A417" s="32"/>
      <c r="B417" s="33"/>
      <c r="C417" s="32"/>
      <c r="D417" s="156" t="s">
        <v>146</v>
      </c>
      <c r="E417" s="32"/>
      <c r="F417" s="157" t="s">
        <v>668</v>
      </c>
      <c r="G417" s="32"/>
      <c r="H417" s="32"/>
      <c r="I417" s="158"/>
      <c r="J417" s="32"/>
      <c r="K417" s="32"/>
      <c r="L417" s="33"/>
      <c r="M417" s="159"/>
      <c r="N417" s="160"/>
      <c r="O417" s="53"/>
      <c r="P417" s="53"/>
      <c r="Q417" s="53"/>
      <c r="R417" s="53"/>
      <c r="S417" s="53"/>
      <c r="T417" s="54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7" t="s">
        <v>146</v>
      </c>
      <c r="AU417" s="17" t="s">
        <v>80</v>
      </c>
    </row>
    <row r="418" spans="1:65" s="2" customFormat="1" ht="37.9" customHeight="1">
      <c r="A418" s="32"/>
      <c r="B418" s="142"/>
      <c r="C418" s="143" t="s">
        <v>669</v>
      </c>
      <c r="D418" s="143" t="s">
        <v>139</v>
      </c>
      <c r="E418" s="144" t="s">
        <v>670</v>
      </c>
      <c r="F418" s="145" t="s">
        <v>671</v>
      </c>
      <c r="G418" s="146" t="s">
        <v>296</v>
      </c>
      <c r="H418" s="147">
        <v>1629.8520000000001</v>
      </c>
      <c r="I418" s="148"/>
      <c r="J418" s="149">
        <f>ROUND(I418*H418,2)</f>
        <v>0</v>
      </c>
      <c r="K418" s="145" t="s">
        <v>143</v>
      </c>
      <c r="L418" s="33"/>
      <c r="M418" s="150" t="s">
        <v>3</v>
      </c>
      <c r="N418" s="151" t="s">
        <v>42</v>
      </c>
      <c r="O418" s="53"/>
      <c r="P418" s="152">
        <f>O418*H418</f>
        <v>0</v>
      </c>
      <c r="Q418" s="152">
        <v>0</v>
      </c>
      <c r="R418" s="152">
        <f>Q418*H418</f>
        <v>0</v>
      </c>
      <c r="S418" s="152">
        <v>0</v>
      </c>
      <c r="T418" s="153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4" t="s">
        <v>144</v>
      </c>
      <c r="AT418" s="154" t="s">
        <v>139</v>
      </c>
      <c r="AU418" s="154" t="s">
        <v>80</v>
      </c>
      <c r="AY418" s="17" t="s">
        <v>137</v>
      </c>
      <c r="BE418" s="155">
        <f>IF(N418="základní",J418,0)</f>
        <v>0</v>
      </c>
      <c r="BF418" s="155">
        <f>IF(N418="snížená",J418,0)</f>
        <v>0</v>
      </c>
      <c r="BG418" s="155">
        <f>IF(N418="zákl. přenesená",J418,0)</f>
        <v>0</v>
      </c>
      <c r="BH418" s="155">
        <f>IF(N418="sníž. přenesená",J418,0)</f>
        <v>0</v>
      </c>
      <c r="BI418" s="155">
        <f>IF(N418="nulová",J418,0)</f>
        <v>0</v>
      </c>
      <c r="BJ418" s="17" t="s">
        <v>78</v>
      </c>
      <c r="BK418" s="155">
        <f>ROUND(I418*H418,2)</f>
        <v>0</v>
      </c>
      <c r="BL418" s="17" t="s">
        <v>144</v>
      </c>
      <c r="BM418" s="154" t="s">
        <v>672</v>
      </c>
    </row>
    <row r="419" spans="1:65" s="2" customFormat="1">
      <c r="A419" s="32"/>
      <c r="B419" s="33"/>
      <c r="C419" s="32"/>
      <c r="D419" s="156" t="s">
        <v>146</v>
      </c>
      <c r="E419" s="32"/>
      <c r="F419" s="157" t="s">
        <v>673</v>
      </c>
      <c r="G419" s="32"/>
      <c r="H419" s="32"/>
      <c r="I419" s="158"/>
      <c r="J419" s="32"/>
      <c r="K419" s="32"/>
      <c r="L419" s="33"/>
      <c r="M419" s="159"/>
      <c r="N419" s="160"/>
      <c r="O419" s="53"/>
      <c r="P419" s="53"/>
      <c r="Q419" s="53"/>
      <c r="R419" s="53"/>
      <c r="S419" s="53"/>
      <c r="T419" s="54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7" t="s">
        <v>146</v>
      </c>
      <c r="AU419" s="17" t="s">
        <v>80</v>
      </c>
    </row>
    <row r="420" spans="1:65" s="13" customFormat="1">
      <c r="B420" s="161"/>
      <c r="D420" s="162" t="s">
        <v>148</v>
      </c>
      <c r="F420" s="164" t="s">
        <v>674</v>
      </c>
      <c r="H420" s="165">
        <v>1629.8520000000001</v>
      </c>
      <c r="I420" s="166"/>
      <c r="L420" s="161"/>
      <c r="M420" s="167"/>
      <c r="N420" s="168"/>
      <c r="O420" s="168"/>
      <c r="P420" s="168"/>
      <c r="Q420" s="168"/>
      <c r="R420" s="168"/>
      <c r="S420" s="168"/>
      <c r="T420" s="169"/>
      <c r="AT420" s="163" t="s">
        <v>148</v>
      </c>
      <c r="AU420" s="163" t="s">
        <v>80</v>
      </c>
      <c r="AV420" s="13" t="s">
        <v>80</v>
      </c>
      <c r="AW420" s="13" t="s">
        <v>4</v>
      </c>
      <c r="AX420" s="13" t="s">
        <v>78</v>
      </c>
      <c r="AY420" s="163" t="s">
        <v>137</v>
      </c>
    </row>
    <row r="421" spans="1:65" s="2" customFormat="1" ht="24.25" customHeight="1">
      <c r="A421" s="32"/>
      <c r="B421" s="142"/>
      <c r="C421" s="143" t="s">
        <v>675</v>
      </c>
      <c r="D421" s="143" t="s">
        <v>139</v>
      </c>
      <c r="E421" s="144" t="s">
        <v>676</v>
      </c>
      <c r="F421" s="145" t="s">
        <v>677</v>
      </c>
      <c r="G421" s="146" t="s">
        <v>296</v>
      </c>
      <c r="H421" s="147">
        <v>38.805999999999997</v>
      </c>
      <c r="I421" s="148"/>
      <c r="J421" s="149">
        <f>ROUND(I421*H421,2)</f>
        <v>0</v>
      </c>
      <c r="K421" s="145" t="s">
        <v>143</v>
      </c>
      <c r="L421" s="33"/>
      <c r="M421" s="150" t="s">
        <v>3</v>
      </c>
      <c r="N421" s="151" t="s">
        <v>42</v>
      </c>
      <c r="O421" s="53"/>
      <c r="P421" s="152">
        <f>O421*H421</f>
        <v>0</v>
      </c>
      <c r="Q421" s="152">
        <v>0</v>
      </c>
      <c r="R421" s="152">
        <f>Q421*H421</f>
        <v>0</v>
      </c>
      <c r="S421" s="152">
        <v>0</v>
      </c>
      <c r="T421" s="153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4" t="s">
        <v>144</v>
      </c>
      <c r="AT421" s="154" t="s">
        <v>139</v>
      </c>
      <c r="AU421" s="154" t="s">
        <v>80</v>
      </c>
      <c r="AY421" s="17" t="s">
        <v>137</v>
      </c>
      <c r="BE421" s="155">
        <f>IF(N421="základní",J421,0)</f>
        <v>0</v>
      </c>
      <c r="BF421" s="155">
        <f>IF(N421="snížená",J421,0)</f>
        <v>0</v>
      </c>
      <c r="BG421" s="155">
        <f>IF(N421="zákl. přenesená",J421,0)</f>
        <v>0</v>
      </c>
      <c r="BH421" s="155">
        <f>IF(N421="sníž. přenesená",J421,0)</f>
        <v>0</v>
      </c>
      <c r="BI421" s="155">
        <f>IF(N421="nulová",J421,0)</f>
        <v>0</v>
      </c>
      <c r="BJ421" s="17" t="s">
        <v>78</v>
      </c>
      <c r="BK421" s="155">
        <f>ROUND(I421*H421,2)</f>
        <v>0</v>
      </c>
      <c r="BL421" s="17" t="s">
        <v>144</v>
      </c>
      <c r="BM421" s="154" t="s">
        <v>678</v>
      </c>
    </row>
    <row r="422" spans="1:65" s="2" customFormat="1">
      <c r="A422" s="32"/>
      <c r="B422" s="33"/>
      <c r="C422" s="32"/>
      <c r="D422" s="156" t="s">
        <v>146</v>
      </c>
      <c r="E422" s="32"/>
      <c r="F422" s="157" t="s">
        <v>679</v>
      </c>
      <c r="G422" s="32"/>
      <c r="H422" s="32"/>
      <c r="I422" s="158"/>
      <c r="J422" s="32"/>
      <c r="K422" s="32"/>
      <c r="L422" s="33"/>
      <c r="M422" s="159"/>
      <c r="N422" s="160"/>
      <c r="O422" s="53"/>
      <c r="P422" s="53"/>
      <c r="Q422" s="53"/>
      <c r="R422" s="53"/>
      <c r="S422" s="53"/>
      <c r="T422" s="54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146</v>
      </c>
      <c r="AU422" s="17" t="s">
        <v>80</v>
      </c>
    </row>
    <row r="423" spans="1:65" s="2" customFormat="1" ht="44.25" customHeight="1">
      <c r="A423" s="32"/>
      <c r="B423" s="142"/>
      <c r="C423" s="143" t="s">
        <v>680</v>
      </c>
      <c r="D423" s="143" t="s">
        <v>139</v>
      </c>
      <c r="E423" s="144" t="s">
        <v>681</v>
      </c>
      <c r="F423" s="145" t="s">
        <v>682</v>
      </c>
      <c r="G423" s="146" t="s">
        <v>296</v>
      </c>
      <c r="H423" s="147">
        <v>14.536</v>
      </c>
      <c r="I423" s="148"/>
      <c r="J423" s="149">
        <f>ROUND(I423*H423,2)</f>
        <v>0</v>
      </c>
      <c r="K423" s="145" t="s">
        <v>143</v>
      </c>
      <c r="L423" s="33"/>
      <c r="M423" s="150" t="s">
        <v>3</v>
      </c>
      <c r="N423" s="151" t="s">
        <v>42</v>
      </c>
      <c r="O423" s="53"/>
      <c r="P423" s="152">
        <f>O423*H423</f>
        <v>0</v>
      </c>
      <c r="Q423" s="152">
        <v>0</v>
      </c>
      <c r="R423" s="152">
        <f>Q423*H423</f>
        <v>0</v>
      </c>
      <c r="S423" s="152">
        <v>0</v>
      </c>
      <c r="T423" s="153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4" t="s">
        <v>144</v>
      </c>
      <c r="AT423" s="154" t="s">
        <v>139</v>
      </c>
      <c r="AU423" s="154" t="s">
        <v>80</v>
      </c>
      <c r="AY423" s="17" t="s">
        <v>137</v>
      </c>
      <c r="BE423" s="155">
        <f>IF(N423="základní",J423,0)</f>
        <v>0</v>
      </c>
      <c r="BF423" s="155">
        <f>IF(N423="snížená",J423,0)</f>
        <v>0</v>
      </c>
      <c r="BG423" s="155">
        <f>IF(N423="zákl. přenesená",J423,0)</f>
        <v>0</v>
      </c>
      <c r="BH423" s="155">
        <f>IF(N423="sníž. přenesená",J423,0)</f>
        <v>0</v>
      </c>
      <c r="BI423" s="155">
        <f>IF(N423="nulová",J423,0)</f>
        <v>0</v>
      </c>
      <c r="BJ423" s="17" t="s">
        <v>78</v>
      </c>
      <c r="BK423" s="155">
        <f>ROUND(I423*H423,2)</f>
        <v>0</v>
      </c>
      <c r="BL423" s="17" t="s">
        <v>144</v>
      </c>
      <c r="BM423" s="154" t="s">
        <v>683</v>
      </c>
    </row>
    <row r="424" spans="1:65" s="2" customFormat="1">
      <c r="A424" s="32"/>
      <c r="B424" s="33"/>
      <c r="C424" s="32"/>
      <c r="D424" s="156" t="s">
        <v>146</v>
      </c>
      <c r="E424" s="32"/>
      <c r="F424" s="157" t="s">
        <v>684</v>
      </c>
      <c r="G424" s="32"/>
      <c r="H424" s="32"/>
      <c r="I424" s="158"/>
      <c r="J424" s="32"/>
      <c r="K424" s="32"/>
      <c r="L424" s="33"/>
      <c r="M424" s="159"/>
      <c r="N424" s="160"/>
      <c r="O424" s="53"/>
      <c r="P424" s="53"/>
      <c r="Q424" s="53"/>
      <c r="R424" s="53"/>
      <c r="S424" s="53"/>
      <c r="T424" s="54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T424" s="17" t="s">
        <v>146</v>
      </c>
      <c r="AU424" s="17" t="s">
        <v>80</v>
      </c>
    </row>
    <row r="425" spans="1:65" s="2" customFormat="1" ht="44.25" customHeight="1">
      <c r="A425" s="32"/>
      <c r="B425" s="142"/>
      <c r="C425" s="143" t="s">
        <v>685</v>
      </c>
      <c r="D425" s="143" t="s">
        <v>139</v>
      </c>
      <c r="E425" s="144" t="s">
        <v>686</v>
      </c>
      <c r="F425" s="145" t="s">
        <v>687</v>
      </c>
      <c r="G425" s="146" t="s">
        <v>296</v>
      </c>
      <c r="H425" s="147">
        <v>24.15</v>
      </c>
      <c r="I425" s="148"/>
      <c r="J425" s="149">
        <f>ROUND(I425*H425,2)</f>
        <v>0</v>
      </c>
      <c r="K425" s="145" t="s">
        <v>143</v>
      </c>
      <c r="L425" s="33"/>
      <c r="M425" s="150" t="s">
        <v>3</v>
      </c>
      <c r="N425" s="151" t="s">
        <v>42</v>
      </c>
      <c r="O425" s="53"/>
      <c r="P425" s="152">
        <f>O425*H425</f>
        <v>0</v>
      </c>
      <c r="Q425" s="152">
        <v>0</v>
      </c>
      <c r="R425" s="152">
        <f>Q425*H425</f>
        <v>0</v>
      </c>
      <c r="S425" s="152">
        <v>0</v>
      </c>
      <c r="T425" s="153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4" t="s">
        <v>144</v>
      </c>
      <c r="AT425" s="154" t="s">
        <v>139</v>
      </c>
      <c r="AU425" s="154" t="s">
        <v>80</v>
      </c>
      <c r="AY425" s="17" t="s">
        <v>137</v>
      </c>
      <c r="BE425" s="155">
        <f>IF(N425="základní",J425,0)</f>
        <v>0</v>
      </c>
      <c r="BF425" s="155">
        <f>IF(N425="snížená",J425,0)</f>
        <v>0</v>
      </c>
      <c r="BG425" s="155">
        <f>IF(N425="zákl. přenesená",J425,0)</f>
        <v>0</v>
      </c>
      <c r="BH425" s="155">
        <f>IF(N425="sníž. přenesená",J425,0)</f>
        <v>0</v>
      </c>
      <c r="BI425" s="155">
        <f>IF(N425="nulová",J425,0)</f>
        <v>0</v>
      </c>
      <c r="BJ425" s="17" t="s">
        <v>78</v>
      </c>
      <c r="BK425" s="155">
        <f>ROUND(I425*H425,2)</f>
        <v>0</v>
      </c>
      <c r="BL425" s="17" t="s">
        <v>144</v>
      </c>
      <c r="BM425" s="154" t="s">
        <v>688</v>
      </c>
    </row>
    <row r="426" spans="1:65" s="2" customFormat="1">
      <c r="A426" s="32"/>
      <c r="B426" s="33"/>
      <c r="C426" s="32"/>
      <c r="D426" s="156" t="s">
        <v>146</v>
      </c>
      <c r="E426" s="32"/>
      <c r="F426" s="157" t="s">
        <v>689</v>
      </c>
      <c r="G426" s="32"/>
      <c r="H426" s="32"/>
      <c r="I426" s="158"/>
      <c r="J426" s="32"/>
      <c r="K426" s="32"/>
      <c r="L426" s="33"/>
      <c r="M426" s="159"/>
      <c r="N426" s="160"/>
      <c r="O426" s="53"/>
      <c r="P426" s="53"/>
      <c r="Q426" s="53"/>
      <c r="R426" s="53"/>
      <c r="S426" s="53"/>
      <c r="T426" s="54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7" t="s">
        <v>146</v>
      </c>
      <c r="AU426" s="17" t="s">
        <v>80</v>
      </c>
    </row>
    <row r="427" spans="1:65" s="12" customFormat="1" ht="22.9" customHeight="1">
      <c r="B427" s="129"/>
      <c r="D427" s="130" t="s">
        <v>70</v>
      </c>
      <c r="E427" s="140" t="s">
        <v>690</v>
      </c>
      <c r="F427" s="140" t="s">
        <v>691</v>
      </c>
      <c r="I427" s="132"/>
      <c r="J427" s="141">
        <f>BK427</f>
        <v>0</v>
      </c>
      <c r="L427" s="129"/>
      <c r="M427" s="134"/>
      <c r="N427" s="135"/>
      <c r="O427" s="135"/>
      <c r="P427" s="136">
        <f>SUM(P428:P429)</f>
        <v>0</v>
      </c>
      <c r="Q427" s="135"/>
      <c r="R427" s="136">
        <f>SUM(R428:R429)</f>
        <v>0</v>
      </c>
      <c r="S427" s="135"/>
      <c r="T427" s="137">
        <f>SUM(T428:T429)</f>
        <v>0</v>
      </c>
      <c r="AR427" s="130" t="s">
        <v>78</v>
      </c>
      <c r="AT427" s="138" t="s">
        <v>70</v>
      </c>
      <c r="AU427" s="138" t="s">
        <v>78</v>
      </c>
      <c r="AY427" s="130" t="s">
        <v>137</v>
      </c>
      <c r="BK427" s="139">
        <f>SUM(BK428:BK429)</f>
        <v>0</v>
      </c>
    </row>
    <row r="428" spans="1:65" s="2" customFormat="1" ht="49.15" customHeight="1">
      <c r="A428" s="32"/>
      <c r="B428" s="142"/>
      <c r="C428" s="143" t="s">
        <v>692</v>
      </c>
      <c r="D428" s="143" t="s">
        <v>139</v>
      </c>
      <c r="E428" s="144" t="s">
        <v>693</v>
      </c>
      <c r="F428" s="145" t="s">
        <v>694</v>
      </c>
      <c r="G428" s="146" t="s">
        <v>296</v>
      </c>
      <c r="H428" s="147">
        <v>1084.154</v>
      </c>
      <c r="I428" s="148"/>
      <c r="J428" s="149">
        <f>ROUND(I428*H428,2)</f>
        <v>0</v>
      </c>
      <c r="K428" s="145" t="s">
        <v>143</v>
      </c>
      <c r="L428" s="33"/>
      <c r="M428" s="150" t="s">
        <v>3</v>
      </c>
      <c r="N428" s="151" t="s">
        <v>42</v>
      </c>
      <c r="O428" s="53"/>
      <c r="P428" s="152">
        <f>O428*H428</f>
        <v>0</v>
      </c>
      <c r="Q428" s="152">
        <v>0</v>
      </c>
      <c r="R428" s="152">
        <f>Q428*H428</f>
        <v>0</v>
      </c>
      <c r="S428" s="152">
        <v>0</v>
      </c>
      <c r="T428" s="153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54" t="s">
        <v>144</v>
      </c>
      <c r="AT428" s="154" t="s">
        <v>139</v>
      </c>
      <c r="AU428" s="154" t="s">
        <v>80</v>
      </c>
      <c r="AY428" s="17" t="s">
        <v>137</v>
      </c>
      <c r="BE428" s="155">
        <f>IF(N428="základní",J428,0)</f>
        <v>0</v>
      </c>
      <c r="BF428" s="155">
        <f>IF(N428="snížená",J428,0)</f>
        <v>0</v>
      </c>
      <c r="BG428" s="155">
        <f>IF(N428="zákl. přenesená",J428,0)</f>
        <v>0</v>
      </c>
      <c r="BH428" s="155">
        <f>IF(N428="sníž. přenesená",J428,0)</f>
        <v>0</v>
      </c>
      <c r="BI428" s="155">
        <f>IF(N428="nulová",J428,0)</f>
        <v>0</v>
      </c>
      <c r="BJ428" s="17" t="s">
        <v>78</v>
      </c>
      <c r="BK428" s="155">
        <f>ROUND(I428*H428,2)</f>
        <v>0</v>
      </c>
      <c r="BL428" s="17" t="s">
        <v>144</v>
      </c>
      <c r="BM428" s="154" t="s">
        <v>695</v>
      </c>
    </row>
    <row r="429" spans="1:65" s="2" customFormat="1">
      <c r="A429" s="32"/>
      <c r="B429" s="33"/>
      <c r="C429" s="32"/>
      <c r="D429" s="156" t="s">
        <v>146</v>
      </c>
      <c r="E429" s="32"/>
      <c r="F429" s="157" t="s">
        <v>696</v>
      </c>
      <c r="G429" s="32"/>
      <c r="H429" s="32"/>
      <c r="I429" s="158"/>
      <c r="J429" s="32"/>
      <c r="K429" s="32"/>
      <c r="L429" s="33"/>
      <c r="M429" s="188"/>
      <c r="N429" s="189"/>
      <c r="O429" s="190"/>
      <c r="P429" s="190"/>
      <c r="Q429" s="190"/>
      <c r="R429" s="190"/>
      <c r="S429" s="190"/>
      <c r="T429" s="191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146</v>
      </c>
      <c r="AU429" s="17" t="s">
        <v>80</v>
      </c>
    </row>
    <row r="430" spans="1:65" s="2" customFormat="1" ht="7" customHeight="1">
      <c r="A430" s="32"/>
      <c r="B430" s="42"/>
      <c r="C430" s="43"/>
      <c r="D430" s="43"/>
      <c r="E430" s="43"/>
      <c r="F430" s="43"/>
      <c r="G430" s="43"/>
      <c r="H430" s="43"/>
      <c r="I430" s="43"/>
      <c r="J430" s="43"/>
      <c r="K430" s="43"/>
      <c r="L430" s="33"/>
      <c r="M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</row>
  </sheetData>
  <autoFilter ref="C93:K429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1" r:id="rId2"/>
    <hyperlink ref="F104" r:id="rId3"/>
    <hyperlink ref="F107" r:id="rId4"/>
    <hyperlink ref="F110" r:id="rId5"/>
    <hyperlink ref="F113" r:id="rId6"/>
    <hyperlink ref="F116" r:id="rId7"/>
    <hyperlink ref="F119" r:id="rId8"/>
    <hyperlink ref="F150" r:id="rId9"/>
    <hyperlink ref="F157" r:id="rId10"/>
    <hyperlink ref="F188" r:id="rId11"/>
    <hyperlink ref="F195" r:id="rId12"/>
    <hyperlink ref="F201" r:id="rId13"/>
    <hyperlink ref="F207" r:id="rId14"/>
    <hyperlink ref="F213" r:id="rId15"/>
    <hyperlink ref="F219" r:id="rId16"/>
    <hyperlink ref="F222" r:id="rId17"/>
    <hyperlink ref="F228" r:id="rId18"/>
    <hyperlink ref="F235" r:id="rId19"/>
    <hyperlink ref="F240" r:id="rId20"/>
    <hyperlink ref="F245" r:id="rId21"/>
    <hyperlink ref="F248" r:id="rId22"/>
    <hyperlink ref="F251" r:id="rId23"/>
    <hyperlink ref="F257" r:id="rId24"/>
    <hyperlink ref="F261" r:id="rId25"/>
    <hyperlink ref="F264" r:id="rId26"/>
    <hyperlink ref="F267" r:id="rId27"/>
    <hyperlink ref="F270" r:id="rId28"/>
    <hyperlink ref="F273" r:id="rId29"/>
    <hyperlink ref="F276" r:id="rId30"/>
    <hyperlink ref="F280" r:id="rId31"/>
    <hyperlink ref="F283" r:id="rId32"/>
    <hyperlink ref="F286" r:id="rId33"/>
    <hyperlink ref="F289" r:id="rId34"/>
    <hyperlink ref="F292" r:id="rId35"/>
    <hyperlink ref="F296" r:id="rId36"/>
    <hyperlink ref="F301" r:id="rId37"/>
    <hyperlink ref="F306" r:id="rId38"/>
    <hyperlink ref="F311" r:id="rId39"/>
    <hyperlink ref="F315" r:id="rId40"/>
    <hyperlink ref="F319" r:id="rId41"/>
    <hyperlink ref="F323" r:id="rId42"/>
    <hyperlink ref="F326" r:id="rId43"/>
    <hyperlink ref="F333" r:id="rId44"/>
    <hyperlink ref="F338" r:id="rId45"/>
    <hyperlink ref="F341" r:id="rId46"/>
    <hyperlink ref="F344" r:id="rId47"/>
    <hyperlink ref="F351" r:id="rId48"/>
    <hyperlink ref="F362" r:id="rId49"/>
    <hyperlink ref="F367" r:id="rId50"/>
    <hyperlink ref="F374" r:id="rId51"/>
    <hyperlink ref="F381" r:id="rId52"/>
    <hyperlink ref="F384" r:id="rId53"/>
    <hyperlink ref="F387" r:id="rId54"/>
    <hyperlink ref="F390" r:id="rId55"/>
    <hyperlink ref="F393" r:id="rId56"/>
    <hyperlink ref="F396" r:id="rId57"/>
    <hyperlink ref="F407" r:id="rId58"/>
    <hyperlink ref="F410" r:id="rId59"/>
    <hyperlink ref="F413" r:id="rId60"/>
    <hyperlink ref="F417" r:id="rId61"/>
    <hyperlink ref="F419" r:id="rId62"/>
    <hyperlink ref="F422" r:id="rId63"/>
    <hyperlink ref="F424" r:id="rId64"/>
    <hyperlink ref="F426" r:id="rId65"/>
    <hyperlink ref="F429" r:id="rId6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88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1" customFormat="1" ht="12" customHeight="1">
      <c r="B8" s="20"/>
      <c r="D8" s="27" t="s">
        <v>105</v>
      </c>
      <c r="L8" s="20"/>
    </row>
    <row r="9" spans="1:46" s="2" customFormat="1" ht="16.5" customHeight="1">
      <c r="A9" s="32"/>
      <c r="B9" s="33"/>
      <c r="C9" s="32"/>
      <c r="D9" s="32"/>
      <c r="E9" s="325" t="s">
        <v>106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107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315" t="s">
        <v>697</v>
      </c>
      <c r="F11" s="324"/>
      <c r="G11" s="324"/>
      <c r="H11" s="324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Vyplň údaj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25</v>
      </c>
      <c r="E16" s="32"/>
      <c r="F16" s="32"/>
      <c r="G16" s="32"/>
      <c r="H16" s="32"/>
      <c r="I16" s="27" t="s">
        <v>26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28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29</v>
      </c>
      <c r="E19" s="32"/>
      <c r="F19" s="32"/>
      <c r="G19" s="32"/>
      <c r="H19" s="32"/>
      <c r="I19" s="27" t="s">
        <v>26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327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31</v>
      </c>
      <c r="E22" s="32"/>
      <c r="F22" s="32"/>
      <c r="G22" s="32"/>
      <c r="H22" s="32"/>
      <c r="I22" s="27" t="s">
        <v>26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32</v>
      </c>
      <c r="F23" s="32"/>
      <c r="G23" s="32"/>
      <c r="H23" s="32"/>
      <c r="I23" s="27" t="s">
        <v>28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34</v>
      </c>
      <c r="E25" s="32"/>
      <c r="F25" s="32"/>
      <c r="G25" s="32"/>
      <c r="H25" s="32"/>
      <c r="I25" s="27" t="s">
        <v>26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28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5"/>
      <c r="B29" s="96"/>
      <c r="C29" s="95"/>
      <c r="D29" s="95"/>
      <c r="E29" s="298" t="s">
        <v>3</v>
      </c>
      <c r="F29" s="298"/>
      <c r="G29" s="298"/>
      <c r="H29" s="298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3"/>
      <c r="C32" s="32"/>
      <c r="D32" s="98" t="s">
        <v>37</v>
      </c>
      <c r="E32" s="32"/>
      <c r="F32" s="32"/>
      <c r="G32" s="32"/>
      <c r="H32" s="32"/>
      <c r="I32" s="32"/>
      <c r="J32" s="66">
        <f>ROUND(J93,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32"/>
      <c r="F34" s="36" t="s">
        <v>39</v>
      </c>
      <c r="G34" s="32"/>
      <c r="H34" s="32"/>
      <c r="I34" s="36" t="s">
        <v>38</v>
      </c>
      <c r="J34" s="36" t="s">
        <v>40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>
      <c r="A35" s="32"/>
      <c r="B35" s="33"/>
      <c r="C35" s="32"/>
      <c r="D35" s="99" t="s">
        <v>41</v>
      </c>
      <c r="E35" s="27" t="s">
        <v>42</v>
      </c>
      <c r="F35" s="100">
        <f>ROUND((SUM(BE93:BE227)),  2)</f>
        <v>0</v>
      </c>
      <c r="G35" s="32"/>
      <c r="H35" s="32"/>
      <c r="I35" s="101">
        <v>0.21</v>
      </c>
      <c r="J35" s="100">
        <f>ROUND(((SUM(BE93:BE227))*I35),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>
      <c r="A36" s="32"/>
      <c r="B36" s="33"/>
      <c r="C36" s="32"/>
      <c r="D36" s="32"/>
      <c r="E36" s="27" t="s">
        <v>43</v>
      </c>
      <c r="F36" s="100">
        <f>ROUND((SUM(BF93:BF227)),  2)</f>
        <v>0</v>
      </c>
      <c r="G36" s="32"/>
      <c r="H36" s="32"/>
      <c r="I36" s="101">
        <v>0.15</v>
      </c>
      <c r="J36" s="100">
        <f>ROUND(((SUM(BF93:BF227))*I36),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44</v>
      </c>
      <c r="F37" s="100">
        <f>ROUND((SUM(BG93:BG227)),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>
      <c r="A38" s="32"/>
      <c r="B38" s="33"/>
      <c r="C38" s="32"/>
      <c r="D38" s="32"/>
      <c r="E38" s="27" t="s">
        <v>45</v>
      </c>
      <c r="F38" s="100">
        <f>ROUND((SUM(BH93:BH227)),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>
      <c r="A39" s="32"/>
      <c r="B39" s="33"/>
      <c r="C39" s="32"/>
      <c r="D39" s="32"/>
      <c r="E39" s="27" t="s">
        <v>46</v>
      </c>
      <c r="F39" s="100">
        <f>ROUND((SUM(BI93:BI227)),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3"/>
      <c r="C41" s="102"/>
      <c r="D41" s="103" t="s">
        <v>47</v>
      </c>
      <c r="E41" s="55"/>
      <c r="F41" s="55"/>
      <c r="G41" s="104" t="s">
        <v>48</v>
      </c>
      <c r="H41" s="105" t="s">
        <v>49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>
      <c r="A47" s="32"/>
      <c r="B47" s="33"/>
      <c r="C47" s="21" t="s">
        <v>109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25" t="str">
        <f>E7</f>
        <v>Vodovod Velký Pěčín - Malý Pěčín</v>
      </c>
      <c r="F50" s="326"/>
      <c r="G50" s="326"/>
      <c r="H50" s="32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20"/>
      <c r="C51" s="27" t="s">
        <v>105</v>
      </c>
      <c r="L51" s="20"/>
    </row>
    <row r="52" spans="1:47" s="2" customFormat="1" ht="16.5" customHeight="1">
      <c r="A52" s="32"/>
      <c r="B52" s="33"/>
      <c r="C52" s="32"/>
      <c r="D52" s="32"/>
      <c r="E52" s="325" t="s">
        <v>106</v>
      </c>
      <c r="F52" s="324"/>
      <c r="G52" s="324"/>
      <c r="H52" s="324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107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2"/>
      <c r="D54" s="32"/>
      <c r="E54" s="315" t="str">
        <f>E11</f>
        <v>02 - AVŠ1</v>
      </c>
      <c r="F54" s="324"/>
      <c r="G54" s="324"/>
      <c r="H54" s="324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2"/>
      <c r="E56" s="32"/>
      <c r="F56" s="25" t="str">
        <f>F14</f>
        <v>k.ú.Velký Pěčín, k.ú.Malý Pěčín</v>
      </c>
      <c r="G56" s="32"/>
      <c r="H56" s="32"/>
      <c r="I56" s="27" t="s">
        <v>24</v>
      </c>
      <c r="J56" s="50" t="str">
        <f>IF(J14="","",J14)</f>
        <v>Vyplň údaj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75" customHeight="1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27" t="s">
        <v>31</v>
      </c>
      <c r="J58" s="30" t="str">
        <f>E23</f>
        <v>Ing.Zdeněk Hejtman, Dačice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5" customHeight="1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27" t="s">
        <v>34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4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08" t="s">
        <v>110</v>
      </c>
      <c r="D61" s="102"/>
      <c r="E61" s="102"/>
      <c r="F61" s="102"/>
      <c r="G61" s="102"/>
      <c r="H61" s="102"/>
      <c r="I61" s="102"/>
      <c r="J61" s="109" t="s">
        <v>111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4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10" t="s">
        <v>69</v>
      </c>
      <c r="D63" s="32"/>
      <c r="E63" s="32"/>
      <c r="F63" s="32"/>
      <c r="G63" s="32"/>
      <c r="H63" s="32"/>
      <c r="I63" s="32"/>
      <c r="J63" s="66">
        <f>J93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112</v>
      </c>
    </row>
    <row r="64" spans="1:47" s="9" customFormat="1" ht="25" customHeight="1">
      <c r="B64" s="111"/>
      <c r="D64" s="112" t="s">
        <v>113</v>
      </c>
      <c r="E64" s="113"/>
      <c r="F64" s="113"/>
      <c r="G64" s="113"/>
      <c r="H64" s="113"/>
      <c r="I64" s="113"/>
      <c r="J64" s="114">
        <f>J94</f>
        <v>0</v>
      </c>
      <c r="L64" s="111"/>
    </row>
    <row r="65" spans="1:31" s="10" customFormat="1" ht="19.899999999999999" customHeight="1">
      <c r="B65" s="115"/>
      <c r="D65" s="116" t="s">
        <v>114</v>
      </c>
      <c r="E65" s="117"/>
      <c r="F65" s="117"/>
      <c r="G65" s="117"/>
      <c r="H65" s="117"/>
      <c r="I65" s="117"/>
      <c r="J65" s="118">
        <f>J95</f>
        <v>0</v>
      </c>
      <c r="L65" s="115"/>
    </row>
    <row r="66" spans="1:31" s="10" customFormat="1" ht="19.899999999999999" customHeight="1">
      <c r="B66" s="115"/>
      <c r="D66" s="116" t="s">
        <v>116</v>
      </c>
      <c r="E66" s="117"/>
      <c r="F66" s="117"/>
      <c r="G66" s="117"/>
      <c r="H66" s="117"/>
      <c r="I66" s="117"/>
      <c r="J66" s="118">
        <f>J148</f>
        <v>0</v>
      </c>
      <c r="L66" s="115"/>
    </row>
    <row r="67" spans="1:31" s="10" customFormat="1" ht="19.899999999999999" customHeight="1">
      <c r="B67" s="115"/>
      <c r="D67" s="116" t="s">
        <v>698</v>
      </c>
      <c r="E67" s="117"/>
      <c r="F67" s="117"/>
      <c r="G67" s="117"/>
      <c r="H67" s="117"/>
      <c r="I67" s="117"/>
      <c r="J67" s="118">
        <f>J155</f>
        <v>0</v>
      </c>
      <c r="L67" s="115"/>
    </row>
    <row r="68" spans="1:31" s="10" customFormat="1" ht="19.899999999999999" customHeight="1">
      <c r="B68" s="115"/>
      <c r="D68" s="116" t="s">
        <v>118</v>
      </c>
      <c r="E68" s="117"/>
      <c r="F68" s="117"/>
      <c r="G68" s="117"/>
      <c r="H68" s="117"/>
      <c r="I68" s="117"/>
      <c r="J68" s="118">
        <f>J164</f>
        <v>0</v>
      </c>
      <c r="L68" s="115"/>
    </row>
    <row r="69" spans="1:31" s="10" customFormat="1" ht="19.899999999999999" customHeight="1">
      <c r="B69" s="115"/>
      <c r="D69" s="116" t="s">
        <v>121</v>
      </c>
      <c r="E69" s="117"/>
      <c r="F69" s="117"/>
      <c r="G69" s="117"/>
      <c r="H69" s="117"/>
      <c r="I69" s="117"/>
      <c r="J69" s="118">
        <f>J221</f>
        <v>0</v>
      </c>
      <c r="L69" s="115"/>
    </row>
    <row r="70" spans="1:31" s="9" customFormat="1" ht="25" customHeight="1">
      <c r="B70" s="111"/>
      <c r="D70" s="112" t="s">
        <v>699</v>
      </c>
      <c r="E70" s="113"/>
      <c r="F70" s="113"/>
      <c r="G70" s="113"/>
      <c r="H70" s="113"/>
      <c r="I70" s="113"/>
      <c r="J70" s="114">
        <f>J224</f>
        <v>0</v>
      </c>
      <c r="L70" s="111"/>
    </row>
    <row r="71" spans="1:31" s="10" customFormat="1" ht="19.899999999999999" customHeight="1">
      <c r="B71" s="115"/>
      <c r="D71" s="116" t="s">
        <v>700</v>
      </c>
      <c r="E71" s="117"/>
      <c r="F71" s="117"/>
      <c r="G71" s="117"/>
      <c r="H71" s="117"/>
      <c r="I71" s="117"/>
      <c r="J71" s="118">
        <f>J225</f>
        <v>0</v>
      </c>
      <c r="L71" s="115"/>
    </row>
    <row r="72" spans="1:31" s="2" customFormat="1" ht="21.75" customHeight="1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7" customHeight="1">
      <c r="A73" s="32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7" spans="1:31" s="2" customFormat="1" ht="7" customHeight="1">
      <c r="A77" s="3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5" customHeight="1">
      <c r="A78" s="32"/>
      <c r="B78" s="33"/>
      <c r="C78" s="21" t="s">
        <v>122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7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17</v>
      </c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2"/>
      <c r="D81" s="32"/>
      <c r="E81" s="325" t="str">
        <f>E7</f>
        <v>Vodovod Velký Pěčín - Malý Pěčín</v>
      </c>
      <c r="F81" s="326"/>
      <c r="G81" s="326"/>
      <c r="H81" s="326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" customFormat="1" ht="12" customHeight="1">
      <c r="B82" s="20"/>
      <c r="C82" s="27" t="s">
        <v>105</v>
      </c>
      <c r="L82" s="20"/>
    </row>
    <row r="83" spans="1:65" s="2" customFormat="1" ht="16.5" customHeight="1">
      <c r="A83" s="32"/>
      <c r="B83" s="33"/>
      <c r="C83" s="32"/>
      <c r="D83" s="32"/>
      <c r="E83" s="325" t="s">
        <v>106</v>
      </c>
      <c r="F83" s="324"/>
      <c r="G83" s="324"/>
      <c r="H83" s="324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107</v>
      </c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6.5" customHeight="1">
      <c r="A85" s="32"/>
      <c r="B85" s="33"/>
      <c r="C85" s="32"/>
      <c r="D85" s="32"/>
      <c r="E85" s="315" t="str">
        <f>E11</f>
        <v>02 - AVŠ1</v>
      </c>
      <c r="F85" s="324"/>
      <c r="G85" s="324"/>
      <c r="H85" s="324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7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2" customHeight="1">
      <c r="A87" s="32"/>
      <c r="B87" s="33"/>
      <c r="C87" s="27" t="s">
        <v>22</v>
      </c>
      <c r="D87" s="32"/>
      <c r="E87" s="32"/>
      <c r="F87" s="25" t="str">
        <f>F14</f>
        <v>k.ú.Velký Pěčín, k.ú.Malý Pěčín</v>
      </c>
      <c r="G87" s="32"/>
      <c r="H87" s="32"/>
      <c r="I87" s="27" t="s">
        <v>24</v>
      </c>
      <c r="J87" s="50" t="str">
        <f>IF(J14="","",J14)</f>
        <v>Vyplň údaj</v>
      </c>
      <c r="K87" s="32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25.75" customHeight="1">
      <c r="A89" s="32"/>
      <c r="B89" s="33"/>
      <c r="C89" s="27" t="s">
        <v>25</v>
      </c>
      <c r="D89" s="32"/>
      <c r="E89" s="32"/>
      <c r="F89" s="25" t="str">
        <f>E17</f>
        <v xml:space="preserve"> </v>
      </c>
      <c r="G89" s="32"/>
      <c r="H89" s="32"/>
      <c r="I89" s="27" t="s">
        <v>31</v>
      </c>
      <c r="J89" s="30" t="str">
        <f>E23</f>
        <v>Ing.Zdeněk Hejtman, Dačice</v>
      </c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5.25" customHeight="1">
      <c r="A90" s="32"/>
      <c r="B90" s="33"/>
      <c r="C90" s="27" t="s">
        <v>29</v>
      </c>
      <c r="D90" s="32"/>
      <c r="E90" s="32"/>
      <c r="F90" s="25" t="str">
        <f>IF(E20="","",E20)</f>
        <v>Vyplň údaj</v>
      </c>
      <c r="G90" s="32"/>
      <c r="H90" s="32"/>
      <c r="I90" s="27" t="s">
        <v>34</v>
      </c>
      <c r="J90" s="30" t="str">
        <f>E26</f>
        <v xml:space="preserve"> </v>
      </c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2" customFormat="1" ht="10.4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9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5" s="11" customFormat="1" ht="29.25" customHeight="1">
      <c r="A92" s="119"/>
      <c r="B92" s="120"/>
      <c r="C92" s="121" t="s">
        <v>123</v>
      </c>
      <c r="D92" s="122" t="s">
        <v>56</v>
      </c>
      <c r="E92" s="122" t="s">
        <v>52</v>
      </c>
      <c r="F92" s="122" t="s">
        <v>53</v>
      </c>
      <c r="G92" s="122" t="s">
        <v>124</v>
      </c>
      <c r="H92" s="122" t="s">
        <v>125</v>
      </c>
      <c r="I92" s="122" t="s">
        <v>126</v>
      </c>
      <c r="J92" s="122" t="s">
        <v>111</v>
      </c>
      <c r="K92" s="123" t="s">
        <v>127</v>
      </c>
      <c r="L92" s="124"/>
      <c r="M92" s="57" t="s">
        <v>3</v>
      </c>
      <c r="N92" s="58" t="s">
        <v>41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</row>
    <row r="93" spans="1:65" s="2" customFormat="1" ht="22.9" customHeight="1">
      <c r="A93" s="32"/>
      <c r="B93" s="33"/>
      <c r="C93" s="64" t="s">
        <v>134</v>
      </c>
      <c r="D93" s="32"/>
      <c r="E93" s="32"/>
      <c r="F93" s="32"/>
      <c r="G93" s="32"/>
      <c r="H93" s="32"/>
      <c r="I93" s="32"/>
      <c r="J93" s="125">
        <f>BK93</f>
        <v>0</v>
      </c>
      <c r="K93" s="32"/>
      <c r="L93" s="33"/>
      <c r="M93" s="60"/>
      <c r="N93" s="51"/>
      <c r="O93" s="61"/>
      <c r="P93" s="126">
        <f>P94+P224</f>
        <v>0</v>
      </c>
      <c r="Q93" s="61"/>
      <c r="R93" s="126">
        <f>R94+R224</f>
        <v>24.5742376</v>
      </c>
      <c r="S93" s="61"/>
      <c r="T93" s="127">
        <f>T94+T224</f>
        <v>3.9020000000000006E-2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70</v>
      </c>
      <c r="AU93" s="17" t="s">
        <v>112</v>
      </c>
      <c r="BK93" s="128">
        <f>BK94+BK224</f>
        <v>0</v>
      </c>
    </row>
    <row r="94" spans="1:65" s="12" customFormat="1" ht="25.9" customHeight="1">
      <c r="B94" s="129"/>
      <c r="D94" s="130" t="s">
        <v>70</v>
      </c>
      <c r="E94" s="131" t="s">
        <v>135</v>
      </c>
      <c r="F94" s="131" t="s">
        <v>136</v>
      </c>
      <c r="I94" s="132"/>
      <c r="J94" s="133">
        <f>BK94</f>
        <v>0</v>
      </c>
      <c r="L94" s="129"/>
      <c r="M94" s="134"/>
      <c r="N94" s="135"/>
      <c r="O94" s="135"/>
      <c r="P94" s="136">
        <f>P95+P148+P155+P164+P221</f>
        <v>0</v>
      </c>
      <c r="Q94" s="135"/>
      <c r="R94" s="136">
        <f>R95+R148+R155+R164+R221</f>
        <v>24.5742376</v>
      </c>
      <c r="S94" s="135"/>
      <c r="T94" s="137">
        <f>T95+T148+T155+T164+T221</f>
        <v>3.9020000000000006E-2</v>
      </c>
      <c r="AR94" s="130" t="s">
        <v>78</v>
      </c>
      <c r="AT94" s="138" t="s">
        <v>70</v>
      </c>
      <c r="AU94" s="138" t="s">
        <v>71</v>
      </c>
      <c r="AY94" s="130" t="s">
        <v>137</v>
      </c>
      <c r="BK94" s="139">
        <f>BK95+BK148+BK155+BK164+BK221</f>
        <v>0</v>
      </c>
    </row>
    <row r="95" spans="1:65" s="12" customFormat="1" ht="22.9" customHeight="1">
      <c r="B95" s="129"/>
      <c r="D95" s="130" t="s">
        <v>70</v>
      </c>
      <c r="E95" s="140" t="s">
        <v>78</v>
      </c>
      <c r="F95" s="140" t="s">
        <v>138</v>
      </c>
      <c r="I95" s="132"/>
      <c r="J95" s="141">
        <f>BK95</f>
        <v>0</v>
      </c>
      <c r="L95" s="129"/>
      <c r="M95" s="134"/>
      <c r="N95" s="135"/>
      <c r="O95" s="135"/>
      <c r="P95" s="136">
        <f>SUM(P96:P147)</f>
        <v>0</v>
      </c>
      <c r="Q95" s="135"/>
      <c r="R95" s="136">
        <f>SUM(R96:R147)</f>
        <v>5.1500000000000004E-2</v>
      </c>
      <c r="S95" s="135"/>
      <c r="T95" s="137">
        <f>SUM(T96:T147)</f>
        <v>0</v>
      </c>
      <c r="AR95" s="130" t="s">
        <v>78</v>
      </c>
      <c r="AT95" s="138" t="s">
        <v>70</v>
      </c>
      <c r="AU95" s="138" t="s">
        <v>78</v>
      </c>
      <c r="AY95" s="130" t="s">
        <v>137</v>
      </c>
      <c r="BK95" s="139">
        <f>SUM(BK96:BK147)</f>
        <v>0</v>
      </c>
    </row>
    <row r="96" spans="1:65" s="2" customFormat="1" ht="24.25" customHeight="1">
      <c r="A96" s="32"/>
      <c r="B96" s="142"/>
      <c r="C96" s="143" t="s">
        <v>78</v>
      </c>
      <c r="D96" s="143" t="s">
        <v>139</v>
      </c>
      <c r="E96" s="144" t="s">
        <v>701</v>
      </c>
      <c r="F96" s="145" t="s">
        <v>702</v>
      </c>
      <c r="G96" s="146" t="s">
        <v>142</v>
      </c>
      <c r="H96" s="147">
        <v>25</v>
      </c>
      <c r="I96" s="148"/>
      <c r="J96" s="149">
        <f>ROUND(I96*H96,2)</f>
        <v>0</v>
      </c>
      <c r="K96" s="145" t="s">
        <v>143</v>
      </c>
      <c r="L96" s="33"/>
      <c r="M96" s="150" t="s">
        <v>3</v>
      </c>
      <c r="N96" s="151" t="s">
        <v>42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144</v>
      </c>
      <c r="AT96" s="154" t="s">
        <v>139</v>
      </c>
      <c r="AU96" s="154" t="s">
        <v>80</v>
      </c>
      <c r="AY96" s="17" t="s">
        <v>137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78</v>
      </c>
      <c r="BK96" s="155">
        <f>ROUND(I96*H96,2)</f>
        <v>0</v>
      </c>
      <c r="BL96" s="17" t="s">
        <v>144</v>
      </c>
      <c r="BM96" s="154" t="s">
        <v>703</v>
      </c>
    </row>
    <row r="97" spans="1:65" s="2" customFormat="1">
      <c r="A97" s="32"/>
      <c r="B97" s="33"/>
      <c r="C97" s="32"/>
      <c r="D97" s="156" t="s">
        <v>146</v>
      </c>
      <c r="E97" s="32"/>
      <c r="F97" s="157" t="s">
        <v>704</v>
      </c>
      <c r="G97" s="32"/>
      <c r="H97" s="32"/>
      <c r="I97" s="158"/>
      <c r="J97" s="32"/>
      <c r="K97" s="32"/>
      <c r="L97" s="33"/>
      <c r="M97" s="159"/>
      <c r="N97" s="160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146</v>
      </c>
      <c r="AU97" s="17" t="s">
        <v>80</v>
      </c>
    </row>
    <row r="98" spans="1:65" s="13" customFormat="1">
      <c r="B98" s="161"/>
      <c r="D98" s="162" t="s">
        <v>148</v>
      </c>
      <c r="E98" s="163" t="s">
        <v>3</v>
      </c>
      <c r="F98" s="164" t="s">
        <v>705</v>
      </c>
      <c r="H98" s="165">
        <v>25</v>
      </c>
      <c r="I98" s="166"/>
      <c r="L98" s="161"/>
      <c r="M98" s="167"/>
      <c r="N98" s="168"/>
      <c r="O98" s="168"/>
      <c r="P98" s="168"/>
      <c r="Q98" s="168"/>
      <c r="R98" s="168"/>
      <c r="S98" s="168"/>
      <c r="T98" s="169"/>
      <c r="AT98" s="163" t="s">
        <v>148</v>
      </c>
      <c r="AU98" s="163" t="s">
        <v>80</v>
      </c>
      <c r="AV98" s="13" t="s">
        <v>80</v>
      </c>
      <c r="AW98" s="13" t="s">
        <v>33</v>
      </c>
      <c r="AX98" s="13" t="s">
        <v>78</v>
      </c>
      <c r="AY98" s="163" t="s">
        <v>137</v>
      </c>
    </row>
    <row r="99" spans="1:65" s="2" customFormat="1" ht="44.25" customHeight="1">
      <c r="A99" s="32"/>
      <c r="B99" s="142"/>
      <c r="C99" s="143" t="s">
        <v>80</v>
      </c>
      <c r="D99" s="143" t="s">
        <v>139</v>
      </c>
      <c r="E99" s="144" t="s">
        <v>706</v>
      </c>
      <c r="F99" s="145" t="s">
        <v>707</v>
      </c>
      <c r="G99" s="146" t="s">
        <v>170</v>
      </c>
      <c r="H99" s="147">
        <v>57.375</v>
      </c>
      <c r="I99" s="148"/>
      <c r="J99" s="149">
        <f>ROUND(I99*H99,2)</f>
        <v>0</v>
      </c>
      <c r="K99" s="145" t="s">
        <v>143</v>
      </c>
      <c r="L99" s="33"/>
      <c r="M99" s="150" t="s">
        <v>3</v>
      </c>
      <c r="N99" s="151" t="s">
        <v>42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144</v>
      </c>
      <c r="AT99" s="154" t="s">
        <v>139</v>
      </c>
      <c r="AU99" s="154" t="s">
        <v>80</v>
      </c>
      <c r="AY99" s="17" t="s">
        <v>137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78</v>
      </c>
      <c r="BK99" s="155">
        <f>ROUND(I99*H99,2)</f>
        <v>0</v>
      </c>
      <c r="BL99" s="17" t="s">
        <v>144</v>
      </c>
      <c r="BM99" s="154" t="s">
        <v>708</v>
      </c>
    </row>
    <row r="100" spans="1:65" s="2" customFormat="1">
      <c r="A100" s="32"/>
      <c r="B100" s="33"/>
      <c r="C100" s="32"/>
      <c r="D100" s="156" t="s">
        <v>146</v>
      </c>
      <c r="E100" s="32"/>
      <c r="F100" s="157" t="s">
        <v>709</v>
      </c>
      <c r="G100" s="32"/>
      <c r="H100" s="32"/>
      <c r="I100" s="158"/>
      <c r="J100" s="32"/>
      <c r="K100" s="32"/>
      <c r="L100" s="33"/>
      <c r="M100" s="159"/>
      <c r="N100" s="160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146</v>
      </c>
      <c r="AU100" s="17" t="s">
        <v>80</v>
      </c>
    </row>
    <row r="101" spans="1:65" s="13" customFormat="1">
      <c r="B101" s="161"/>
      <c r="D101" s="162" t="s">
        <v>148</v>
      </c>
      <c r="E101" s="163" t="s">
        <v>3</v>
      </c>
      <c r="F101" s="164" t="s">
        <v>710</v>
      </c>
      <c r="H101" s="165">
        <v>63.75</v>
      </c>
      <c r="I101" s="166"/>
      <c r="L101" s="161"/>
      <c r="M101" s="167"/>
      <c r="N101" s="168"/>
      <c r="O101" s="168"/>
      <c r="P101" s="168"/>
      <c r="Q101" s="168"/>
      <c r="R101" s="168"/>
      <c r="S101" s="168"/>
      <c r="T101" s="169"/>
      <c r="AT101" s="163" t="s">
        <v>148</v>
      </c>
      <c r="AU101" s="163" t="s">
        <v>80</v>
      </c>
      <c r="AV101" s="13" t="s">
        <v>80</v>
      </c>
      <c r="AW101" s="13" t="s">
        <v>33</v>
      </c>
      <c r="AX101" s="13" t="s">
        <v>71</v>
      </c>
      <c r="AY101" s="163" t="s">
        <v>137</v>
      </c>
    </row>
    <row r="102" spans="1:65" s="13" customFormat="1">
      <c r="B102" s="161"/>
      <c r="D102" s="162" t="s">
        <v>148</v>
      </c>
      <c r="E102" s="163" t="s">
        <v>3</v>
      </c>
      <c r="F102" s="164" t="s">
        <v>711</v>
      </c>
      <c r="H102" s="165">
        <v>57.375</v>
      </c>
      <c r="I102" s="166"/>
      <c r="L102" s="161"/>
      <c r="M102" s="167"/>
      <c r="N102" s="168"/>
      <c r="O102" s="168"/>
      <c r="P102" s="168"/>
      <c r="Q102" s="168"/>
      <c r="R102" s="168"/>
      <c r="S102" s="168"/>
      <c r="T102" s="169"/>
      <c r="AT102" s="163" t="s">
        <v>148</v>
      </c>
      <c r="AU102" s="163" t="s">
        <v>80</v>
      </c>
      <c r="AV102" s="13" t="s">
        <v>80</v>
      </c>
      <c r="AW102" s="13" t="s">
        <v>33</v>
      </c>
      <c r="AX102" s="13" t="s">
        <v>78</v>
      </c>
      <c r="AY102" s="163" t="s">
        <v>137</v>
      </c>
    </row>
    <row r="103" spans="1:65" s="2" customFormat="1" ht="44.25" customHeight="1">
      <c r="A103" s="32"/>
      <c r="B103" s="142"/>
      <c r="C103" s="143" t="s">
        <v>155</v>
      </c>
      <c r="D103" s="143" t="s">
        <v>139</v>
      </c>
      <c r="E103" s="144" t="s">
        <v>712</v>
      </c>
      <c r="F103" s="145" t="s">
        <v>713</v>
      </c>
      <c r="G103" s="146" t="s">
        <v>170</v>
      </c>
      <c r="H103" s="147">
        <v>6.375</v>
      </c>
      <c r="I103" s="148"/>
      <c r="J103" s="149">
        <f>ROUND(I103*H103,2)</f>
        <v>0</v>
      </c>
      <c r="K103" s="145" t="s">
        <v>143</v>
      </c>
      <c r="L103" s="33"/>
      <c r="M103" s="150" t="s">
        <v>3</v>
      </c>
      <c r="N103" s="151" t="s">
        <v>42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144</v>
      </c>
      <c r="AT103" s="154" t="s">
        <v>139</v>
      </c>
      <c r="AU103" s="154" t="s">
        <v>80</v>
      </c>
      <c r="AY103" s="17" t="s">
        <v>137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78</v>
      </c>
      <c r="BK103" s="155">
        <f>ROUND(I103*H103,2)</f>
        <v>0</v>
      </c>
      <c r="BL103" s="17" t="s">
        <v>144</v>
      </c>
      <c r="BM103" s="154" t="s">
        <v>714</v>
      </c>
    </row>
    <row r="104" spans="1:65" s="2" customFormat="1">
      <c r="A104" s="32"/>
      <c r="B104" s="33"/>
      <c r="C104" s="32"/>
      <c r="D104" s="156" t="s">
        <v>146</v>
      </c>
      <c r="E104" s="32"/>
      <c r="F104" s="157" t="s">
        <v>715</v>
      </c>
      <c r="G104" s="32"/>
      <c r="H104" s="32"/>
      <c r="I104" s="158"/>
      <c r="J104" s="32"/>
      <c r="K104" s="32"/>
      <c r="L104" s="33"/>
      <c r="M104" s="159"/>
      <c r="N104" s="160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146</v>
      </c>
      <c r="AU104" s="17" t="s">
        <v>80</v>
      </c>
    </row>
    <row r="105" spans="1:65" s="13" customFormat="1">
      <c r="B105" s="161"/>
      <c r="D105" s="162" t="s">
        <v>148</v>
      </c>
      <c r="E105" s="163" t="s">
        <v>3</v>
      </c>
      <c r="F105" s="164" t="s">
        <v>710</v>
      </c>
      <c r="H105" s="165">
        <v>63.75</v>
      </c>
      <c r="I105" s="166"/>
      <c r="L105" s="161"/>
      <c r="M105" s="167"/>
      <c r="N105" s="168"/>
      <c r="O105" s="168"/>
      <c r="P105" s="168"/>
      <c r="Q105" s="168"/>
      <c r="R105" s="168"/>
      <c r="S105" s="168"/>
      <c r="T105" s="169"/>
      <c r="AT105" s="163" t="s">
        <v>148</v>
      </c>
      <c r="AU105" s="163" t="s">
        <v>80</v>
      </c>
      <c r="AV105" s="13" t="s">
        <v>80</v>
      </c>
      <c r="AW105" s="13" t="s">
        <v>33</v>
      </c>
      <c r="AX105" s="13" t="s">
        <v>71</v>
      </c>
      <c r="AY105" s="163" t="s">
        <v>137</v>
      </c>
    </row>
    <row r="106" spans="1:65" s="13" customFormat="1">
      <c r="B106" s="161"/>
      <c r="D106" s="162" t="s">
        <v>148</v>
      </c>
      <c r="E106" s="163" t="s">
        <v>3</v>
      </c>
      <c r="F106" s="164" t="s">
        <v>716</v>
      </c>
      <c r="H106" s="165">
        <v>6.375</v>
      </c>
      <c r="I106" s="166"/>
      <c r="L106" s="161"/>
      <c r="M106" s="167"/>
      <c r="N106" s="168"/>
      <c r="O106" s="168"/>
      <c r="P106" s="168"/>
      <c r="Q106" s="168"/>
      <c r="R106" s="168"/>
      <c r="S106" s="168"/>
      <c r="T106" s="169"/>
      <c r="AT106" s="163" t="s">
        <v>148</v>
      </c>
      <c r="AU106" s="163" t="s">
        <v>80</v>
      </c>
      <c r="AV106" s="13" t="s">
        <v>80</v>
      </c>
      <c r="AW106" s="13" t="s">
        <v>33</v>
      </c>
      <c r="AX106" s="13" t="s">
        <v>78</v>
      </c>
      <c r="AY106" s="163" t="s">
        <v>137</v>
      </c>
    </row>
    <row r="107" spans="1:65" s="2" customFormat="1" ht="24.25" customHeight="1">
      <c r="A107" s="32"/>
      <c r="B107" s="142"/>
      <c r="C107" s="143" t="s">
        <v>144</v>
      </c>
      <c r="D107" s="143" t="s">
        <v>139</v>
      </c>
      <c r="E107" s="144" t="s">
        <v>717</v>
      </c>
      <c r="F107" s="145" t="s">
        <v>718</v>
      </c>
      <c r="G107" s="146" t="s">
        <v>142</v>
      </c>
      <c r="H107" s="147">
        <v>40</v>
      </c>
      <c r="I107" s="148"/>
      <c r="J107" s="149">
        <f>ROUND(I107*H107,2)</f>
        <v>0</v>
      </c>
      <c r="K107" s="145" t="s">
        <v>143</v>
      </c>
      <c r="L107" s="33"/>
      <c r="M107" s="150" t="s">
        <v>3</v>
      </c>
      <c r="N107" s="151" t="s">
        <v>42</v>
      </c>
      <c r="O107" s="53"/>
      <c r="P107" s="152">
        <f>O107*H107</f>
        <v>0</v>
      </c>
      <c r="Q107" s="152">
        <v>6.9999999999999999E-4</v>
      </c>
      <c r="R107" s="152">
        <f>Q107*H107</f>
        <v>2.8000000000000001E-2</v>
      </c>
      <c r="S107" s="152">
        <v>0</v>
      </c>
      <c r="T107" s="153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54" t="s">
        <v>144</v>
      </c>
      <c r="AT107" s="154" t="s">
        <v>139</v>
      </c>
      <c r="AU107" s="154" t="s">
        <v>80</v>
      </c>
      <c r="AY107" s="17" t="s">
        <v>137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17" t="s">
        <v>78</v>
      </c>
      <c r="BK107" s="155">
        <f>ROUND(I107*H107,2)</f>
        <v>0</v>
      </c>
      <c r="BL107" s="17" t="s">
        <v>144</v>
      </c>
      <c r="BM107" s="154" t="s">
        <v>719</v>
      </c>
    </row>
    <row r="108" spans="1:65" s="2" customFormat="1">
      <c r="A108" s="32"/>
      <c r="B108" s="33"/>
      <c r="C108" s="32"/>
      <c r="D108" s="156" t="s">
        <v>146</v>
      </c>
      <c r="E108" s="32"/>
      <c r="F108" s="157" t="s">
        <v>720</v>
      </c>
      <c r="G108" s="32"/>
      <c r="H108" s="32"/>
      <c r="I108" s="158"/>
      <c r="J108" s="32"/>
      <c r="K108" s="32"/>
      <c r="L108" s="33"/>
      <c r="M108" s="159"/>
      <c r="N108" s="160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146</v>
      </c>
      <c r="AU108" s="17" t="s">
        <v>80</v>
      </c>
    </row>
    <row r="109" spans="1:65" s="13" customFormat="1">
      <c r="B109" s="161"/>
      <c r="D109" s="162" t="s">
        <v>148</v>
      </c>
      <c r="E109" s="163" t="s">
        <v>3</v>
      </c>
      <c r="F109" s="164" t="s">
        <v>721</v>
      </c>
      <c r="H109" s="165">
        <v>40</v>
      </c>
      <c r="I109" s="166"/>
      <c r="L109" s="161"/>
      <c r="M109" s="167"/>
      <c r="N109" s="168"/>
      <c r="O109" s="168"/>
      <c r="P109" s="168"/>
      <c r="Q109" s="168"/>
      <c r="R109" s="168"/>
      <c r="S109" s="168"/>
      <c r="T109" s="169"/>
      <c r="AT109" s="163" t="s">
        <v>148</v>
      </c>
      <c r="AU109" s="163" t="s">
        <v>80</v>
      </c>
      <c r="AV109" s="13" t="s">
        <v>80</v>
      </c>
      <c r="AW109" s="13" t="s">
        <v>33</v>
      </c>
      <c r="AX109" s="13" t="s">
        <v>78</v>
      </c>
      <c r="AY109" s="163" t="s">
        <v>137</v>
      </c>
    </row>
    <row r="110" spans="1:65" s="2" customFormat="1" ht="44.25" customHeight="1">
      <c r="A110" s="32"/>
      <c r="B110" s="142"/>
      <c r="C110" s="143" t="s">
        <v>167</v>
      </c>
      <c r="D110" s="143" t="s">
        <v>139</v>
      </c>
      <c r="E110" s="144" t="s">
        <v>722</v>
      </c>
      <c r="F110" s="145" t="s">
        <v>723</v>
      </c>
      <c r="G110" s="146" t="s">
        <v>142</v>
      </c>
      <c r="H110" s="147">
        <v>40</v>
      </c>
      <c r="I110" s="148"/>
      <c r="J110" s="149">
        <f>ROUND(I110*H110,2)</f>
        <v>0</v>
      </c>
      <c r="K110" s="145" t="s">
        <v>143</v>
      </c>
      <c r="L110" s="33"/>
      <c r="M110" s="150" t="s">
        <v>3</v>
      </c>
      <c r="N110" s="151" t="s">
        <v>42</v>
      </c>
      <c r="O110" s="53"/>
      <c r="P110" s="152">
        <f>O110*H110</f>
        <v>0</v>
      </c>
      <c r="Q110" s="152">
        <v>0</v>
      </c>
      <c r="R110" s="152">
        <f>Q110*H110</f>
        <v>0</v>
      </c>
      <c r="S110" s="152">
        <v>0</v>
      </c>
      <c r="T110" s="153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4" t="s">
        <v>144</v>
      </c>
      <c r="AT110" s="154" t="s">
        <v>139</v>
      </c>
      <c r="AU110" s="154" t="s">
        <v>80</v>
      </c>
      <c r="AY110" s="17" t="s">
        <v>137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7" t="s">
        <v>78</v>
      </c>
      <c r="BK110" s="155">
        <f>ROUND(I110*H110,2)</f>
        <v>0</v>
      </c>
      <c r="BL110" s="17" t="s">
        <v>144</v>
      </c>
      <c r="BM110" s="154" t="s">
        <v>724</v>
      </c>
    </row>
    <row r="111" spans="1:65" s="2" customFormat="1">
      <c r="A111" s="32"/>
      <c r="B111" s="33"/>
      <c r="C111" s="32"/>
      <c r="D111" s="156" t="s">
        <v>146</v>
      </c>
      <c r="E111" s="32"/>
      <c r="F111" s="157" t="s">
        <v>725</v>
      </c>
      <c r="G111" s="32"/>
      <c r="H111" s="32"/>
      <c r="I111" s="158"/>
      <c r="J111" s="32"/>
      <c r="K111" s="32"/>
      <c r="L111" s="33"/>
      <c r="M111" s="159"/>
      <c r="N111" s="160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146</v>
      </c>
      <c r="AU111" s="17" t="s">
        <v>80</v>
      </c>
    </row>
    <row r="112" spans="1:65" s="13" customFormat="1">
      <c r="B112" s="161"/>
      <c r="D112" s="162" t="s">
        <v>148</v>
      </c>
      <c r="E112" s="163" t="s">
        <v>3</v>
      </c>
      <c r="F112" s="164" t="s">
        <v>721</v>
      </c>
      <c r="H112" s="165">
        <v>40</v>
      </c>
      <c r="I112" s="166"/>
      <c r="L112" s="161"/>
      <c r="M112" s="167"/>
      <c r="N112" s="168"/>
      <c r="O112" s="168"/>
      <c r="P112" s="168"/>
      <c r="Q112" s="168"/>
      <c r="R112" s="168"/>
      <c r="S112" s="168"/>
      <c r="T112" s="169"/>
      <c r="AT112" s="163" t="s">
        <v>148</v>
      </c>
      <c r="AU112" s="163" t="s">
        <v>80</v>
      </c>
      <c r="AV112" s="13" t="s">
        <v>80</v>
      </c>
      <c r="AW112" s="13" t="s">
        <v>33</v>
      </c>
      <c r="AX112" s="13" t="s">
        <v>78</v>
      </c>
      <c r="AY112" s="163" t="s">
        <v>137</v>
      </c>
    </row>
    <row r="113" spans="1:65" s="2" customFormat="1" ht="33" customHeight="1">
      <c r="A113" s="32"/>
      <c r="B113" s="142"/>
      <c r="C113" s="143" t="s">
        <v>174</v>
      </c>
      <c r="D113" s="143" t="s">
        <v>139</v>
      </c>
      <c r="E113" s="144" t="s">
        <v>726</v>
      </c>
      <c r="F113" s="145" t="s">
        <v>727</v>
      </c>
      <c r="G113" s="146" t="s">
        <v>170</v>
      </c>
      <c r="H113" s="147">
        <v>50</v>
      </c>
      <c r="I113" s="148"/>
      <c r="J113" s="149">
        <f>ROUND(I113*H113,2)</f>
        <v>0</v>
      </c>
      <c r="K113" s="145" t="s">
        <v>143</v>
      </c>
      <c r="L113" s="33"/>
      <c r="M113" s="150" t="s">
        <v>3</v>
      </c>
      <c r="N113" s="151" t="s">
        <v>42</v>
      </c>
      <c r="O113" s="53"/>
      <c r="P113" s="152">
        <f>O113*H113</f>
        <v>0</v>
      </c>
      <c r="Q113" s="152">
        <v>4.6000000000000001E-4</v>
      </c>
      <c r="R113" s="152">
        <f>Q113*H113</f>
        <v>2.3E-2</v>
      </c>
      <c r="S113" s="152">
        <v>0</v>
      </c>
      <c r="T113" s="15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4" t="s">
        <v>144</v>
      </c>
      <c r="AT113" s="154" t="s">
        <v>139</v>
      </c>
      <c r="AU113" s="154" t="s">
        <v>80</v>
      </c>
      <c r="AY113" s="17" t="s">
        <v>137</v>
      </c>
      <c r="BE113" s="155">
        <f>IF(N113="základní",J113,0)</f>
        <v>0</v>
      </c>
      <c r="BF113" s="155">
        <f>IF(N113="snížená",J113,0)</f>
        <v>0</v>
      </c>
      <c r="BG113" s="155">
        <f>IF(N113="zákl. přenesená",J113,0)</f>
        <v>0</v>
      </c>
      <c r="BH113" s="155">
        <f>IF(N113="sníž. přenesená",J113,0)</f>
        <v>0</v>
      </c>
      <c r="BI113" s="155">
        <f>IF(N113="nulová",J113,0)</f>
        <v>0</v>
      </c>
      <c r="BJ113" s="17" t="s">
        <v>78</v>
      </c>
      <c r="BK113" s="155">
        <f>ROUND(I113*H113,2)</f>
        <v>0</v>
      </c>
      <c r="BL113" s="17" t="s">
        <v>144</v>
      </c>
      <c r="BM113" s="154" t="s">
        <v>728</v>
      </c>
    </row>
    <row r="114" spans="1:65" s="2" customFormat="1">
      <c r="A114" s="32"/>
      <c r="B114" s="33"/>
      <c r="C114" s="32"/>
      <c r="D114" s="156" t="s">
        <v>146</v>
      </c>
      <c r="E114" s="32"/>
      <c r="F114" s="157" t="s">
        <v>729</v>
      </c>
      <c r="G114" s="32"/>
      <c r="H114" s="32"/>
      <c r="I114" s="158"/>
      <c r="J114" s="32"/>
      <c r="K114" s="32"/>
      <c r="L114" s="33"/>
      <c r="M114" s="159"/>
      <c r="N114" s="160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146</v>
      </c>
      <c r="AU114" s="17" t="s">
        <v>80</v>
      </c>
    </row>
    <row r="115" spans="1:65" s="13" customFormat="1">
      <c r="B115" s="161"/>
      <c r="D115" s="162" t="s">
        <v>148</v>
      </c>
      <c r="E115" s="163" t="s">
        <v>3</v>
      </c>
      <c r="F115" s="164" t="s">
        <v>730</v>
      </c>
      <c r="H115" s="165">
        <v>50</v>
      </c>
      <c r="I115" s="166"/>
      <c r="L115" s="161"/>
      <c r="M115" s="167"/>
      <c r="N115" s="168"/>
      <c r="O115" s="168"/>
      <c r="P115" s="168"/>
      <c r="Q115" s="168"/>
      <c r="R115" s="168"/>
      <c r="S115" s="168"/>
      <c r="T115" s="169"/>
      <c r="AT115" s="163" t="s">
        <v>148</v>
      </c>
      <c r="AU115" s="163" t="s">
        <v>80</v>
      </c>
      <c r="AV115" s="13" t="s">
        <v>80</v>
      </c>
      <c r="AW115" s="13" t="s">
        <v>33</v>
      </c>
      <c r="AX115" s="13" t="s">
        <v>78</v>
      </c>
      <c r="AY115" s="163" t="s">
        <v>137</v>
      </c>
    </row>
    <row r="116" spans="1:65" s="2" customFormat="1" ht="37.9" customHeight="1">
      <c r="A116" s="32"/>
      <c r="B116" s="142"/>
      <c r="C116" s="143" t="s">
        <v>180</v>
      </c>
      <c r="D116" s="143" t="s">
        <v>139</v>
      </c>
      <c r="E116" s="144" t="s">
        <v>731</v>
      </c>
      <c r="F116" s="145" t="s">
        <v>732</v>
      </c>
      <c r="G116" s="146" t="s">
        <v>170</v>
      </c>
      <c r="H116" s="147">
        <v>50</v>
      </c>
      <c r="I116" s="148"/>
      <c r="J116" s="149">
        <f>ROUND(I116*H116,2)</f>
        <v>0</v>
      </c>
      <c r="K116" s="145" t="s">
        <v>143</v>
      </c>
      <c r="L116" s="33"/>
      <c r="M116" s="150" t="s">
        <v>3</v>
      </c>
      <c r="N116" s="151" t="s">
        <v>42</v>
      </c>
      <c r="O116" s="53"/>
      <c r="P116" s="152">
        <f>O116*H116</f>
        <v>0</v>
      </c>
      <c r="Q116" s="152">
        <v>0</v>
      </c>
      <c r="R116" s="152">
        <f>Q116*H116</f>
        <v>0</v>
      </c>
      <c r="S116" s="152">
        <v>0</v>
      </c>
      <c r="T116" s="153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4" t="s">
        <v>144</v>
      </c>
      <c r="AT116" s="154" t="s">
        <v>139</v>
      </c>
      <c r="AU116" s="154" t="s">
        <v>80</v>
      </c>
      <c r="AY116" s="17" t="s">
        <v>137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7" t="s">
        <v>78</v>
      </c>
      <c r="BK116" s="155">
        <f>ROUND(I116*H116,2)</f>
        <v>0</v>
      </c>
      <c r="BL116" s="17" t="s">
        <v>144</v>
      </c>
      <c r="BM116" s="154" t="s">
        <v>733</v>
      </c>
    </row>
    <row r="117" spans="1:65" s="2" customFormat="1">
      <c r="A117" s="32"/>
      <c r="B117" s="33"/>
      <c r="C117" s="32"/>
      <c r="D117" s="156" t="s">
        <v>146</v>
      </c>
      <c r="E117" s="32"/>
      <c r="F117" s="157" t="s">
        <v>734</v>
      </c>
      <c r="G117" s="32"/>
      <c r="H117" s="32"/>
      <c r="I117" s="158"/>
      <c r="J117" s="32"/>
      <c r="K117" s="32"/>
      <c r="L117" s="33"/>
      <c r="M117" s="159"/>
      <c r="N117" s="160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146</v>
      </c>
      <c r="AU117" s="17" t="s">
        <v>80</v>
      </c>
    </row>
    <row r="118" spans="1:65" s="13" customFormat="1">
      <c r="B118" s="161"/>
      <c r="D118" s="162" t="s">
        <v>148</v>
      </c>
      <c r="E118" s="163" t="s">
        <v>3</v>
      </c>
      <c r="F118" s="164" t="s">
        <v>730</v>
      </c>
      <c r="H118" s="165">
        <v>50</v>
      </c>
      <c r="I118" s="166"/>
      <c r="L118" s="161"/>
      <c r="M118" s="167"/>
      <c r="N118" s="168"/>
      <c r="O118" s="168"/>
      <c r="P118" s="168"/>
      <c r="Q118" s="168"/>
      <c r="R118" s="168"/>
      <c r="S118" s="168"/>
      <c r="T118" s="169"/>
      <c r="AT118" s="163" t="s">
        <v>148</v>
      </c>
      <c r="AU118" s="163" t="s">
        <v>80</v>
      </c>
      <c r="AV118" s="13" t="s">
        <v>80</v>
      </c>
      <c r="AW118" s="13" t="s">
        <v>33</v>
      </c>
      <c r="AX118" s="13" t="s">
        <v>78</v>
      </c>
      <c r="AY118" s="163" t="s">
        <v>137</v>
      </c>
    </row>
    <row r="119" spans="1:65" s="2" customFormat="1" ht="55.5" customHeight="1">
      <c r="A119" s="32"/>
      <c r="B119" s="142"/>
      <c r="C119" s="143" t="s">
        <v>186</v>
      </c>
      <c r="D119" s="143" t="s">
        <v>139</v>
      </c>
      <c r="E119" s="144" t="s">
        <v>735</v>
      </c>
      <c r="F119" s="145" t="s">
        <v>736</v>
      </c>
      <c r="G119" s="146" t="s">
        <v>170</v>
      </c>
      <c r="H119" s="147">
        <v>103.68600000000001</v>
      </c>
      <c r="I119" s="148"/>
      <c r="J119" s="149">
        <f>ROUND(I119*H119,2)</f>
        <v>0</v>
      </c>
      <c r="K119" s="145" t="s">
        <v>143</v>
      </c>
      <c r="L119" s="33"/>
      <c r="M119" s="150" t="s">
        <v>3</v>
      </c>
      <c r="N119" s="151" t="s">
        <v>42</v>
      </c>
      <c r="O119" s="53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4" t="s">
        <v>144</v>
      </c>
      <c r="AT119" s="154" t="s">
        <v>139</v>
      </c>
      <c r="AU119" s="154" t="s">
        <v>80</v>
      </c>
      <c r="AY119" s="17" t="s">
        <v>137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7" t="s">
        <v>78</v>
      </c>
      <c r="BK119" s="155">
        <f>ROUND(I119*H119,2)</f>
        <v>0</v>
      </c>
      <c r="BL119" s="17" t="s">
        <v>144</v>
      </c>
      <c r="BM119" s="154" t="s">
        <v>737</v>
      </c>
    </row>
    <row r="120" spans="1:65" s="2" customFormat="1">
      <c r="A120" s="32"/>
      <c r="B120" s="33"/>
      <c r="C120" s="32"/>
      <c r="D120" s="156" t="s">
        <v>146</v>
      </c>
      <c r="E120" s="32"/>
      <c r="F120" s="157" t="s">
        <v>738</v>
      </c>
      <c r="G120" s="32"/>
      <c r="H120" s="32"/>
      <c r="I120" s="158"/>
      <c r="J120" s="32"/>
      <c r="K120" s="32"/>
      <c r="L120" s="33"/>
      <c r="M120" s="159"/>
      <c r="N120" s="160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146</v>
      </c>
      <c r="AU120" s="17" t="s">
        <v>80</v>
      </c>
    </row>
    <row r="121" spans="1:65" s="13" customFormat="1">
      <c r="B121" s="161"/>
      <c r="D121" s="162" t="s">
        <v>148</v>
      </c>
      <c r="E121" s="163" t="s">
        <v>3</v>
      </c>
      <c r="F121" s="164" t="s">
        <v>739</v>
      </c>
      <c r="H121" s="165">
        <v>51.843000000000004</v>
      </c>
      <c r="I121" s="166"/>
      <c r="L121" s="161"/>
      <c r="M121" s="167"/>
      <c r="N121" s="168"/>
      <c r="O121" s="168"/>
      <c r="P121" s="168"/>
      <c r="Q121" s="168"/>
      <c r="R121" s="168"/>
      <c r="S121" s="168"/>
      <c r="T121" s="169"/>
      <c r="AT121" s="163" t="s">
        <v>148</v>
      </c>
      <c r="AU121" s="163" t="s">
        <v>80</v>
      </c>
      <c r="AV121" s="13" t="s">
        <v>80</v>
      </c>
      <c r="AW121" s="13" t="s">
        <v>33</v>
      </c>
      <c r="AX121" s="13" t="s">
        <v>71</v>
      </c>
      <c r="AY121" s="163" t="s">
        <v>137</v>
      </c>
    </row>
    <row r="122" spans="1:65" s="13" customFormat="1">
      <c r="B122" s="161"/>
      <c r="D122" s="162" t="s">
        <v>148</v>
      </c>
      <c r="E122" s="163" t="s">
        <v>3</v>
      </c>
      <c r="F122" s="164" t="s">
        <v>740</v>
      </c>
      <c r="H122" s="165">
        <v>51.843000000000004</v>
      </c>
      <c r="I122" s="166"/>
      <c r="L122" s="161"/>
      <c r="M122" s="167"/>
      <c r="N122" s="168"/>
      <c r="O122" s="168"/>
      <c r="P122" s="168"/>
      <c r="Q122" s="168"/>
      <c r="R122" s="168"/>
      <c r="S122" s="168"/>
      <c r="T122" s="169"/>
      <c r="AT122" s="163" t="s">
        <v>148</v>
      </c>
      <c r="AU122" s="163" t="s">
        <v>80</v>
      </c>
      <c r="AV122" s="13" t="s">
        <v>80</v>
      </c>
      <c r="AW122" s="13" t="s">
        <v>33</v>
      </c>
      <c r="AX122" s="13" t="s">
        <v>71</v>
      </c>
      <c r="AY122" s="163" t="s">
        <v>137</v>
      </c>
    </row>
    <row r="123" spans="1:65" s="14" customFormat="1">
      <c r="B123" s="170"/>
      <c r="D123" s="162" t="s">
        <v>148</v>
      </c>
      <c r="E123" s="171" t="s">
        <v>3</v>
      </c>
      <c r="F123" s="172" t="s">
        <v>262</v>
      </c>
      <c r="H123" s="173">
        <v>103.68600000000001</v>
      </c>
      <c r="I123" s="174"/>
      <c r="L123" s="170"/>
      <c r="M123" s="175"/>
      <c r="N123" s="176"/>
      <c r="O123" s="176"/>
      <c r="P123" s="176"/>
      <c r="Q123" s="176"/>
      <c r="R123" s="176"/>
      <c r="S123" s="176"/>
      <c r="T123" s="177"/>
      <c r="AT123" s="171" t="s">
        <v>148</v>
      </c>
      <c r="AU123" s="171" t="s">
        <v>80</v>
      </c>
      <c r="AV123" s="14" t="s">
        <v>144</v>
      </c>
      <c r="AW123" s="14" t="s">
        <v>33</v>
      </c>
      <c r="AX123" s="14" t="s">
        <v>78</v>
      </c>
      <c r="AY123" s="171" t="s">
        <v>137</v>
      </c>
    </row>
    <row r="124" spans="1:65" s="2" customFormat="1" ht="62.65" customHeight="1">
      <c r="A124" s="32"/>
      <c r="B124" s="142"/>
      <c r="C124" s="143" t="s">
        <v>220</v>
      </c>
      <c r="D124" s="143" t="s">
        <v>139</v>
      </c>
      <c r="E124" s="144" t="s">
        <v>255</v>
      </c>
      <c r="F124" s="145" t="s">
        <v>256</v>
      </c>
      <c r="G124" s="146" t="s">
        <v>170</v>
      </c>
      <c r="H124" s="147">
        <v>11.907</v>
      </c>
      <c r="I124" s="148"/>
      <c r="J124" s="149">
        <f>ROUND(I124*H124,2)</f>
        <v>0</v>
      </c>
      <c r="K124" s="145" t="s">
        <v>143</v>
      </c>
      <c r="L124" s="33"/>
      <c r="M124" s="150" t="s">
        <v>3</v>
      </c>
      <c r="N124" s="151" t="s">
        <v>42</v>
      </c>
      <c r="O124" s="53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4" t="s">
        <v>144</v>
      </c>
      <c r="AT124" s="154" t="s">
        <v>139</v>
      </c>
      <c r="AU124" s="154" t="s">
        <v>80</v>
      </c>
      <c r="AY124" s="17" t="s">
        <v>137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7" t="s">
        <v>78</v>
      </c>
      <c r="BK124" s="155">
        <f>ROUND(I124*H124,2)</f>
        <v>0</v>
      </c>
      <c r="BL124" s="17" t="s">
        <v>144</v>
      </c>
      <c r="BM124" s="154" t="s">
        <v>741</v>
      </c>
    </row>
    <row r="125" spans="1:65" s="2" customFormat="1">
      <c r="A125" s="32"/>
      <c r="B125" s="33"/>
      <c r="C125" s="32"/>
      <c r="D125" s="156" t="s">
        <v>146</v>
      </c>
      <c r="E125" s="32"/>
      <c r="F125" s="157" t="s">
        <v>258</v>
      </c>
      <c r="G125" s="32"/>
      <c r="H125" s="32"/>
      <c r="I125" s="158"/>
      <c r="J125" s="32"/>
      <c r="K125" s="32"/>
      <c r="L125" s="33"/>
      <c r="M125" s="159"/>
      <c r="N125" s="160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146</v>
      </c>
      <c r="AU125" s="17" t="s">
        <v>80</v>
      </c>
    </row>
    <row r="126" spans="1:65" s="13" customFormat="1">
      <c r="B126" s="161"/>
      <c r="D126" s="162" t="s">
        <v>148</v>
      </c>
      <c r="E126" s="163" t="s">
        <v>3</v>
      </c>
      <c r="F126" s="164" t="s">
        <v>742</v>
      </c>
      <c r="H126" s="165">
        <v>63.75</v>
      </c>
      <c r="I126" s="166"/>
      <c r="L126" s="161"/>
      <c r="M126" s="167"/>
      <c r="N126" s="168"/>
      <c r="O126" s="168"/>
      <c r="P126" s="168"/>
      <c r="Q126" s="168"/>
      <c r="R126" s="168"/>
      <c r="S126" s="168"/>
      <c r="T126" s="169"/>
      <c r="AT126" s="163" t="s">
        <v>148</v>
      </c>
      <c r="AU126" s="163" t="s">
        <v>80</v>
      </c>
      <c r="AV126" s="13" t="s">
        <v>80</v>
      </c>
      <c r="AW126" s="13" t="s">
        <v>33</v>
      </c>
      <c r="AX126" s="13" t="s">
        <v>71</v>
      </c>
      <c r="AY126" s="163" t="s">
        <v>137</v>
      </c>
    </row>
    <row r="127" spans="1:65" s="13" customFormat="1">
      <c r="B127" s="161"/>
      <c r="D127" s="162" t="s">
        <v>148</v>
      </c>
      <c r="E127" s="163" t="s">
        <v>3</v>
      </c>
      <c r="F127" s="164" t="s">
        <v>743</v>
      </c>
      <c r="H127" s="165">
        <v>-51.843000000000004</v>
      </c>
      <c r="I127" s="166"/>
      <c r="L127" s="161"/>
      <c r="M127" s="167"/>
      <c r="N127" s="168"/>
      <c r="O127" s="168"/>
      <c r="P127" s="168"/>
      <c r="Q127" s="168"/>
      <c r="R127" s="168"/>
      <c r="S127" s="168"/>
      <c r="T127" s="169"/>
      <c r="AT127" s="163" t="s">
        <v>148</v>
      </c>
      <c r="AU127" s="163" t="s">
        <v>80</v>
      </c>
      <c r="AV127" s="13" t="s">
        <v>80</v>
      </c>
      <c r="AW127" s="13" t="s">
        <v>33</v>
      </c>
      <c r="AX127" s="13" t="s">
        <v>71</v>
      </c>
      <c r="AY127" s="163" t="s">
        <v>137</v>
      </c>
    </row>
    <row r="128" spans="1:65" s="14" customFormat="1">
      <c r="B128" s="170"/>
      <c r="D128" s="162" t="s">
        <v>148</v>
      </c>
      <c r="E128" s="171" t="s">
        <v>3</v>
      </c>
      <c r="F128" s="172" t="s">
        <v>262</v>
      </c>
      <c r="H128" s="173">
        <v>11.906999999999996</v>
      </c>
      <c r="I128" s="174"/>
      <c r="L128" s="170"/>
      <c r="M128" s="175"/>
      <c r="N128" s="176"/>
      <c r="O128" s="176"/>
      <c r="P128" s="176"/>
      <c r="Q128" s="176"/>
      <c r="R128" s="176"/>
      <c r="S128" s="176"/>
      <c r="T128" s="177"/>
      <c r="AT128" s="171" t="s">
        <v>148</v>
      </c>
      <c r="AU128" s="171" t="s">
        <v>80</v>
      </c>
      <c r="AV128" s="14" t="s">
        <v>144</v>
      </c>
      <c r="AW128" s="14" t="s">
        <v>33</v>
      </c>
      <c r="AX128" s="14" t="s">
        <v>78</v>
      </c>
      <c r="AY128" s="171" t="s">
        <v>137</v>
      </c>
    </row>
    <row r="129" spans="1:65" s="2" customFormat="1" ht="44.25" customHeight="1">
      <c r="A129" s="32"/>
      <c r="B129" s="142"/>
      <c r="C129" s="143" t="s">
        <v>229</v>
      </c>
      <c r="D129" s="143" t="s">
        <v>139</v>
      </c>
      <c r="E129" s="144" t="s">
        <v>744</v>
      </c>
      <c r="F129" s="145" t="s">
        <v>745</v>
      </c>
      <c r="G129" s="146" t="s">
        <v>170</v>
      </c>
      <c r="H129" s="147">
        <v>51.843000000000004</v>
      </c>
      <c r="I129" s="148"/>
      <c r="J129" s="149">
        <f>ROUND(I129*H129,2)</f>
        <v>0</v>
      </c>
      <c r="K129" s="145" t="s">
        <v>143</v>
      </c>
      <c r="L129" s="33"/>
      <c r="M129" s="150" t="s">
        <v>3</v>
      </c>
      <c r="N129" s="151" t="s">
        <v>42</v>
      </c>
      <c r="O129" s="53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4" t="s">
        <v>144</v>
      </c>
      <c r="AT129" s="154" t="s">
        <v>139</v>
      </c>
      <c r="AU129" s="154" t="s">
        <v>80</v>
      </c>
      <c r="AY129" s="17" t="s">
        <v>137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7" t="s">
        <v>78</v>
      </c>
      <c r="BK129" s="155">
        <f>ROUND(I129*H129,2)</f>
        <v>0</v>
      </c>
      <c r="BL129" s="17" t="s">
        <v>144</v>
      </c>
      <c r="BM129" s="154" t="s">
        <v>746</v>
      </c>
    </row>
    <row r="130" spans="1:65" s="2" customFormat="1">
      <c r="A130" s="32"/>
      <c r="B130" s="33"/>
      <c r="C130" s="32"/>
      <c r="D130" s="156" t="s">
        <v>146</v>
      </c>
      <c r="E130" s="32"/>
      <c r="F130" s="157" t="s">
        <v>747</v>
      </c>
      <c r="G130" s="32"/>
      <c r="H130" s="32"/>
      <c r="I130" s="158"/>
      <c r="J130" s="32"/>
      <c r="K130" s="32"/>
      <c r="L130" s="33"/>
      <c r="M130" s="159"/>
      <c r="N130" s="160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146</v>
      </c>
      <c r="AU130" s="17" t="s">
        <v>80</v>
      </c>
    </row>
    <row r="131" spans="1:65" s="13" customFormat="1">
      <c r="B131" s="161"/>
      <c r="D131" s="162" t="s">
        <v>148</v>
      </c>
      <c r="E131" s="163" t="s">
        <v>3</v>
      </c>
      <c r="F131" s="164" t="s">
        <v>740</v>
      </c>
      <c r="H131" s="165">
        <v>51.843000000000004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148</v>
      </c>
      <c r="AU131" s="163" t="s">
        <v>80</v>
      </c>
      <c r="AV131" s="13" t="s">
        <v>80</v>
      </c>
      <c r="AW131" s="13" t="s">
        <v>33</v>
      </c>
      <c r="AX131" s="13" t="s">
        <v>78</v>
      </c>
      <c r="AY131" s="163" t="s">
        <v>137</v>
      </c>
    </row>
    <row r="132" spans="1:65" s="2" customFormat="1" ht="24.25" customHeight="1">
      <c r="A132" s="32"/>
      <c r="B132" s="142"/>
      <c r="C132" s="143" t="s">
        <v>235</v>
      </c>
      <c r="D132" s="143" t="s">
        <v>139</v>
      </c>
      <c r="E132" s="144" t="s">
        <v>274</v>
      </c>
      <c r="F132" s="145" t="s">
        <v>275</v>
      </c>
      <c r="G132" s="146" t="s">
        <v>170</v>
      </c>
      <c r="H132" s="147">
        <v>11.907</v>
      </c>
      <c r="I132" s="148"/>
      <c r="J132" s="149">
        <f>ROUND(I132*H132,2)</f>
        <v>0</v>
      </c>
      <c r="K132" s="145" t="s">
        <v>143</v>
      </c>
      <c r="L132" s="33"/>
      <c r="M132" s="150" t="s">
        <v>3</v>
      </c>
      <c r="N132" s="151" t="s">
        <v>42</v>
      </c>
      <c r="O132" s="53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144</v>
      </c>
      <c r="AT132" s="154" t="s">
        <v>139</v>
      </c>
      <c r="AU132" s="154" t="s">
        <v>80</v>
      </c>
      <c r="AY132" s="17" t="s">
        <v>137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78</v>
      </c>
      <c r="BK132" s="155">
        <f>ROUND(I132*H132,2)</f>
        <v>0</v>
      </c>
      <c r="BL132" s="17" t="s">
        <v>144</v>
      </c>
      <c r="BM132" s="154" t="s">
        <v>748</v>
      </c>
    </row>
    <row r="133" spans="1:65" s="2" customFormat="1">
      <c r="A133" s="32"/>
      <c r="B133" s="33"/>
      <c r="C133" s="32"/>
      <c r="D133" s="156" t="s">
        <v>146</v>
      </c>
      <c r="E133" s="32"/>
      <c r="F133" s="157" t="s">
        <v>277</v>
      </c>
      <c r="G133" s="32"/>
      <c r="H133" s="32"/>
      <c r="I133" s="158"/>
      <c r="J133" s="32"/>
      <c r="K133" s="32"/>
      <c r="L133" s="33"/>
      <c r="M133" s="159"/>
      <c r="N133" s="160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146</v>
      </c>
      <c r="AU133" s="17" t="s">
        <v>80</v>
      </c>
    </row>
    <row r="134" spans="1:65" s="13" customFormat="1">
      <c r="B134" s="161"/>
      <c r="D134" s="162" t="s">
        <v>148</v>
      </c>
      <c r="E134" s="163" t="s">
        <v>3</v>
      </c>
      <c r="F134" s="164" t="s">
        <v>742</v>
      </c>
      <c r="H134" s="165">
        <v>63.75</v>
      </c>
      <c r="I134" s="166"/>
      <c r="L134" s="161"/>
      <c r="M134" s="167"/>
      <c r="N134" s="168"/>
      <c r="O134" s="168"/>
      <c r="P134" s="168"/>
      <c r="Q134" s="168"/>
      <c r="R134" s="168"/>
      <c r="S134" s="168"/>
      <c r="T134" s="169"/>
      <c r="AT134" s="163" t="s">
        <v>148</v>
      </c>
      <c r="AU134" s="163" t="s">
        <v>80</v>
      </c>
      <c r="AV134" s="13" t="s">
        <v>80</v>
      </c>
      <c r="AW134" s="13" t="s">
        <v>33</v>
      </c>
      <c r="AX134" s="13" t="s">
        <v>71</v>
      </c>
      <c r="AY134" s="163" t="s">
        <v>137</v>
      </c>
    </row>
    <row r="135" spans="1:65" s="13" customFormat="1">
      <c r="B135" s="161"/>
      <c r="D135" s="162" t="s">
        <v>148</v>
      </c>
      <c r="E135" s="163" t="s">
        <v>3</v>
      </c>
      <c r="F135" s="164" t="s">
        <v>743</v>
      </c>
      <c r="H135" s="165">
        <v>-51.843000000000004</v>
      </c>
      <c r="I135" s="166"/>
      <c r="L135" s="161"/>
      <c r="M135" s="167"/>
      <c r="N135" s="168"/>
      <c r="O135" s="168"/>
      <c r="P135" s="168"/>
      <c r="Q135" s="168"/>
      <c r="R135" s="168"/>
      <c r="S135" s="168"/>
      <c r="T135" s="169"/>
      <c r="AT135" s="163" t="s">
        <v>148</v>
      </c>
      <c r="AU135" s="163" t="s">
        <v>80</v>
      </c>
      <c r="AV135" s="13" t="s">
        <v>80</v>
      </c>
      <c r="AW135" s="13" t="s">
        <v>33</v>
      </c>
      <c r="AX135" s="13" t="s">
        <v>71</v>
      </c>
      <c r="AY135" s="163" t="s">
        <v>137</v>
      </c>
    </row>
    <row r="136" spans="1:65" s="14" customFormat="1">
      <c r="B136" s="170"/>
      <c r="D136" s="162" t="s">
        <v>148</v>
      </c>
      <c r="E136" s="171" t="s">
        <v>3</v>
      </c>
      <c r="F136" s="172" t="s">
        <v>262</v>
      </c>
      <c r="H136" s="173">
        <v>11.906999999999996</v>
      </c>
      <c r="I136" s="174"/>
      <c r="L136" s="170"/>
      <c r="M136" s="175"/>
      <c r="N136" s="176"/>
      <c r="O136" s="176"/>
      <c r="P136" s="176"/>
      <c r="Q136" s="176"/>
      <c r="R136" s="176"/>
      <c r="S136" s="176"/>
      <c r="T136" s="177"/>
      <c r="AT136" s="171" t="s">
        <v>148</v>
      </c>
      <c r="AU136" s="171" t="s">
        <v>80</v>
      </c>
      <c r="AV136" s="14" t="s">
        <v>144</v>
      </c>
      <c r="AW136" s="14" t="s">
        <v>33</v>
      </c>
      <c r="AX136" s="14" t="s">
        <v>78</v>
      </c>
      <c r="AY136" s="171" t="s">
        <v>137</v>
      </c>
    </row>
    <row r="137" spans="1:65" s="2" customFormat="1" ht="44.25" customHeight="1">
      <c r="A137" s="32"/>
      <c r="B137" s="142"/>
      <c r="C137" s="143" t="s">
        <v>241</v>
      </c>
      <c r="D137" s="143" t="s">
        <v>139</v>
      </c>
      <c r="E137" s="144" t="s">
        <v>279</v>
      </c>
      <c r="F137" s="145" t="s">
        <v>280</v>
      </c>
      <c r="G137" s="146" t="s">
        <v>170</v>
      </c>
      <c r="H137" s="147">
        <v>51.843000000000004</v>
      </c>
      <c r="I137" s="148"/>
      <c r="J137" s="149">
        <f>ROUND(I137*H137,2)</f>
        <v>0</v>
      </c>
      <c r="K137" s="145" t="s">
        <v>143</v>
      </c>
      <c r="L137" s="33"/>
      <c r="M137" s="150" t="s">
        <v>3</v>
      </c>
      <c r="N137" s="151" t="s">
        <v>42</v>
      </c>
      <c r="O137" s="53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4" t="s">
        <v>144</v>
      </c>
      <c r="AT137" s="154" t="s">
        <v>139</v>
      </c>
      <c r="AU137" s="154" t="s">
        <v>80</v>
      </c>
      <c r="AY137" s="17" t="s">
        <v>137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7" t="s">
        <v>78</v>
      </c>
      <c r="BK137" s="155">
        <f>ROUND(I137*H137,2)</f>
        <v>0</v>
      </c>
      <c r="BL137" s="17" t="s">
        <v>144</v>
      </c>
      <c r="BM137" s="154" t="s">
        <v>749</v>
      </c>
    </row>
    <row r="138" spans="1:65" s="2" customFormat="1">
      <c r="A138" s="32"/>
      <c r="B138" s="33"/>
      <c r="C138" s="32"/>
      <c r="D138" s="156" t="s">
        <v>146</v>
      </c>
      <c r="E138" s="32"/>
      <c r="F138" s="157" t="s">
        <v>282</v>
      </c>
      <c r="G138" s="32"/>
      <c r="H138" s="32"/>
      <c r="I138" s="158"/>
      <c r="J138" s="32"/>
      <c r="K138" s="32"/>
      <c r="L138" s="33"/>
      <c r="M138" s="159"/>
      <c r="N138" s="160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146</v>
      </c>
      <c r="AU138" s="17" t="s">
        <v>80</v>
      </c>
    </row>
    <row r="139" spans="1:65" s="13" customFormat="1" ht="20">
      <c r="B139" s="161"/>
      <c r="D139" s="162" t="s">
        <v>148</v>
      </c>
      <c r="E139" s="163" t="s">
        <v>3</v>
      </c>
      <c r="F139" s="164" t="s">
        <v>750</v>
      </c>
      <c r="H139" s="165">
        <v>51.843000000000004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148</v>
      </c>
      <c r="AU139" s="163" t="s">
        <v>80</v>
      </c>
      <c r="AV139" s="13" t="s">
        <v>80</v>
      </c>
      <c r="AW139" s="13" t="s">
        <v>33</v>
      </c>
      <c r="AX139" s="13" t="s">
        <v>78</v>
      </c>
      <c r="AY139" s="163" t="s">
        <v>137</v>
      </c>
    </row>
    <row r="140" spans="1:65" s="2" customFormat="1" ht="37.9" customHeight="1">
      <c r="A140" s="32"/>
      <c r="B140" s="142"/>
      <c r="C140" s="143" t="s">
        <v>249</v>
      </c>
      <c r="D140" s="143" t="s">
        <v>139</v>
      </c>
      <c r="E140" s="144" t="s">
        <v>751</v>
      </c>
      <c r="F140" s="145" t="s">
        <v>752</v>
      </c>
      <c r="G140" s="146" t="s">
        <v>142</v>
      </c>
      <c r="H140" s="147">
        <v>25</v>
      </c>
      <c r="I140" s="148"/>
      <c r="J140" s="149">
        <f>ROUND(I140*H140,2)</f>
        <v>0</v>
      </c>
      <c r="K140" s="145" t="s">
        <v>143</v>
      </c>
      <c r="L140" s="33"/>
      <c r="M140" s="150" t="s">
        <v>3</v>
      </c>
      <c r="N140" s="151" t="s">
        <v>42</v>
      </c>
      <c r="O140" s="53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4" t="s">
        <v>144</v>
      </c>
      <c r="AT140" s="154" t="s">
        <v>139</v>
      </c>
      <c r="AU140" s="154" t="s">
        <v>80</v>
      </c>
      <c r="AY140" s="17" t="s">
        <v>137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7" t="s">
        <v>78</v>
      </c>
      <c r="BK140" s="155">
        <f>ROUND(I140*H140,2)</f>
        <v>0</v>
      </c>
      <c r="BL140" s="17" t="s">
        <v>144</v>
      </c>
      <c r="BM140" s="154" t="s">
        <v>753</v>
      </c>
    </row>
    <row r="141" spans="1:65" s="2" customFormat="1">
      <c r="A141" s="32"/>
      <c r="B141" s="33"/>
      <c r="C141" s="32"/>
      <c r="D141" s="156" t="s">
        <v>146</v>
      </c>
      <c r="E141" s="32"/>
      <c r="F141" s="157" t="s">
        <v>754</v>
      </c>
      <c r="G141" s="32"/>
      <c r="H141" s="32"/>
      <c r="I141" s="158"/>
      <c r="J141" s="32"/>
      <c r="K141" s="32"/>
      <c r="L141" s="33"/>
      <c r="M141" s="159"/>
      <c r="N141" s="160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146</v>
      </c>
      <c r="AU141" s="17" t="s">
        <v>80</v>
      </c>
    </row>
    <row r="142" spans="1:65" s="13" customFormat="1">
      <c r="B142" s="161"/>
      <c r="D142" s="162" t="s">
        <v>148</v>
      </c>
      <c r="E142" s="163" t="s">
        <v>3</v>
      </c>
      <c r="F142" s="164" t="s">
        <v>755</v>
      </c>
      <c r="H142" s="165">
        <v>25</v>
      </c>
      <c r="I142" s="166"/>
      <c r="L142" s="161"/>
      <c r="M142" s="167"/>
      <c r="N142" s="168"/>
      <c r="O142" s="168"/>
      <c r="P142" s="168"/>
      <c r="Q142" s="168"/>
      <c r="R142" s="168"/>
      <c r="S142" s="168"/>
      <c r="T142" s="169"/>
      <c r="AT142" s="163" t="s">
        <v>148</v>
      </c>
      <c r="AU142" s="163" t="s">
        <v>80</v>
      </c>
      <c r="AV142" s="13" t="s">
        <v>80</v>
      </c>
      <c r="AW142" s="13" t="s">
        <v>33</v>
      </c>
      <c r="AX142" s="13" t="s">
        <v>78</v>
      </c>
      <c r="AY142" s="163" t="s">
        <v>137</v>
      </c>
    </row>
    <row r="143" spans="1:65" s="2" customFormat="1" ht="37.9" customHeight="1">
      <c r="A143" s="32"/>
      <c r="B143" s="142"/>
      <c r="C143" s="143" t="s">
        <v>254</v>
      </c>
      <c r="D143" s="143" t="s">
        <v>139</v>
      </c>
      <c r="E143" s="144" t="s">
        <v>321</v>
      </c>
      <c r="F143" s="145" t="s">
        <v>322</v>
      </c>
      <c r="G143" s="146" t="s">
        <v>142</v>
      </c>
      <c r="H143" s="147">
        <v>25</v>
      </c>
      <c r="I143" s="148"/>
      <c r="J143" s="149">
        <f>ROUND(I143*H143,2)</f>
        <v>0</v>
      </c>
      <c r="K143" s="145" t="s">
        <v>143</v>
      </c>
      <c r="L143" s="33"/>
      <c r="M143" s="150" t="s">
        <v>3</v>
      </c>
      <c r="N143" s="151" t="s">
        <v>42</v>
      </c>
      <c r="O143" s="53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144</v>
      </c>
      <c r="AT143" s="154" t="s">
        <v>139</v>
      </c>
      <c r="AU143" s="154" t="s">
        <v>80</v>
      </c>
      <c r="AY143" s="17" t="s">
        <v>137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78</v>
      </c>
      <c r="BK143" s="155">
        <f>ROUND(I143*H143,2)</f>
        <v>0</v>
      </c>
      <c r="BL143" s="17" t="s">
        <v>144</v>
      </c>
      <c r="BM143" s="154" t="s">
        <v>756</v>
      </c>
    </row>
    <row r="144" spans="1:65" s="2" customFormat="1">
      <c r="A144" s="32"/>
      <c r="B144" s="33"/>
      <c r="C144" s="32"/>
      <c r="D144" s="156" t="s">
        <v>146</v>
      </c>
      <c r="E144" s="32"/>
      <c r="F144" s="157" t="s">
        <v>324</v>
      </c>
      <c r="G144" s="32"/>
      <c r="H144" s="32"/>
      <c r="I144" s="158"/>
      <c r="J144" s="32"/>
      <c r="K144" s="32"/>
      <c r="L144" s="33"/>
      <c r="M144" s="159"/>
      <c r="N144" s="160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146</v>
      </c>
      <c r="AU144" s="17" t="s">
        <v>80</v>
      </c>
    </row>
    <row r="145" spans="1:65" s="13" customFormat="1">
      <c r="B145" s="161"/>
      <c r="D145" s="162" t="s">
        <v>148</v>
      </c>
      <c r="E145" s="163" t="s">
        <v>3</v>
      </c>
      <c r="F145" s="164" t="s">
        <v>755</v>
      </c>
      <c r="H145" s="165">
        <v>25</v>
      </c>
      <c r="I145" s="166"/>
      <c r="L145" s="161"/>
      <c r="M145" s="167"/>
      <c r="N145" s="168"/>
      <c r="O145" s="168"/>
      <c r="P145" s="168"/>
      <c r="Q145" s="168"/>
      <c r="R145" s="168"/>
      <c r="S145" s="168"/>
      <c r="T145" s="169"/>
      <c r="AT145" s="163" t="s">
        <v>148</v>
      </c>
      <c r="AU145" s="163" t="s">
        <v>80</v>
      </c>
      <c r="AV145" s="13" t="s">
        <v>80</v>
      </c>
      <c r="AW145" s="13" t="s">
        <v>33</v>
      </c>
      <c r="AX145" s="13" t="s">
        <v>78</v>
      </c>
      <c r="AY145" s="163" t="s">
        <v>137</v>
      </c>
    </row>
    <row r="146" spans="1:65" s="2" customFormat="1" ht="16.5" customHeight="1">
      <c r="A146" s="32"/>
      <c r="B146" s="142"/>
      <c r="C146" s="178" t="s">
        <v>9</v>
      </c>
      <c r="D146" s="178" t="s">
        <v>293</v>
      </c>
      <c r="E146" s="179" t="s">
        <v>326</v>
      </c>
      <c r="F146" s="180" t="s">
        <v>327</v>
      </c>
      <c r="G146" s="181" t="s">
        <v>328</v>
      </c>
      <c r="H146" s="182">
        <v>0.5</v>
      </c>
      <c r="I146" s="183"/>
      <c r="J146" s="184">
        <f>ROUND(I146*H146,2)</f>
        <v>0</v>
      </c>
      <c r="K146" s="180" t="s">
        <v>143</v>
      </c>
      <c r="L146" s="185"/>
      <c r="M146" s="186" t="s">
        <v>3</v>
      </c>
      <c r="N146" s="187" t="s">
        <v>42</v>
      </c>
      <c r="O146" s="53"/>
      <c r="P146" s="152">
        <f>O146*H146</f>
        <v>0</v>
      </c>
      <c r="Q146" s="152">
        <v>1E-3</v>
      </c>
      <c r="R146" s="152">
        <f>Q146*H146</f>
        <v>5.0000000000000001E-4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186</v>
      </c>
      <c r="AT146" s="154" t="s">
        <v>293</v>
      </c>
      <c r="AU146" s="154" t="s">
        <v>80</v>
      </c>
      <c r="AY146" s="17" t="s">
        <v>137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78</v>
      </c>
      <c r="BK146" s="155">
        <f>ROUND(I146*H146,2)</f>
        <v>0</v>
      </c>
      <c r="BL146" s="17" t="s">
        <v>144</v>
      </c>
      <c r="BM146" s="154" t="s">
        <v>757</v>
      </c>
    </row>
    <row r="147" spans="1:65" s="13" customFormat="1">
      <c r="B147" s="161"/>
      <c r="D147" s="162" t="s">
        <v>148</v>
      </c>
      <c r="F147" s="164" t="s">
        <v>758</v>
      </c>
      <c r="H147" s="165">
        <v>0.5</v>
      </c>
      <c r="I147" s="166"/>
      <c r="L147" s="161"/>
      <c r="M147" s="167"/>
      <c r="N147" s="168"/>
      <c r="O147" s="168"/>
      <c r="P147" s="168"/>
      <c r="Q147" s="168"/>
      <c r="R147" s="168"/>
      <c r="S147" s="168"/>
      <c r="T147" s="169"/>
      <c r="AT147" s="163" t="s">
        <v>148</v>
      </c>
      <c r="AU147" s="163" t="s">
        <v>80</v>
      </c>
      <c r="AV147" s="13" t="s">
        <v>80</v>
      </c>
      <c r="AW147" s="13" t="s">
        <v>4</v>
      </c>
      <c r="AX147" s="13" t="s">
        <v>78</v>
      </c>
      <c r="AY147" s="163" t="s">
        <v>137</v>
      </c>
    </row>
    <row r="148" spans="1:65" s="12" customFormat="1" ht="22.9" customHeight="1">
      <c r="B148" s="129"/>
      <c r="D148" s="130" t="s">
        <v>70</v>
      </c>
      <c r="E148" s="140" t="s">
        <v>144</v>
      </c>
      <c r="F148" s="140" t="s">
        <v>338</v>
      </c>
      <c r="I148" s="132"/>
      <c r="J148" s="141">
        <f>BK148</f>
        <v>0</v>
      </c>
      <c r="L148" s="129"/>
      <c r="M148" s="134"/>
      <c r="N148" s="135"/>
      <c r="O148" s="135"/>
      <c r="P148" s="136">
        <f>SUM(P149:P154)</f>
        <v>0</v>
      </c>
      <c r="Q148" s="135"/>
      <c r="R148" s="136">
        <f>SUM(R149:R154)</f>
        <v>0</v>
      </c>
      <c r="S148" s="135"/>
      <c r="T148" s="137">
        <f>SUM(T149:T154)</f>
        <v>0</v>
      </c>
      <c r="AR148" s="130" t="s">
        <v>78</v>
      </c>
      <c r="AT148" s="138" t="s">
        <v>70</v>
      </c>
      <c r="AU148" s="138" t="s">
        <v>78</v>
      </c>
      <c r="AY148" s="130" t="s">
        <v>137</v>
      </c>
      <c r="BK148" s="139">
        <f>SUM(BK149:BK154)</f>
        <v>0</v>
      </c>
    </row>
    <row r="149" spans="1:65" s="2" customFormat="1" ht="24.25" customHeight="1">
      <c r="A149" s="32"/>
      <c r="B149" s="142"/>
      <c r="C149" s="143" t="s">
        <v>267</v>
      </c>
      <c r="D149" s="143" t="s">
        <v>139</v>
      </c>
      <c r="E149" s="144" t="s">
        <v>759</v>
      </c>
      <c r="F149" s="145" t="s">
        <v>760</v>
      </c>
      <c r="G149" s="146" t="s">
        <v>170</v>
      </c>
      <c r="H149" s="147">
        <v>0.91</v>
      </c>
      <c r="I149" s="148"/>
      <c r="J149" s="149">
        <f>ROUND(I149*H149,2)</f>
        <v>0</v>
      </c>
      <c r="K149" s="145" t="s">
        <v>143</v>
      </c>
      <c r="L149" s="33"/>
      <c r="M149" s="150" t="s">
        <v>3</v>
      </c>
      <c r="N149" s="151" t="s">
        <v>42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144</v>
      </c>
      <c r="AT149" s="154" t="s">
        <v>139</v>
      </c>
      <c r="AU149" s="154" t="s">
        <v>80</v>
      </c>
      <c r="AY149" s="17" t="s">
        <v>137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78</v>
      </c>
      <c r="BK149" s="155">
        <f>ROUND(I149*H149,2)</f>
        <v>0</v>
      </c>
      <c r="BL149" s="17" t="s">
        <v>144</v>
      </c>
      <c r="BM149" s="154" t="s">
        <v>761</v>
      </c>
    </row>
    <row r="150" spans="1:65" s="2" customFormat="1">
      <c r="A150" s="32"/>
      <c r="B150" s="33"/>
      <c r="C150" s="32"/>
      <c r="D150" s="156" t="s">
        <v>146</v>
      </c>
      <c r="E150" s="32"/>
      <c r="F150" s="157" t="s">
        <v>762</v>
      </c>
      <c r="G150" s="32"/>
      <c r="H150" s="32"/>
      <c r="I150" s="158"/>
      <c r="J150" s="32"/>
      <c r="K150" s="32"/>
      <c r="L150" s="33"/>
      <c r="M150" s="159"/>
      <c r="N150" s="160"/>
      <c r="O150" s="53"/>
      <c r="P150" s="53"/>
      <c r="Q150" s="53"/>
      <c r="R150" s="53"/>
      <c r="S150" s="53"/>
      <c r="T150" s="54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146</v>
      </c>
      <c r="AU150" s="17" t="s">
        <v>80</v>
      </c>
    </row>
    <row r="151" spans="1:65" s="13" customFormat="1">
      <c r="B151" s="161"/>
      <c r="D151" s="162" t="s">
        <v>148</v>
      </c>
      <c r="E151" s="163" t="s">
        <v>3</v>
      </c>
      <c r="F151" s="164" t="s">
        <v>763</v>
      </c>
      <c r="H151" s="165">
        <v>0.91</v>
      </c>
      <c r="I151" s="166"/>
      <c r="L151" s="161"/>
      <c r="M151" s="167"/>
      <c r="N151" s="168"/>
      <c r="O151" s="168"/>
      <c r="P151" s="168"/>
      <c r="Q151" s="168"/>
      <c r="R151" s="168"/>
      <c r="S151" s="168"/>
      <c r="T151" s="169"/>
      <c r="AT151" s="163" t="s">
        <v>148</v>
      </c>
      <c r="AU151" s="163" t="s">
        <v>80</v>
      </c>
      <c r="AV151" s="13" t="s">
        <v>80</v>
      </c>
      <c r="AW151" s="13" t="s">
        <v>33</v>
      </c>
      <c r="AX151" s="13" t="s">
        <v>78</v>
      </c>
      <c r="AY151" s="163" t="s">
        <v>137</v>
      </c>
    </row>
    <row r="152" spans="1:65" s="2" customFormat="1" ht="37.9" customHeight="1">
      <c r="A152" s="32"/>
      <c r="B152" s="142"/>
      <c r="C152" s="143" t="s">
        <v>273</v>
      </c>
      <c r="D152" s="143" t="s">
        <v>139</v>
      </c>
      <c r="E152" s="144" t="s">
        <v>346</v>
      </c>
      <c r="F152" s="145" t="s">
        <v>347</v>
      </c>
      <c r="G152" s="146" t="s">
        <v>170</v>
      </c>
      <c r="H152" s="147">
        <v>0.91</v>
      </c>
      <c r="I152" s="148"/>
      <c r="J152" s="149">
        <f>ROUND(I152*H152,2)</f>
        <v>0</v>
      </c>
      <c r="K152" s="145" t="s">
        <v>143</v>
      </c>
      <c r="L152" s="33"/>
      <c r="M152" s="150" t="s">
        <v>3</v>
      </c>
      <c r="N152" s="151" t="s">
        <v>42</v>
      </c>
      <c r="O152" s="53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4" t="s">
        <v>144</v>
      </c>
      <c r="AT152" s="154" t="s">
        <v>139</v>
      </c>
      <c r="AU152" s="154" t="s">
        <v>80</v>
      </c>
      <c r="AY152" s="17" t="s">
        <v>137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7" t="s">
        <v>78</v>
      </c>
      <c r="BK152" s="155">
        <f>ROUND(I152*H152,2)</f>
        <v>0</v>
      </c>
      <c r="BL152" s="17" t="s">
        <v>144</v>
      </c>
      <c r="BM152" s="154" t="s">
        <v>764</v>
      </c>
    </row>
    <row r="153" spans="1:65" s="2" customFormat="1">
      <c r="A153" s="32"/>
      <c r="B153" s="33"/>
      <c r="C153" s="32"/>
      <c r="D153" s="156" t="s">
        <v>146</v>
      </c>
      <c r="E153" s="32"/>
      <c r="F153" s="157" t="s">
        <v>349</v>
      </c>
      <c r="G153" s="32"/>
      <c r="H153" s="32"/>
      <c r="I153" s="158"/>
      <c r="J153" s="32"/>
      <c r="K153" s="32"/>
      <c r="L153" s="33"/>
      <c r="M153" s="159"/>
      <c r="N153" s="160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146</v>
      </c>
      <c r="AU153" s="17" t="s">
        <v>80</v>
      </c>
    </row>
    <row r="154" spans="1:65" s="13" customFormat="1">
      <c r="B154" s="161"/>
      <c r="D154" s="162" t="s">
        <v>148</v>
      </c>
      <c r="E154" s="163" t="s">
        <v>3</v>
      </c>
      <c r="F154" s="164" t="s">
        <v>763</v>
      </c>
      <c r="H154" s="165">
        <v>0.91</v>
      </c>
      <c r="I154" s="166"/>
      <c r="L154" s="161"/>
      <c r="M154" s="167"/>
      <c r="N154" s="168"/>
      <c r="O154" s="168"/>
      <c r="P154" s="168"/>
      <c r="Q154" s="168"/>
      <c r="R154" s="168"/>
      <c r="S154" s="168"/>
      <c r="T154" s="169"/>
      <c r="AT154" s="163" t="s">
        <v>148</v>
      </c>
      <c r="AU154" s="163" t="s">
        <v>80</v>
      </c>
      <c r="AV154" s="13" t="s">
        <v>80</v>
      </c>
      <c r="AW154" s="13" t="s">
        <v>33</v>
      </c>
      <c r="AX154" s="13" t="s">
        <v>78</v>
      </c>
      <c r="AY154" s="163" t="s">
        <v>137</v>
      </c>
    </row>
    <row r="155" spans="1:65" s="12" customFormat="1" ht="22.9" customHeight="1">
      <c r="B155" s="129"/>
      <c r="D155" s="130" t="s">
        <v>70</v>
      </c>
      <c r="E155" s="140" t="s">
        <v>174</v>
      </c>
      <c r="F155" s="140" t="s">
        <v>765</v>
      </c>
      <c r="I155" s="132"/>
      <c r="J155" s="141">
        <f>BK155</f>
        <v>0</v>
      </c>
      <c r="L155" s="129"/>
      <c r="M155" s="134"/>
      <c r="N155" s="135"/>
      <c r="O155" s="135"/>
      <c r="P155" s="136">
        <f>SUM(P156:P163)</f>
        <v>0</v>
      </c>
      <c r="Q155" s="135"/>
      <c r="R155" s="136">
        <f>SUM(R156:R163)</f>
        <v>0.25196760000000001</v>
      </c>
      <c r="S155" s="135"/>
      <c r="T155" s="137">
        <f>SUM(T156:T163)</f>
        <v>0</v>
      </c>
      <c r="AR155" s="130" t="s">
        <v>78</v>
      </c>
      <c r="AT155" s="138" t="s">
        <v>70</v>
      </c>
      <c r="AU155" s="138" t="s">
        <v>78</v>
      </c>
      <c r="AY155" s="130" t="s">
        <v>137</v>
      </c>
      <c r="BK155" s="139">
        <f>SUM(BK156:BK163)</f>
        <v>0</v>
      </c>
    </row>
    <row r="156" spans="1:65" s="2" customFormat="1" ht="37.9" customHeight="1">
      <c r="A156" s="32"/>
      <c r="B156" s="142"/>
      <c r="C156" s="143" t="s">
        <v>278</v>
      </c>
      <c r="D156" s="143" t="s">
        <v>139</v>
      </c>
      <c r="E156" s="144" t="s">
        <v>766</v>
      </c>
      <c r="F156" s="145" t="s">
        <v>767</v>
      </c>
      <c r="G156" s="146" t="s">
        <v>142</v>
      </c>
      <c r="H156" s="147">
        <v>14.76</v>
      </c>
      <c r="I156" s="148"/>
      <c r="J156" s="149">
        <f>ROUND(I156*H156,2)</f>
        <v>0</v>
      </c>
      <c r="K156" s="145" t="s">
        <v>143</v>
      </c>
      <c r="L156" s="33"/>
      <c r="M156" s="150" t="s">
        <v>3</v>
      </c>
      <c r="N156" s="151" t="s">
        <v>42</v>
      </c>
      <c r="O156" s="53"/>
      <c r="P156" s="152">
        <f>O156*H156</f>
        <v>0</v>
      </c>
      <c r="Q156" s="152">
        <v>8.0000000000000002E-3</v>
      </c>
      <c r="R156" s="152">
        <f>Q156*H156</f>
        <v>0.11808</v>
      </c>
      <c r="S156" s="152">
        <v>0</v>
      </c>
      <c r="T156" s="15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4" t="s">
        <v>144</v>
      </c>
      <c r="AT156" s="154" t="s">
        <v>139</v>
      </c>
      <c r="AU156" s="154" t="s">
        <v>80</v>
      </c>
      <c r="AY156" s="17" t="s">
        <v>137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7" t="s">
        <v>78</v>
      </c>
      <c r="BK156" s="155">
        <f>ROUND(I156*H156,2)</f>
        <v>0</v>
      </c>
      <c r="BL156" s="17" t="s">
        <v>144</v>
      </c>
      <c r="BM156" s="154" t="s">
        <v>768</v>
      </c>
    </row>
    <row r="157" spans="1:65" s="2" customFormat="1">
      <c r="A157" s="32"/>
      <c r="B157" s="33"/>
      <c r="C157" s="32"/>
      <c r="D157" s="156" t="s">
        <v>146</v>
      </c>
      <c r="E157" s="32"/>
      <c r="F157" s="157" t="s">
        <v>769</v>
      </c>
      <c r="G157" s="32"/>
      <c r="H157" s="32"/>
      <c r="I157" s="158"/>
      <c r="J157" s="32"/>
      <c r="K157" s="32"/>
      <c r="L157" s="33"/>
      <c r="M157" s="159"/>
      <c r="N157" s="160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146</v>
      </c>
      <c r="AU157" s="17" t="s">
        <v>80</v>
      </c>
    </row>
    <row r="158" spans="1:65" s="13" customFormat="1">
      <c r="B158" s="161"/>
      <c r="D158" s="162" t="s">
        <v>148</v>
      </c>
      <c r="E158" s="163" t="s">
        <v>3</v>
      </c>
      <c r="F158" s="164" t="s">
        <v>770</v>
      </c>
      <c r="H158" s="165">
        <v>2.88</v>
      </c>
      <c r="I158" s="166"/>
      <c r="L158" s="161"/>
      <c r="M158" s="167"/>
      <c r="N158" s="168"/>
      <c r="O158" s="168"/>
      <c r="P158" s="168"/>
      <c r="Q158" s="168"/>
      <c r="R158" s="168"/>
      <c r="S158" s="168"/>
      <c r="T158" s="169"/>
      <c r="AT158" s="163" t="s">
        <v>148</v>
      </c>
      <c r="AU158" s="163" t="s">
        <v>80</v>
      </c>
      <c r="AV158" s="13" t="s">
        <v>80</v>
      </c>
      <c r="AW158" s="13" t="s">
        <v>33</v>
      </c>
      <c r="AX158" s="13" t="s">
        <v>71</v>
      </c>
      <c r="AY158" s="163" t="s">
        <v>137</v>
      </c>
    </row>
    <row r="159" spans="1:65" s="13" customFormat="1">
      <c r="B159" s="161"/>
      <c r="D159" s="162" t="s">
        <v>148</v>
      </c>
      <c r="E159" s="163" t="s">
        <v>3</v>
      </c>
      <c r="F159" s="164" t="s">
        <v>771</v>
      </c>
      <c r="H159" s="165">
        <v>11.88</v>
      </c>
      <c r="I159" s="166"/>
      <c r="L159" s="161"/>
      <c r="M159" s="167"/>
      <c r="N159" s="168"/>
      <c r="O159" s="168"/>
      <c r="P159" s="168"/>
      <c r="Q159" s="168"/>
      <c r="R159" s="168"/>
      <c r="S159" s="168"/>
      <c r="T159" s="169"/>
      <c r="AT159" s="163" t="s">
        <v>148</v>
      </c>
      <c r="AU159" s="163" t="s">
        <v>80</v>
      </c>
      <c r="AV159" s="13" t="s">
        <v>80</v>
      </c>
      <c r="AW159" s="13" t="s">
        <v>33</v>
      </c>
      <c r="AX159" s="13" t="s">
        <v>71</v>
      </c>
      <c r="AY159" s="163" t="s">
        <v>137</v>
      </c>
    </row>
    <row r="160" spans="1:65" s="14" customFormat="1">
      <c r="B160" s="170"/>
      <c r="D160" s="162" t="s">
        <v>148</v>
      </c>
      <c r="E160" s="171" t="s">
        <v>3</v>
      </c>
      <c r="F160" s="172" t="s">
        <v>772</v>
      </c>
      <c r="H160" s="173">
        <v>14.760000000000002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148</v>
      </c>
      <c r="AU160" s="171" t="s">
        <v>80</v>
      </c>
      <c r="AV160" s="14" t="s">
        <v>144</v>
      </c>
      <c r="AW160" s="14" t="s">
        <v>33</v>
      </c>
      <c r="AX160" s="14" t="s">
        <v>78</v>
      </c>
      <c r="AY160" s="171" t="s">
        <v>137</v>
      </c>
    </row>
    <row r="161" spans="1:65" s="2" customFormat="1" ht="33" customHeight="1">
      <c r="A161" s="32"/>
      <c r="B161" s="142"/>
      <c r="C161" s="143" t="s">
        <v>286</v>
      </c>
      <c r="D161" s="143" t="s">
        <v>139</v>
      </c>
      <c r="E161" s="144" t="s">
        <v>773</v>
      </c>
      <c r="F161" s="145" t="s">
        <v>774</v>
      </c>
      <c r="G161" s="146" t="s">
        <v>142</v>
      </c>
      <c r="H161" s="147">
        <v>2.52</v>
      </c>
      <c r="I161" s="148"/>
      <c r="J161" s="149">
        <f>ROUND(I161*H161,2)</f>
        <v>0</v>
      </c>
      <c r="K161" s="145" t="s">
        <v>143</v>
      </c>
      <c r="L161" s="33"/>
      <c r="M161" s="150" t="s">
        <v>3</v>
      </c>
      <c r="N161" s="151" t="s">
        <v>42</v>
      </c>
      <c r="O161" s="53"/>
      <c r="P161" s="152">
        <f>O161*H161</f>
        <v>0</v>
      </c>
      <c r="Q161" s="152">
        <v>5.3129999999999997E-2</v>
      </c>
      <c r="R161" s="152">
        <f>Q161*H161</f>
        <v>0.1338876</v>
      </c>
      <c r="S161" s="152">
        <v>0</v>
      </c>
      <c r="T161" s="15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4" t="s">
        <v>144</v>
      </c>
      <c r="AT161" s="154" t="s">
        <v>139</v>
      </c>
      <c r="AU161" s="154" t="s">
        <v>80</v>
      </c>
      <c r="AY161" s="17" t="s">
        <v>137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7" t="s">
        <v>78</v>
      </c>
      <c r="BK161" s="155">
        <f>ROUND(I161*H161,2)</f>
        <v>0</v>
      </c>
      <c r="BL161" s="17" t="s">
        <v>144</v>
      </c>
      <c r="BM161" s="154" t="s">
        <v>775</v>
      </c>
    </row>
    <row r="162" spans="1:65" s="2" customFormat="1">
      <c r="A162" s="32"/>
      <c r="B162" s="33"/>
      <c r="C162" s="32"/>
      <c r="D162" s="156" t="s">
        <v>146</v>
      </c>
      <c r="E162" s="32"/>
      <c r="F162" s="157" t="s">
        <v>776</v>
      </c>
      <c r="G162" s="32"/>
      <c r="H162" s="32"/>
      <c r="I162" s="158"/>
      <c r="J162" s="32"/>
      <c r="K162" s="32"/>
      <c r="L162" s="33"/>
      <c r="M162" s="159"/>
      <c r="N162" s="160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146</v>
      </c>
      <c r="AU162" s="17" t="s">
        <v>80</v>
      </c>
    </row>
    <row r="163" spans="1:65" s="13" customFormat="1">
      <c r="B163" s="161"/>
      <c r="D163" s="162" t="s">
        <v>148</v>
      </c>
      <c r="E163" s="163" t="s">
        <v>3</v>
      </c>
      <c r="F163" s="164" t="s">
        <v>777</v>
      </c>
      <c r="H163" s="165">
        <v>2.52</v>
      </c>
      <c r="I163" s="166"/>
      <c r="L163" s="161"/>
      <c r="M163" s="167"/>
      <c r="N163" s="168"/>
      <c r="O163" s="168"/>
      <c r="P163" s="168"/>
      <c r="Q163" s="168"/>
      <c r="R163" s="168"/>
      <c r="S163" s="168"/>
      <c r="T163" s="169"/>
      <c r="AT163" s="163" t="s">
        <v>148</v>
      </c>
      <c r="AU163" s="163" t="s">
        <v>80</v>
      </c>
      <c r="AV163" s="13" t="s">
        <v>80</v>
      </c>
      <c r="AW163" s="13" t="s">
        <v>33</v>
      </c>
      <c r="AX163" s="13" t="s">
        <v>78</v>
      </c>
      <c r="AY163" s="163" t="s">
        <v>137</v>
      </c>
    </row>
    <row r="164" spans="1:65" s="12" customFormat="1" ht="22.9" customHeight="1">
      <c r="B164" s="129"/>
      <c r="D164" s="130" t="s">
        <v>70</v>
      </c>
      <c r="E164" s="140" t="s">
        <v>186</v>
      </c>
      <c r="F164" s="140" t="s">
        <v>401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SUM(P165:P220)</f>
        <v>0</v>
      </c>
      <c r="Q164" s="135"/>
      <c r="R164" s="136">
        <f>SUM(R165:R220)</f>
        <v>24.270769999999999</v>
      </c>
      <c r="S164" s="135"/>
      <c r="T164" s="137">
        <f>SUM(T165:T220)</f>
        <v>3.9020000000000006E-2</v>
      </c>
      <c r="AR164" s="130" t="s">
        <v>78</v>
      </c>
      <c r="AT164" s="138" t="s">
        <v>70</v>
      </c>
      <c r="AU164" s="138" t="s">
        <v>78</v>
      </c>
      <c r="AY164" s="130" t="s">
        <v>137</v>
      </c>
      <c r="BK164" s="139">
        <f>SUM(BK165:BK220)</f>
        <v>0</v>
      </c>
    </row>
    <row r="165" spans="1:65" s="2" customFormat="1" ht="44.25" customHeight="1">
      <c r="A165" s="32"/>
      <c r="B165" s="142"/>
      <c r="C165" s="143" t="s">
        <v>292</v>
      </c>
      <c r="D165" s="143" t="s">
        <v>139</v>
      </c>
      <c r="E165" s="144" t="s">
        <v>403</v>
      </c>
      <c r="F165" s="145" t="s">
        <v>404</v>
      </c>
      <c r="G165" s="146" t="s">
        <v>405</v>
      </c>
      <c r="H165" s="147">
        <v>3</v>
      </c>
      <c r="I165" s="148"/>
      <c r="J165" s="149">
        <f>ROUND(I165*H165,2)</f>
        <v>0</v>
      </c>
      <c r="K165" s="145" t="s">
        <v>143</v>
      </c>
      <c r="L165" s="33"/>
      <c r="M165" s="150" t="s">
        <v>3</v>
      </c>
      <c r="N165" s="151" t="s">
        <v>42</v>
      </c>
      <c r="O165" s="53"/>
      <c r="P165" s="152">
        <f>O165*H165</f>
        <v>0</v>
      </c>
      <c r="Q165" s="152">
        <v>1.67E-3</v>
      </c>
      <c r="R165" s="152">
        <f>Q165*H165</f>
        <v>5.0100000000000006E-3</v>
      </c>
      <c r="S165" s="152">
        <v>1.0670000000000001E-2</v>
      </c>
      <c r="T165" s="153">
        <f>S165*H165</f>
        <v>3.2010000000000004E-2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4" t="s">
        <v>144</v>
      </c>
      <c r="AT165" s="154" t="s">
        <v>139</v>
      </c>
      <c r="AU165" s="154" t="s">
        <v>80</v>
      </c>
      <c r="AY165" s="17" t="s">
        <v>137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7" t="s">
        <v>78</v>
      </c>
      <c r="BK165" s="155">
        <f>ROUND(I165*H165,2)</f>
        <v>0</v>
      </c>
      <c r="BL165" s="17" t="s">
        <v>144</v>
      </c>
      <c r="BM165" s="154" t="s">
        <v>778</v>
      </c>
    </row>
    <row r="166" spans="1:65" s="2" customFormat="1">
      <c r="A166" s="32"/>
      <c r="B166" s="33"/>
      <c r="C166" s="32"/>
      <c r="D166" s="156" t="s">
        <v>146</v>
      </c>
      <c r="E166" s="32"/>
      <c r="F166" s="157" t="s">
        <v>407</v>
      </c>
      <c r="G166" s="32"/>
      <c r="H166" s="32"/>
      <c r="I166" s="158"/>
      <c r="J166" s="32"/>
      <c r="K166" s="32"/>
      <c r="L166" s="33"/>
      <c r="M166" s="159"/>
      <c r="N166" s="160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146</v>
      </c>
      <c r="AU166" s="17" t="s">
        <v>80</v>
      </c>
    </row>
    <row r="167" spans="1:65" s="13" customFormat="1">
      <c r="B167" s="161"/>
      <c r="D167" s="162" t="s">
        <v>148</v>
      </c>
      <c r="E167" s="163" t="s">
        <v>3</v>
      </c>
      <c r="F167" s="164" t="s">
        <v>779</v>
      </c>
      <c r="H167" s="165">
        <v>3</v>
      </c>
      <c r="I167" s="166"/>
      <c r="L167" s="161"/>
      <c r="M167" s="167"/>
      <c r="N167" s="168"/>
      <c r="O167" s="168"/>
      <c r="P167" s="168"/>
      <c r="Q167" s="168"/>
      <c r="R167" s="168"/>
      <c r="S167" s="168"/>
      <c r="T167" s="169"/>
      <c r="AT167" s="163" t="s">
        <v>148</v>
      </c>
      <c r="AU167" s="163" t="s">
        <v>80</v>
      </c>
      <c r="AV167" s="13" t="s">
        <v>80</v>
      </c>
      <c r="AW167" s="13" t="s">
        <v>33</v>
      </c>
      <c r="AX167" s="13" t="s">
        <v>78</v>
      </c>
      <c r="AY167" s="163" t="s">
        <v>137</v>
      </c>
    </row>
    <row r="168" spans="1:65" s="2" customFormat="1" ht="16.5" customHeight="1">
      <c r="A168" s="32"/>
      <c r="B168" s="142"/>
      <c r="C168" s="178" t="s">
        <v>8</v>
      </c>
      <c r="D168" s="178" t="s">
        <v>293</v>
      </c>
      <c r="E168" s="179" t="s">
        <v>780</v>
      </c>
      <c r="F168" s="180" t="s">
        <v>781</v>
      </c>
      <c r="G168" s="181" t="s">
        <v>405</v>
      </c>
      <c r="H168" s="182">
        <v>1</v>
      </c>
      <c r="I168" s="183"/>
      <c r="J168" s="184">
        <f>ROUND(I168*H168,2)</f>
        <v>0</v>
      </c>
      <c r="K168" s="180" t="s">
        <v>3</v>
      </c>
      <c r="L168" s="185"/>
      <c r="M168" s="186" t="s">
        <v>3</v>
      </c>
      <c r="N168" s="187" t="s">
        <v>42</v>
      </c>
      <c r="O168" s="53"/>
      <c r="P168" s="152">
        <f>O168*H168</f>
        <v>0</v>
      </c>
      <c r="Q168" s="152">
        <v>3.8999999999999998E-3</v>
      </c>
      <c r="R168" s="152">
        <f>Q168*H168</f>
        <v>3.8999999999999998E-3</v>
      </c>
      <c r="S168" s="152">
        <v>0</v>
      </c>
      <c r="T168" s="15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4" t="s">
        <v>186</v>
      </c>
      <c r="AT168" s="154" t="s">
        <v>293</v>
      </c>
      <c r="AU168" s="154" t="s">
        <v>80</v>
      </c>
      <c r="AY168" s="17" t="s">
        <v>137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7" t="s">
        <v>78</v>
      </c>
      <c r="BK168" s="155">
        <f>ROUND(I168*H168,2)</f>
        <v>0</v>
      </c>
      <c r="BL168" s="17" t="s">
        <v>144</v>
      </c>
      <c r="BM168" s="154" t="s">
        <v>782</v>
      </c>
    </row>
    <row r="169" spans="1:65" s="13" customFormat="1">
      <c r="B169" s="161"/>
      <c r="D169" s="162" t="s">
        <v>148</v>
      </c>
      <c r="E169" s="163" t="s">
        <v>3</v>
      </c>
      <c r="F169" s="164" t="s">
        <v>783</v>
      </c>
      <c r="H169" s="165">
        <v>1</v>
      </c>
      <c r="I169" s="166"/>
      <c r="L169" s="161"/>
      <c r="M169" s="167"/>
      <c r="N169" s="168"/>
      <c r="O169" s="168"/>
      <c r="P169" s="168"/>
      <c r="Q169" s="168"/>
      <c r="R169" s="168"/>
      <c r="S169" s="168"/>
      <c r="T169" s="169"/>
      <c r="AT169" s="163" t="s">
        <v>148</v>
      </c>
      <c r="AU169" s="163" t="s">
        <v>80</v>
      </c>
      <c r="AV169" s="13" t="s">
        <v>80</v>
      </c>
      <c r="AW169" s="13" t="s">
        <v>33</v>
      </c>
      <c r="AX169" s="13" t="s">
        <v>78</v>
      </c>
      <c r="AY169" s="163" t="s">
        <v>137</v>
      </c>
    </row>
    <row r="170" spans="1:65" s="2" customFormat="1" ht="16.5" customHeight="1">
      <c r="A170" s="32"/>
      <c r="B170" s="142"/>
      <c r="C170" s="178" t="s">
        <v>304</v>
      </c>
      <c r="D170" s="178" t="s">
        <v>293</v>
      </c>
      <c r="E170" s="179" t="s">
        <v>784</v>
      </c>
      <c r="F170" s="180" t="s">
        <v>785</v>
      </c>
      <c r="G170" s="181" t="s">
        <v>405</v>
      </c>
      <c r="H170" s="182">
        <v>1</v>
      </c>
      <c r="I170" s="183"/>
      <c r="J170" s="184">
        <f>ROUND(I170*H170,2)</f>
        <v>0</v>
      </c>
      <c r="K170" s="180" t="s">
        <v>3</v>
      </c>
      <c r="L170" s="185"/>
      <c r="M170" s="186" t="s">
        <v>3</v>
      </c>
      <c r="N170" s="187" t="s">
        <v>42</v>
      </c>
      <c r="O170" s="53"/>
      <c r="P170" s="152">
        <f>O170*H170</f>
        <v>0</v>
      </c>
      <c r="Q170" s="152">
        <v>5.5999999999999999E-3</v>
      </c>
      <c r="R170" s="152">
        <f>Q170*H170</f>
        <v>5.5999999999999999E-3</v>
      </c>
      <c r="S170" s="152">
        <v>0</v>
      </c>
      <c r="T170" s="15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4" t="s">
        <v>186</v>
      </c>
      <c r="AT170" s="154" t="s">
        <v>293</v>
      </c>
      <c r="AU170" s="154" t="s">
        <v>80</v>
      </c>
      <c r="AY170" s="17" t="s">
        <v>137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7" t="s">
        <v>78</v>
      </c>
      <c r="BK170" s="155">
        <f>ROUND(I170*H170,2)</f>
        <v>0</v>
      </c>
      <c r="BL170" s="17" t="s">
        <v>144</v>
      </c>
      <c r="BM170" s="154" t="s">
        <v>786</v>
      </c>
    </row>
    <row r="171" spans="1:65" s="13" customFormat="1">
      <c r="B171" s="161"/>
      <c r="D171" s="162" t="s">
        <v>148</v>
      </c>
      <c r="E171" s="163" t="s">
        <v>3</v>
      </c>
      <c r="F171" s="164" t="s">
        <v>783</v>
      </c>
      <c r="H171" s="165">
        <v>1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148</v>
      </c>
      <c r="AU171" s="163" t="s">
        <v>80</v>
      </c>
      <c r="AV171" s="13" t="s">
        <v>80</v>
      </c>
      <c r="AW171" s="13" t="s">
        <v>33</v>
      </c>
      <c r="AX171" s="13" t="s">
        <v>78</v>
      </c>
      <c r="AY171" s="163" t="s">
        <v>137</v>
      </c>
    </row>
    <row r="172" spans="1:65" s="2" customFormat="1" ht="16.5" customHeight="1">
      <c r="A172" s="32"/>
      <c r="B172" s="142"/>
      <c r="C172" s="178" t="s">
        <v>309</v>
      </c>
      <c r="D172" s="178" t="s">
        <v>293</v>
      </c>
      <c r="E172" s="179" t="s">
        <v>787</v>
      </c>
      <c r="F172" s="180" t="s">
        <v>788</v>
      </c>
      <c r="G172" s="181" t="s">
        <v>405</v>
      </c>
      <c r="H172" s="182">
        <v>1</v>
      </c>
      <c r="I172" s="183"/>
      <c r="J172" s="184">
        <f>ROUND(I172*H172,2)</f>
        <v>0</v>
      </c>
      <c r="K172" s="180" t="s">
        <v>3</v>
      </c>
      <c r="L172" s="185"/>
      <c r="M172" s="186" t="s">
        <v>3</v>
      </c>
      <c r="N172" s="187" t="s">
        <v>42</v>
      </c>
      <c r="O172" s="53"/>
      <c r="P172" s="152">
        <f>O172*H172</f>
        <v>0</v>
      </c>
      <c r="Q172" s="152">
        <v>1.6000000000000001E-3</v>
      </c>
      <c r="R172" s="152">
        <f>Q172*H172</f>
        <v>1.6000000000000001E-3</v>
      </c>
      <c r="S172" s="152">
        <v>0</v>
      </c>
      <c r="T172" s="153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4" t="s">
        <v>186</v>
      </c>
      <c r="AT172" s="154" t="s">
        <v>293</v>
      </c>
      <c r="AU172" s="154" t="s">
        <v>80</v>
      </c>
      <c r="AY172" s="17" t="s">
        <v>137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7" t="s">
        <v>78</v>
      </c>
      <c r="BK172" s="155">
        <f>ROUND(I172*H172,2)</f>
        <v>0</v>
      </c>
      <c r="BL172" s="17" t="s">
        <v>144</v>
      </c>
      <c r="BM172" s="154" t="s">
        <v>789</v>
      </c>
    </row>
    <row r="173" spans="1:65" s="13" customFormat="1">
      <c r="B173" s="161"/>
      <c r="D173" s="162" t="s">
        <v>148</v>
      </c>
      <c r="E173" s="163" t="s">
        <v>3</v>
      </c>
      <c r="F173" s="164" t="s">
        <v>783</v>
      </c>
      <c r="H173" s="165">
        <v>1</v>
      </c>
      <c r="I173" s="166"/>
      <c r="L173" s="161"/>
      <c r="M173" s="167"/>
      <c r="N173" s="168"/>
      <c r="O173" s="168"/>
      <c r="P173" s="168"/>
      <c r="Q173" s="168"/>
      <c r="R173" s="168"/>
      <c r="S173" s="168"/>
      <c r="T173" s="169"/>
      <c r="AT173" s="163" t="s">
        <v>148</v>
      </c>
      <c r="AU173" s="163" t="s">
        <v>80</v>
      </c>
      <c r="AV173" s="13" t="s">
        <v>80</v>
      </c>
      <c r="AW173" s="13" t="s">
        <v>33</v>
      </c>
      <c r="AX173" s="13" t="s">
        <v>78</v>
      </c>
      <c r="AY173" s="163" t="s">
        <v>137</v>
      </c>
    </row>
    <row r="174" spans="1:65" s="2" customFormat="1" ht="49.15" customHeight="1">
      <c r="A174" s="32"/>
      <c r="B174" s="142"/>
      <c r="C174" s="143" t="s">
        <v>315</v>
      </c>
      <c r="D174" s="143" t="s">
        <v>139</v>
      </c>
      <c r="E174" s="144" t="s">
        <v>429</v>
      </c>
      <c r="F174" s="145" t="s">
        <v>430</v>
      </c>
      <c r="G174" s="146" t="s">
        <v>405</v>
      </c>
      <c r="H174" s="147">
        <v>1</v>
      </c>
      <c r="I174" s="148"/>
      <c r="J174" s="149">
        <f>ROUND(I174*H174,2)</f>
        <v>0</v>
      </c>
      <c r="K174" s="145" t="s">
        <v>143</v>
      </c>
      <c r="L174" s="33"/>
      <c r="M174" s="150" t="s">
        <v>3</v>
      </c>
      <c r="N174" s="151" t="s">
        <v>42</v>
      </c>
      <c r="O174" s="53"/>
      <c r="P174" s="152">
        <f>O174*H174</f>
        <v>0</v>
      </c>
      <c r="Q174" s="152">
        <v>2.1000000000000001E-4</v>
      </c>
      <c r="R174" s="152">
        <f>Q174*H174</f>
        <v>2.1000000000000001E-4</v>
      </c>
      <c r="S174" s="152">
        <v>7.0099999999999997E-3</v>
      </c>
      <c r="T174" s="153">
        <f>S174*H174</f>
        <v>7.0099999999999997E-3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4" t="s">
        <v>144</v>
      </c>
      <c r="AT174" s="154" t="s">
        <v>139</v>
      </c>
      <c r="AU174" s="154" t="s">
        <v>80</v>
      </c>
      <c r="AY174" s="17" t="s">
        <v>137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7" t="s">
        <v>78</v>
      </c>
      <c r="BK174" s="155">
        <f>ROUND(I174*H174,2)</f>
        <v>0</v>
      </c>
      <c r="BL174" s="17" t="s">
        <v>144</v>
      </c>
      <c r="BM174" s="154" t="s">
        <v>790</v>
      </c>
    </row>
    <row r="175" spans="1:65" s="2" customFormat="1">
      <c r="A175" s="32"/>
      <c r="B175" s="33"/>
      <c r="C175" s="32"/>
      <c r="D175" s="156" t="s">
        <v>146</v>
      </c>
      <c r="E175" s="32"/>
      <c r="F175" s="157" t="s">
        <v>432</v>
      </c>
      <c r="G175" s="32"/>
      <c r="H175" s="32"/>
      <c r="I175" s="158"/>
      <c r="J175" s="32"/>
      <c r="K175" s="32"/>
      <c r="L175" s="33"/>
      <c r="M175" s="159"/>
      <c r="N175" s="160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146</v>
      </c>
      <c r="AU175" s="17" t="s">
        <v>80</v>
      </c>
    </row>
    <row r="176" spans="1:65" s="13" customFormat="1">
      <c r="B176" s="161"/>
      <c r="D176" s="162" t="s">
        <v>148</v>
      </c>
      <c r="E176" s="163" t="s">
        <v>3</v>
      </c>
      <c r="F176" s="164" t="s">
        <v>791</v>
      </c>
      <c r="H176" s="165">
        <v>1</v>
      </c>
      <c r="I176" s="166"/>
      <c r="L176" s="161"/>
      <c r="M176" s="167"/>
      <c r="N176" s="168"/>
      <c r="O176" s="168"/>
      <c r="P176" s="168"/>
      <c r="Q176" s="168"/>
      <c r="R176" s="168"/>
      <c r="S176" s="168"/>
      <c r="T176" s="169"/>
      <c r="AT176" s="163" t="s">
        <v>148</v>
      </c>
      <c r="AU176" s="163" t="s">
        <v>80</v>
      </c>
      <c r="AV176" s="13" t="s">
        <v>80</v>
      </c>
      <c r="AW176" s="13" t="s">
        <v>33</v>
      </c>
      <c r="AX176" s="13" t="s">
        <v>78</v>
      </c>
      <c r="AY176" s="163" t="s">
        <v>137</v>
      </c>
    </row>
    <row r="177" spans="1:65" s="2" customFormat="1" ht="16.5" customHeight="1">
      <c r="A177" s="32"/>
      <c r="B177" s="142"/>
      <c r="C177" s="178" t="s">
        <v>320</v>
      </c>
      <c r="D177" s="178" t="s">
        <v>293</v>
      </c>
      <c r="E177" s="179" t="s">
        <v>435</v>
      </c>
      <c r="F177" s="180" t="s">
        <v>436</v>
      </c>
      <c r="G177" s="181" t="s">
        <v>405</v>
      </c>
      <c r="H177" s="182">
        <v>1</v>
      </c>
      <c r="I177" s="183"/>
      <c r="J177" s="184">
        <f>ROUND(I177*H177,2)</f>
        <v>0</v>
      </c>
      <c r="K177" s="180" t="s">
        <v>3</v>
      </c>
      <c r="L177" s="185"/>
      <c r="M177" s="186" t="s">
        <v>3</v>
      </c>
      <c r="N177" s="187" t="s">
        <v>42</v>
      </c>
      <c r="O177" s="53"/>
      <c r="P177" s="152">
        <f>O177*H177</f>
        <v>0</v>
      </c>
      <c r="Q177" s="152">
        <v>1.0999999999999999E-2</v>
      </c>
      <c r="R177" s="152">
        <f>Q177*H177</f>
        <v>1.0999999999999999E-2</v>
      </c>
      <c r="S177" s="152">
        <v>0</v>
      </c>
      <c r="T177" s="15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4" t="s">
        <v>186</v>
      </c>
      <c r="AT177" s="154" t="s">
        <v>293</v>
      </c>
      <c r="AU177" s="154" t="s">
        <v>80</v>
      </c>
      <c r="AY177" s="17" t="s">
        <v>137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7" t="s">
        <v>78</v>
      </c>
      <c r="BK177" s="155">
        <f>ROUND(I177*H177,2)</f>
        <v>0</v>
      </c>
      <c r="BL177" s="17" t="s">
        <v>144</v>
      </c>
      <c r="BM177" s="154" t="s">
        <v>792</v>
      </c>
    </row>
    <row r="178" spans="1:65" s="13" customFormat="1">
      <c r="B178" s="161"/>
      <c r="D178" s="162" t="s">
        <v>148</v>
      </c>
      <c r="E178" s="163" t="s">
        <v>3</v>
      </c>
      <c r="F178" s="164" t="s">
        <v>791</v>
      </c>
      <c r="H178" s="165">
        <v>1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148</v>
      </c>
      <c r="AU178" s="163" t="s">
        <v>80</v>
      </c>
      <c r="AV178" s="13" t="s">
        <v>80</v>
      </c>
      <c r="AW178" s="13" t="s">
        <v>33</v>
      </c>
      <c r="AX178" s="13" t="s">
        <v>78</v>
      </c>
      <c r="AY178" s="163" t="s">
        <v>137</v>
      </c>
    </row>
    <row r="179" spans="1:65" s="2" customFormat="1" ht="24.25" customHeight="1">
      <c r="A179" s="32"/>
      <c r="B179" s="142"/>
      <c r="C179" s="143" t="s">
        <v>325</v>
      </c>
      <c r="D179" s="143" t="s">
        <v>139</v>
      </c>
      <c r="E179" s="144" t="s">
        <v>793</v>
      </c>
      <c r="F179" s="145" t="s">
        <v>794</v>
      </c>
      <c r="G179" s="146" t="s">
        <v>405</v>
      </c>
      <c r="H179" s="147">
        <v>6</v>
      </c>
      <c r="I179" s="148"/>
      <c r="J179" s="149">
        <f>ROUND(I179*H179,2)</f>
        <v>0</v>
      </c>
      <c r="K179" s="145" t="s">
        <v>3</v>
      </c>
      <c r="L179" s="33"/>
      <c r="M179" s="150" t="s">
        <v>3</v>
      </c>
      <c r="N179" s="151" t="s">
        <v>42</v>
      </c>
      <c r="O179" s="53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4" t="s">
        <v>144</v>
      </c>
      <c r="AT179" s="154" t="s">
        <v>139</v>
      </c>
      <c r="AU179" s="154" t="s">
        <v>80</v>
      </c>
      <c r="AY179" s="17" t="s">
        <v>137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7" t="s">
        <v>78</v>
      </c>
      <c r="BK179" s="155">
        <f>ROUND(I179*H179,2)</f>
        <v>0</v>
      </c>
      <c r="BL179" s="17" t="s">
        <v>144</v>
      </c>
      <c r="BM179" s="154" t="s">
        <v>795</v>
      </c>
    </row>
    <row r="180" spans="1:65" s="13" customFormat="1">
      <c r="B180" s="161"/>
      <c r="D180" s="162" t="s">
        <v>148</v>
      </c>
      <c r="E180" s="163" t="s">
        <v>3</v>
      </c>
      <c r="F180" s="164" t="s">
        <v>796</v>
      </c>
      <c r="H180" s="165">
        <v>6</v>
      </c>
      <c r="I180" s="166"/>
      <c r="L180" s="161"/>
      <c r="M180" s="167"/>
      <c r="N180" s="168"/>
      <c r="O180" s="168"/>
      <c r="P180" s="168"/>
      <c r="Q180" s="168"/>
      <c r="R180" s="168"/>
      <c r="S180" s="168"/>
      <c r="T180" s="169"/>
      <c r="AT180" s="163" t="s">
        <v>148</v>
      </c>
      <c r="AU180" s="163" t="s">
        <v>80</v>
      </c>
      <c r="AV180" s="13" t="s">
        <v>80</v>
      </c>
      <c r="AW180" s="13" t="s">
        <v>33</v>
      </c>
      <c r="AX180" s="13" t="s">
        <v>78</v>
      </c>
      <c r="AY180" s="163" t="s">
        <v>137</v>
      </c>
    </row>
    <row r="181" spans="1:65" s="2" customFormat="1" ht="24.25" customHeight="1">
      <c r="A181" s="32"/>
      <c r="B181" s="142"/>
      <c r="C181" s="143" t="s">
        <v>332</v>
      </c>
      <c r="D181" s="143" t="s">
        <v>139</v>
      </c>
      <c r="E181" s="144" t="s">
        <v>797</v>
      </c>
      <c r="F181" s="145" t="s">
        <v>798</v>
      </c>
      <c r="G181" s="146" t="s">
        <v>405</v>
      </c>
      <c r="H181" s="147">
        <v>2</v>
      </c>
      <c r="I181" s="148"/>
      <c r="J181" s="149">
        <f>ROUND(I181*H181,2)</f>
        <v>0</v>
      </c>
      <c r="K181" s="145" t="s">
        <v>3</v>
      </c>
      <c r="L181" s="33"/>
      <c r="M181" s="150" t="s">
        <v>3</v>
      </c>
      <c r="N181" s="151" t="s">
        <v>42</v>
      </c>
      <c r="O181" s="53"/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4" t="s">
        <v>144</v>
      </c>
      <c r="AT181" s="154" t="s">
        <v>139</v>
      </c>
      <c r="AU181" s="154" t="s">
        <v>80</v>
      </c>
      <c r="AY181" s="17" t="s">
        <v>137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7" t="s">
        <v>78</v>
      </c>
      <c r="BK181" s="155">
        <f>ROUND(I181*H181,2)</f>
        <v>0</v>
      </c>
      <c r="BL181" s="17" t="s">
        <v>144</v>
      </c>
      <c r="BM181" s="154" t="s">
        <v>799</v>
      </c>
    </row>
    <row r="182" spans="1:65" s="13" customFormat="1">
      <c r="B182" s="161"/>
      <c r="D182" s="162" t="s">
        <v>148</v>
      </c>
      <c r="E182" s="163" t="s">
        <v>3</v>
      </c>
      <c r="F182" s="164" t="s">
        <v>800</v>
      </c>
      <c r="H182" s="165">
        <v>2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148</v>
      </c>
      <c r="AU182" s="163" t="s">
        <v>80</v>
      </c>
      <c r="AV182" s="13" t="s">
        <v>80</v>
      </c>
      <c r="AW182" s="13" t="s">
        <v>33</v>
      </c>
      <c r="AX182" s="13" t="s">
        <v>78</v>
      </c>
      <c r="AY182" s="163" t="s">
        <v>137</v>
      </c>
    </row>
    <row r="183" spans="1:65" s="2" customFormat="1" ht="24.25" customHeight="1">
      <c r="A183" s="32"/>
      <c r="B183" s="142"/>
      <c r="C183" s="143" t="s">
        <v>339</v>
      </c>
      <c r="D183" s="143" t="s">
        <v>139</v>
      </c>
      <c r="E183" s="144" t="s">
        <v>801</v>
      </c>
      <c r="F183" s="145" t="s">
        <v>802</v>
      </c>
      <c r="G183" s="146" t="s">
        <v>405</v>
      </c>
      <c r="H183" s="147">
        <v>1</v>
      </c>
      <c r="I183" s="148"/>
      <c r="J183" s="149">
        <f>ROUND(I183*H183,2)</f>
        <v>0</v>
      </c>
      <c r="K183" s="145" t="s">
        <v>3</v>
      </c>
      <c r="L183" s="33"/>
      <c r="M183" s="150" t="s">
        <v>3</v>
      </c>
      <c r="N183" s="151" t="s">
        <v>42</v>
      </c>
      <c r="O183" s="53"/>
      <c r="P183" s="152">
        <f>O183*H183</f>
        <v>0</v>
      </c>
      <c r="Q183" s="152">
        <v>6.9999999999999999E-4</v>
      </c>
      <c r="R183" s="152">
        <f>Q183*H183</f>
        <v>6.9999999999999999E-4</v>
      </c>
      <c r="S183" s="152">
        <v>0</v>
      </c>
      <c r="T183" s="15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4" t="s">
        <v>144</v>
      </c>
      <c r="AT183" s="154" t="s">
        <v>139</v>
      </c>
      <c r="AU183" s="154" t="s">
        <v>80</v>
      </c>
      <c r="AY183" s="17" t="s">
        <v>137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7" t="s">
        <v>78</v>
      </c>
      <c r="BK183" s="155">
        <f>ROUND(I183*H183,2)</f>
        <v>0</v>
      </c>
      <c r="BL183" s="17" t="s">
        <v>144</v>
      </c>
      <c r="BM183" s="154" t="s">
        <v>803</v>
      </c>
    </row>
    <row r="184" spans="1:65" s="13" customFormat="1">
      <c r="B184" s="161"/>
      <c r="D184" s="162" t="s">
        <v>148</v>
      </c>
      <c r="E184" s="163" t="s">
        <v>3</v>
      </c>
      <c r="F184" s="164" t="s">
        <v>783</v>
      </c>
      <c r="H184" s="165">
        <v>1</v>
      </c>
      <c r="I184" s="166"/>
      <c r="L184" s="161"/>
      <c r="M184" s="167"/>
      <c r="N184" s="168"/>
      <c r="O184" s="168"/>
      <c r="P184" s="168"/>
      <c r="Q184" s="168"/>
      <c r="R184" s="168"/>
      <c r="S184" s="168"/>
      <c r="T184" s="169"/>
      <c r="AT184" s="163" t="s">
        <v>148</v>
      </c>
      <c r="AU184" s="163" t="s">
        <v>80</v>
      </c>
      <c r="AV184" s="13" t="s">
        <v>80</v>
      </c>
      <c r="AW184" s="13" t="s">
        <v>33</v>
      </c>
      <c r="AX184" s="13" t="s">
        <v>78</v>
      </c>
      <c r="AY184" s="163" t="s">
        <v>137</v>
      </c>
    </row>
    <row r="185" spans="1:65" s="2" customFormat="1" ht="16.5" customHeight="1">
      <c r="A185" s="32"/>
      <c r="B185" s="142"/>
      <c r="C185" s="178" t="s">
        <v>345</v>
      </c>
      <c r="D185" s="178" t="s">
        <v>293</v>
      </c>
      <c r="E185" s="179" t="s">
        <v>804</v>
      </c>
      <c r="F185" s="180" t="s">
        <v>805</v>
      </c>
      <c r="G185" s="181" t="s">
        <v>405</v>
      </c>
      <c r="H185" s="182">
        <v>1</v>
      </c>
      <c r="I185" s="183"/>
      <c r="J185" s="184">
        <f>ROUND(I185*H185,2)</f>
        <v>0</v>
      </c>
      <c r="K185" s="180" t="s">
        <v>3</v>
      </c>
      <c r="L185" s="185"/>
      <c r="M185" s="186" t="s">
        <v>3</v>
      </c>
      <c r="N185" s="187" t="s">
        <v>42</v>
      </c>
      <c r="O185" s="53"/>
      <c r="P185" s="152">
        <f>O185*H185</f>
        <v>0</v>
      </c>
      <c r="Q185" s="152">
        <v>8.8000000000000005E-3</v>
      </c>
      <c r="R185" s="152">
        <f>Q185*H185</f>
        <v>8.8000000000000005E-3</v>
      </c>
      <c r="S185" s="152">
        <v>0</v>
      </c>
      <c r="T185" s="15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4" t="s">
        <v>186</v>
      </c>
      <c r="AT185" s="154" t="s">
        <v>293</v>
      </c>
      <c r="AU185" s="154" t="s">
        <v>80</v>
      </c>
      <c r="AY185" s="17" t="s">
        <v>137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7" t="s">
        <v>78</v>
      </c>
      <c r="BK185" s="155">
        <f>ROUND(I185*H185,2)</f>
        <v>0</v>
      </c>
      <c r="BL185" s="17" t="s">
        <v>144</v>
      </c>
      <c r="BM185" s="154" t="s">
        <v>806</v>
      </c>
    </row>
    <row r="186" spans="1:65" s="13" customFormat="1">
      <c r="B186" s="161"/>
      <c r="D186" s="162" t="s">
        <v>148</v>
      </c>
      <c r="E186" s="163" t="s">
        <v>3</v>
      </c>
      <c r="F186" s="164" t="s">
        <v>783</v>
      </c>
      <c r="H186" s="165">
        <v>1</v>
      </c>
      <c r="I186" s="166"/>
      <c r="L186" s="161"/>
      <c r="M186" s="167"/>
      <c r="N186" s="168"/>
      <c r="O186" s="168"/>
      <c r="P186" s="168"/>
      <c r="Q186" s="168"/>
      <c r="R186" s="168"/>
      <c r="S186" s="168"/>
      <c r="T186" s="169"/>
      <c r="AT186" s="163" t="s">
        <v>148</v>
      </c>
      <c r="AU186" s="163" t="s">
        <v>80</v>
      </c>
      <c r="AV186" s="13" t="s">
        <v>80</v>
      </c>
      <c r="AW186" s="13" t="s">
        <v>33</v>
      </c>
      <c r="AX186" s="13" t="s">
        <v>78</v>
      </c>
      <c r="AY186" s="163" t="s">
        <v>137</v>
      </c>
    </row>
    <row r="187" spans="1:65" s="2" customFormat="1" ht="16.5" customHeight="1">
      <c r="A187" s="32"/>
      <c r="B187" s="142"/>
      <c r="C187" s="143" t="s">
        <v>351</v>
      </c>
      <c r="D187" s="143" t="s">
        <v>139</v>
      </c>
      <c r="E187" s="144" t="s">
        <v>807</v>
      </c>
      <c r="F187" s="145" t="s">
        <v>808</v>
      </c>
      <c r="G187" s="146" t="s">
        <v>405</v>
      </c>
      <c r="H187" s="147">
        <v>1</v>
      </c>
      <c r="I187" s="148"/>
      <c r="J187" s="149">
        <f>ROUND(I187*H187,2)</f>
        <v>0</v>
      </c>
      <c r="K187" s="145" t="s">
        <v>3</v>
      </c>
      <c r="L187" s="33"/>
      <c r="M187" s="150" t="s">
        <v>3</v>
      </c>
      <c r="N187" s="151" t="s">
        <v>42</v>
      </c>
      <c r="O187" s="53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4" t="s">
        <v>144</v>
      </c>
      <c r="AT187" s="154" t="s">
        <v>139</v>
      </c>
      <c r="AU187" s="154" t="s">
        <v>80</v>
      </c>
      <c r="AY187" s="17" t="s">
        <v>137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7" t="s">
        <v>78</v>
      </c>
      <c r="BK187" s="155">
        <f>ROUND(I187*H187,2)</f>
        <v>0</v>
      </c>
      <c r="BL187" s="17" t="s">
        <v>144</v>
      </c>
      <c r="BM187" s="154" t="s">
        <v>809</v>
      </c>
    </row>
    <row r="188" spans="1:65" s="2" customFormat="1" ht="37.9" customHeight="1">
      <c r="A188" s="32"/>
      <c r="B188" s="142"/>
      <c r="C188" s="143" t="s">
        <v>357</v>
      </c>
      <c r="D188" s="143" t="s">
        <v>139</v>
      </c>
      <c r="E188" s="144" t="s">
        <v>810</v>
      </c>
      <c r="F188" s="145" t="s">
        <v>811</v>
      </c>
      <c r="G188" s="146" t="s">
        <v>405</v>
      </c>
      <c r="H188" s="147">
        <v>2</v>
      </c>
      <c r="I188" s="148"/>
      <c r="J188" s="149">
        <f>ROUND(I188*H188,2)</f>
        <v>0</v>
      </c>
      <c r="K188" s="145" t="s">
        <v>143</v>
      </c>
      <c r="L188" s="33"/>
      <c r="M188" s="150" t="s">
        <v>3</v>
      </c>
      <c r="N188" s="151" t="s">
        <v>42</v>
      </c>
      <c r="O188" s="53"/>
      <c r="P188" s="152">
        <f>O188*H188</f>
        <v>0</v>
      </c>
      <c r="Q188" s="152">
        <v>1.6199999999999999E-3</v>
      </c>
      <c r="R188" s="152">
        <f>Q188*H188</f>
        <v>3.2399999999999998E-3</v>
      </c>
      <c r="S188" s="152">
        <v>0</v>
      </c>
      <c r="T188" s="153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4" t="s">
        <v>144</v>
      </c>
      <c r="AT188" s="154" t="s">
        <v>139</v>
      </c>
      <c r="AU188" s="154" t="s">
        <v>80</v>
      </c>
      <c r="AY188" s="17" t="s">
        <v>137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7" t="s">
        <v>78</v>
      </c>
      <c r="BK188" s="155">
        <f>ROUND(I188*H188,2)</f>
        <v>0</v>
      </c>
      <c r="BL188" s="17" t="s">
        <v>144</v>
      </c>
      <c r="BM188" s="154" t="s">
        <v>812</v>
      </c>
    </row>
    <row r="189" spans="1:65" s="2" customFormat="1">
      <c r="A189" s="32"/>
      <c r="B189" s="33"/>
      <c r="C189" s="32"/>
      <c r="D189" s="156" t="s">
        <v>146</v>
      </c>
      <c r="E189" s="32"/>
      <c r="F189" s="157" t="s">
        <v>813</v>
      </c>
      <c r="G189" s="32"/>
      <c r="H189" s="32"/>
      <c r="I189" s="158"/>
      <c r="J189" s="32"/>
      <c r="K189" s="32"/>
      <c r="L189" s="33"/>
      <c r="M189" s="159"/>
      <c r="N189" s="160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146</v>
      </c>
      <c r="AU189" s="17" t="s">
        <v>80</v>
      </c>
    </row>
    <row r="190" spans="1:65" s="13" customFormat="1">
      <c r="B190" s="161"/>
      <c r="D190" s="162" t="s">
        <v>148</v>
      </c>
      <c r="E190" s="163" t="s">
        <v>3</v>
      </c>
      <c r="F190" s="164" t="s">
        <v>814</v>
      </c>
      <c r="H190" s="165">
        <v>2</v>
      </c>
      <c r="I190" s="166"/>
      <c r="L190" s="161"/>
      <c r="M190" s="167"/>
      <c r="N190" s="168"/>
      <c r="O190" s="168"/>
      <c r="P190" s="168"/>
      <c r="Q190" s="168"/>
      <c r="R190" s="168"/>
      <c r="S190" s="168"/>
      <c r="T190" s="169"/>
      <c r="AT190" s="163" t="s">
        <v>148</v>
      </c>
      <c r="AU190" s="163" t="s">
        <v>80</v>
      </c>
      <c r="AV190" s="13" t="s">
        <v>80</v>
      </c>
      <c r="AW190" s="13" t="s">
        <v>33</v>
      </c>
      <c r="AX190" s="13" t="s">
        <v>78</v>
      </c>
      <c r="AY190" s="163" t="s">
        <v>137</v>
      </c>
    </row>
    <row r="191" spans="1:65" s="2" customFormat="1" ht="16.5" customHeight="1">
      <c r="A191" s="32"/>
      <c r="B191" s="142"/>
      <c r="C191" s="178" t="s">
        <v>363</v>
      </c>
      <c r="D191" s="178" t="s">
        <v>293</v>
      </c>
      <c r="E191" s="179" t="s">
        <v>815</v>
      </c>
      <c r="F191" s="180" t="s">
        <v>816</v>
      </c>
      <c r="G191" s="181" t="s">
        <v>405</v>
      </c>
      <c r="H191" s="182">
        <v>1</v>
      </c>
      <c r="I191" s="183"/>
      <c r="J191" s="184">
        <f>ROUND(I191*H191,2)</f>
        <v>0</v>
      </c>
      <c r="K191" s="180" t="s">
        <v>143</v>
      </c>
      <c r="L191" s="185"/>
      <c r="M191" s="186" t="s">
        <v>3</v>
      </c>
      <c r="N191" s="187" t="s">
        <v>42</v>
      </c>
      <c r="O191" s="53"/>
      <c r="P191" s="152">
        <f>O191*H191</f>
        <v>0</v>
      </c>
      <c r="Q191" s="152">
        <v>1.847E-2</v>
      </c>
      <c r="R191" s="152">
        <f>Q191*H191</f>
        <v>1.847E-2</v>
      </c>
      <c r="S191" s="152">
        <v>0</v>
      </c>
      <c r="T191" s="153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4" t="s">
        <v>186</v>
      </c>
      <c r="AT191" s="154" t="s">
        <v>293</v>
      </c>
      <c r="AU191" s="154" t="s">
        <v>80</v>
      </c>
      <c r="AY191" s="17" t="s">
        <v>137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7" t="s">
        <v>78</v>
      </c>
      <c r="BK191" s="155">
        <f>ROUND(I191*H191,2)</f>
        <v>0</v>
      </c>
      <c r="BL191" s="17" t="s">
        <v>144</v>
      </c>
      <c r="BM191" s="154" t="s">
        <v>817</v>
      </c>
    </row>
    <row r="192" spans="1:65" s="13" customFormat="1">
      <c r="B192" s="161"/>
      <c r="D192" s="162" t="s">
        <v>148</v>
      </c>
      <c r="E192" s="163" t="s">
        <v>3</v>
      </c>
      <c r="F192" s="164" t="s">
        <v>791</v>
      </c>
      <c r="H192" s="165">
        <v>1</v>
      </c>
      <c r="I192" s="166"/>
      <c r="L192" s="161"/>
      <c r="M192" s="167"/>
      <c r="N192" s="168"/>
      <c r="O192" s="168"/>
      <c r="P192" s="168"/>
      <c r="Q192" s="168"/>
      <c r="R192" s="168"/>
      <c r="S192" s="168"/>
      <c r="T192" s="169"/>
      <c r="AT192" s="163" t="s">
        <v>148</v>
      </c>
      <c r="AU192" s="163" t="s">
        <v>80</v>
      </c>
      <c r="AV192" s="13" t="s">
        <v>80</v>
      </c>
      <c r="AW192" s="13" t="s">
        <v>33</v>
      </c>
      <c r="AX192" s="13" t="s">
        <v>78</v>
      </c>
      <c r="AY192" s="163" t="s">
        <v>137</v>
      </c>
    </row>
    <row r="193" spans="1:65" s="2" customFormat="1" ht="16.5" customHeight="1">
      <c r="A193" s="32"/>
      <c r="B193" s="142"/>
      <c r="C193" s="178" t="s">
        <v>369</v>
      </c>
      <c r="D193" s="178" t="s">
        <v>293</v>
      </c>
      <c r="E193" s="179" t="s">
        <v>818</v>
      </c>
      <c r="F193" s="180" t="s">
        <v>819</v>
      </c>
      <c r="G193" s="181" t="s">
        <v>405</v>
      </c>
      <c r="H193" s="182">
        <v>1</v>
      </c>
      <c r="I193" s="183"/>
      <c r="J193" s="184">
        <f>ROUND(I193*H193,2)</f>
        <v>0</v>
      </c>
      <c r="K193" s="180" t="s">
        <v>143</v>
      </c>
      <c r="L193" s="185"/>
      <c r="M193" s="186" t="s">
        <v>3</v>
      </c>
      <c r="N193" s="187" t="s">
        <v>42</v>
      </c>
      <c r="O193" s="53"/>
      <c r="P193" s="152">
        <f>O193*H193</f>
        <v>0</v>
      </c>
      <c r="Q193" s="152">
        <v>1.38E-2</v>
      </c>
      <c r="R193" s="152">
        <f>Q193*H193</f>
        <v>1.38E-2</v>
      </c>
      <c r="S193" s="152">
        <v>0</v>
      </c>
      <c r="T193" s="153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4" t="s">
        <v>186</v>
      </c>
      <c r="AT193" s="154" t="s">
        <v>293</v>
      </c>
      <c r="AU193" s="154" t="s">
        <v>80</v>
      </c>
      <c r="AY193" s="17" t="s">
        <v>137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7" t="s">
        <v>78</v>
      </c>
      <c r="BK193" s="155">
        <f>ROUND(I193*H193,2)</f>
        <v>0</v>
      </c>
      <c r="BL193" s="17" t="s">
        <v>144</v>
      </c>
      <c r="BM193" s="154" t="s">
        <v>820</v>
      </c>
    </row>
    <row r="194" spans="1:65" s="13" customFormat="1">
      <c r="B194" s="161"/>
      <c r="D194" s="162" t="s">
        <v>148</v>
      </c>
      <c r="E194" s="163" t="s">
        <v>3</v>
      </c>
      <c r="F194" s="164" t="s">
        <v>783</v>
      </c>
      <c r="H194" s="165">
        <v>1</v>
      </c>
      <c r="I194" s="166"/>
      <c r="L194" s="161"/>
      <c r="M194" s="167"/>
      <c r="N194" s="168"/>
      <c r="O194" s="168"/>
      <c r="P194" s="168"/>
      <c r="Q194" s="168"/>
      <c r="R194" s="168"/>
      <c r="S194" s="168"/>
      <c r="T194" s="169"/>
      <c r="AT194" s="163" t="s">
        <v>148</v>
      </c>
      <c r="AU194" s="163" t="s">
        <v>80</v>
      </c>
      <c r="AV194" s="13" t="s">
        <v>80</v>
      </c>
      <c r="AW194" s="13" t="s">
        <v>33</v>
      </c>
      <c r="AX194" s="13" t="s">
        <v>78</v>
      </c>
      <c r="AY194" s="163" t="s">
        <v>137</v>
      </c>
    </row>
    <row r="195" spans="1:65" s="2" customFormat="1" ht="16.5" customHeight="1">
      <c r="A195" s="32"/>
      <c r="B195" s="142"/>
      <c r="C195" s="178" t="s">
        <v>376</v>
      </c>
      <c r="D195" s="178" t="s">
        <v>293</v>
      </c>
      <c r="E195" s="179" t="s">
        <v>821</v>
      </c>
      <c r="F195" s="180" t="s">
        <v>822</v>
      </c>
      <c r="G195" s="181" t="s">
        <v>405</v>
      </c>
      <c r="H195" s="182">
        <v>2</v>
      </c>
      <c r="I195" s="183"/>
      <c r="J195" s="184">
        <f>ROUND(I195*H195,2)</f>
        <v>0</v>
      </c>
      <c r="K195" s="180" t="s">
        <v>143</v>
      </c>
      <c r="L195" s="185"/>
      <c r="M195" s="186" t="s">
        <v>3</v>
      </c>
      <c r="N195" s="187" t="s">
        <v>42</v>
      </c>
      <c r="O195" s="53"/>
      <c r="P195" s="152">
        <f>O195*H195</f>
        <v>0</v>
      </c>
      <c r="Q195" s="152">
        <v>4.4999999999999999E-4</v>
      </c>
      <c r="R195" s="152">
        <f>Q195*H195</f>
        <v>8.9999999999999998E-4</v>
      </c>
      <c r="S195" s="152">
        <v>0</v>
      </c>
      <c r="T195" s="153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4" t="s">
        <v>186</v>
      </c>
      <c r="AT195" s="154" t="s">
        <v>293</v>
      </c>
      <c r="AU195" s="154" t="s">
        <v>80</v>
      </c>
      <c r="AY195" s="17" t="s">
        <v>137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7" t="s">
        <v>78</v>
      </c>
      <c r="BK195" s="155">
        <f>ROUND(I195*H195,2)</f>
        <v>0</v>
      </c>
      <c r="BL195" s="17" t="s">
        <v>144</v>
      </c>
      <c r="BM195" s="154" t="s">
        <v>823</v>
      </c>
    </row>
    <row r="196" spans="1:65" s="13" customFormat="1">
      <c r="B196" s="161"/>
      <c r="D196" s="162" t="s">
        <v>148</v>
      </c>
      <c r="E196" s="163" t="s">
        <v>3</v>
      </c>
      <c r="F196" s="164" t="s">
        <v>814</v>
      </c>
      <c r="H196" s="165">
        <v>2</v>
      </c>
      <c r="I196" s="166"/>
      <c r="L196" s="161"/>
      <c r="M196" s="167"/>
      <c r="N196" s="168"/>
      <c r="O196" s="168"/>
      <c r="P196" s="168"/>
      <c r="Q196" s="168"/>
      <c r="R196" s="168"/>
      <c r="S196" s="168"/>
      <c r="T196" s="169"/>
      <c r="AT196" s="163" t="s">
        <v>148</v>
      </c>
      <c r="AU196" s="163" t="s">
        <v>80</v>
      </c>
      <c r="AV196" s="13" t="s">
        <v>80</v>
      </c>
      <c r="AW196" s="13" t="s">
        <v>33</v>
      </c>
      <c r="AX196" s="13" t="s">
        <v>78</v>
      </c>
      <c r="AY196" s="163" t="s">
        <v>137</v>
      </c>
    </row>
    <row r="197" spans="1:65" s="2" customFormat="1" ht="24.25" customHeight="1">
      <c r="A197" s="32"/>
      <c r="B197" s="142"/>
      <c r="C197" s="143" t="s">
        <v>381</v>
      </c>
      <c r="D197" s="143" t="s">
        <v>139</v>
      </c>
      <c r="E197" s="144" t="s">
        <v>824</v>
      </c>
      <c r="F197" s="145" t="s">
        <v>825</v>
      </c>
      <c r="G197" s="146" t="s">
        <v>405</v>
      </c>
      <c r="H197" s="147">
        <v>1</v>
      </c>
      <c r="I197" s="148"/>
      <c r="J197" s="149">
        <f>ROUND(I197*H197,2)</f>
        <v>0</v>
      </c>
      <c r="K197" s="145" t="s">
        <v>143</v>
      </c>
      <c r="L197" s="33"/>
      <c r="M197" s="150" t="s">
        <v>3</v>
      </c>
      <c r="N197" s="151" t="s">
        <v>42</v>
      </c>
      <c r="O197" s="53"/>
      <c r="P197" s="152">
        <f>O197*H197</f>
        <v>0</v>
      </c>
      <c r="Q197" s="152">
        <v>1.8E-3</v>
      </c>
      <c r="R197" s="152">
        <f>Q197*H197</f>
        <v>1.8E-3</v>
      </c>
      <c r="S197" s="152">
        <v>0</v>
      </c>
      <c r="T197" s="153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4" t="s">
        <v>144</v>
      </c>
      <c r="AT197" s="154" t="s">
        <v>139</v>
      </c>
      <c r="AU197" s="154" t="s">
        <v>80</v>
      </c>
      <c r="AY197" s="17" t="s">
        <v>137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7" t="s">
        <v>78</v>
      </c>
      <c r="BK197" s="155">
        <f>ROUND(I197*H197,2)</f>
        <v>0</v>
      </c>
      <c r="BL197" s="17" t="s">
        <v>144</v>
      </c>
      <c r="BM197" s="154" t="s">
        <v>826</v>
      </c>
    </row>
    <row r="198" spans="1:65" s="2" customFormat="1">
      <c r="A198" s="32"/>
      <c r="B198" s="33"/>
      <c r="C198" s="32"/>
      <c r="D198" s="156" t="s">
        <v>146</v>
      </c>
      <c r="E198" s="32"/>
      <c r="F198" s="157" t="s">
        <v>827</v>
      </c>
      <c r="G198" s="32"/>
      <c r="H198" s="32"/>
      <c r="I198" s="158"/>
      <c r="J198" s="32"/>
      <c r="K198" s="32"/>
      <c r="L198" s="33"/>
      <c r="M198" s="159"/>
      <c r="N198" s="160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146</v>
      </c>
      <c r="AU198" s="17" t="s">
        <v>80</v>
      </c>
    </row>
    <row r="199" spans="1:65" s="13" customFormat="1">
      <c r="B199" s="161"/>
      <c r="D199" s="162" t="s">
        <v>148</v>
      </c>
      <c r="E199" s="163" t="s">
        <v>3</v>
      </c>
      <c r="F199" s="164" t="s">
        <v>791</v>
      </c>
      <c r="H199" s="165">
        <v>1</v>
      </c>
      <c r="I199" s="166"/>
      <c r="L199" s="161"/>
      <c r="M199" s="167"/>
      <c r="N199" s="168"/>
      <c r="O199" s="168"/>
      <c r="P199" s="168"/>
      <c r="Q199" s="168"/>
      <c r="R199" s="168"/>
      <c r="S199" s="168"/>
      <c r="T199" s="169"/>
      <c r="AT199" s="163" t="s">
        <v>148</v>
      </c>
      <c r="AU199" s="163" t="s">
        <v>80</v>
      </c>
      <c r="AV199" s="13" t="s">
        <v>80</v>
      </c>
      <c r="AW199" s="13" t="s">
        <v>33</v>
      </c>
      <c r="AX199" s="13" t="s">
        <v>78</v>
      </c>
      <c r="AY199" s="163" t="s">
        <v>137</v>
      </c>
    </row>
    <row r="200" spans="1:65" s="2" customFormat="1" ht="24.25" customHeight="1">
      <c r="A200" s="32"/>
      <c r="B200" s="142"/>
      <c r="C200" s="178" t="s">
        <v>386</v>
      </c>
      <c r="D200" s="178" t="s">
        <v>293</v>
      </c>
      <c r="E200" s="179" t="s">
        <v>828</v>
      </c>
      <c r="F200" s="180" t="s">
        <v>829</v>
      </c>
      <c r="G200" s="181" t="s">
        <v>405</v>
      </c>
      <c r="H200" s="182">
        <v>1</v>
      </c>
      <c r="I200" s="183"/>
      <c r="J200" s="184">
        <f>ROUND(I200*H200,2)</f>
        <v>0</v>
      </c>
      <c r="K200" s="180" t="s">
        <v>3</v>
      </c>
      <c r="L200" s="185"/>
      <c r="M200" s="186" t="s">
        <v>3</v>
      </c>
      <c r="N200" s="187" t="s">
        <v>42</v>
      </c>
      <c r="O200" s="53"/>
      <c r="P200" s="152">
        <f>O200*H200</f>
        <v>0</v>
      </c>
      <c r="Q200" s="152">
        <v>1.4E-2</v>
      </c>
      <c r="R200" s="152">
        <f>Q200*H200</f>
        <v>1.4E-2</v>
      </c>
      <c r="S200" s="152">
        <v>0</v>
      </c>
      <c r="T200" s="15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4" t="s">
        <v>186</v>
      </c>
      <c r="AT200" s="154" t="s">
        <v>293</v>
      </c>
      <c r="AU200" s="154" t="s">
        <v>80</v>
      </c>
      <c r="AY200" s="17" t="s">
        <v>137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7" t="s">
        <v>78</v>
      </c>
      <c r="BK200" s="155">
        <f>ROUND(I200*H200,2)</f>
        <v>0</v>
      </c>
      <c r="BL200" s="17" t="s">
        <v>144</v>
      </c>
      <c r="BM200" s="154" t="s">
        <v>830</v>
      </c>
    </row>
    <row r="201" spans="1:65" s="13" customFormat="1">
      <c r="B201" s="161"/>
      <c r="D201" s="162" t="s">
        <v>148</v>
      </c>
      <c r="E201" s="163" t="s">
        <v>3</v>
      </c>
      <c r="F201" s="164" t="s">
        <v>783</v>
      </c>
      <c r="H201" s="165">
        <v>1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148</v>
      </c>
      <c r="AU201" s="163" t="s">
        <v>80</v>
      </c>
      <c r="AV201" s="13" t="s">
        <v>80</v>
      </c>
      <c r="AW201" s="13" t="s">
        <v>33</v>
      </c>
      <c r="AX201" s="13" t="s">
        <v>78</v>
      </c>
      <c r="AY201" s="163" t="s">
        <v>137</v>
      </c>
    </row>
    <row r="202" spans="1:65" s="2" customFormat="1" ht="33" customHeight="1">
      <c r="A202" s="32"/>
      <c r="B202" s="142"/>
      <c r="C202" s="143" t="s">
        <v>391</v>
      </c>
      <c r="D202" s="143" t="s">
        <v>139</v>
      </c>
      <c r="E202" s="144" t="s">
        <v>831</v>
      </c>
      <c r="F202" s="145" t="s">
        <v>832</v>
      </c>
      <c r="G202" s="146" t="s">
        <v>405</v>
      </c>
      <c r="H202" s="147">
        <v>1</v>
      </c>
      <c r="I202" s="148"/>
      <c r="J202" s="149">
        <f>ROUND(I202*H202,2)</f>
        <v>0</v>
      </c>
      <c r="K202" s="145" t="s">
        <v>143</v>
      </c>
      <c r="L202" s="33"/>
      <c r="M202" s="150" t="s">
        <v>3</v>
      </c>
      <c r="N202" s="151" t="s">
        <v>42</v>
      </c>
      <c r="O202" s="53"/>
      <c r="P202" s="152">
        <f>O202*H202</f>
        <v>0</v>
      </c>
      <c r="Q202" s="152">
        <v>22.666049999999998</v>
      </c>
      <c r="R202" s="152">
        <f>Q202*H202</f>
        <v>22.666049999999998</v>
      </c>
      <c r="S202" s="152">
        <v>0</v>
      </c>
      <c r="T202" s="153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4" t="s">
        <v>144</v>
      </c>
      <c r="AT202" s="154" t="s">
        <v>139</v>
      </c>
      <c r="AU202" s="154" t="s">
        <v>80</v>
      </c>
      <c r="AY202" s="17" t="s">
        <v>137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7" t="s">
        <v>78</v>
      </c>
      <c r="BK202" s="155">
        <f>ROUND(I202*H202,2)</f>
        <v>0</v>
      </c>
      <c r="BL202" s="17" t="s">
        <v>144</v>
      </c>
      <c r="BM202" s="154" t="s">
        <v>833</v>
      </c>
    </row>
    <row r="203" spans="1:65" s="2" customFormat="1">
      <c r="A203" s="32"/>
      <c r="B203" s="33"/>
      <c r="C203" s="32"/>
      <c r="D203" s="156" t="s">
        <v>146</v>
      </c>
      <c r="E203" s="32"/>
      <c r="F203" s="157" t="s">
        <v>834</v>
      </c>
      <c r="G203" s="32"/>
      <c r="H203" s="32"/>
      <c r="I203" s="158"/>
      <c r="J203" s="32"/>
      <c r="K203" s="32"/>
      <c r="L203" s="33"/>
      <c r="M203" s="159"/>
      <c r="N203" s="160"/>
      <c r="O203" s="53"/>
      <c r="P203" s="53"/>
      <c r="Q203" s="53"/>
      <c r="R203" s="53"/>
      <c r="S203" s="53"/>
      <c r="T203" s="54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146</v>
      </c>
      <c r="AU203" s="17" t="s">
        <v>80</v>
      </c>
    </row>
    <row r="204" spans="1:65" s="13" customFormat="1">
      <c r="B204" s="161"/>
      <c r="D204" s="162" t="s">
        <v>148</v>
      </c>
      <c r="E204" s="163" t="s">
        <v>3</v>
      </c>
      <c r="F204" s="164" t="s">
        <v>835</v>
      </c>
      <c r="H204" s="165">
        <v>1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148</v>
      </c>
      <c r="AU204" s="163" t="s">
        <v>80</v>
      </c>
      <c r="AV204" s="13" t="s">
        <v>80</v>
      </c>
      <c r="AW204" s="13" t="s">
        <v>33</v>
      </c>
      <c r="AX204" s="13" t="s">
        <v>78</v>
      </c>
      <c r="AY204" s="163" t="s">
        <v>137</v>
      </c>
    </row>
    <row r="205" spans="1:65" s="2" customFormat="1" ht="16.5" customHeight="1">
      <c r="A205" s="32"/>
      <c r="B205" s="142"/>
      <c r="C205" s="178" t="s">
        <v>396</v>
      </c>
      <c r="D205" s="178" t="s">
        <v>293</v>
      </c>
      <c r="E205" s="179" t="s">
        <v>836</v>
      </c>
      <c r="F205" s="180" t="s">
        <v>837</v>
      </c>
      <c r="G205" s="181" t="s">
        <v>405</v>
      </c>
      <c r="H205" s="182">
        <v>6</v>
      </c>
      <c r="I205" s="183"/>
      <c r="J205" s="184">
        <f>ROUND(I205*H205,2)</f>
        <v>0</v>
      </c>
      <c r="K205" s="180" t="s">
        <v>143</v>
      </c>
      <c r="L205" s="185"/>
      <c r="M205" s="186" t="s">
        <v>3</v>
      </c>
      <c r="N205" s="187" t="s">
        <v>42</v>
      </c>
      <c r="O205" s="53"/>
      <c r="P205" s="152">
        <f>O205*H205</f>
        <v>0</v>
      </c>
      <c r="Q205" s="152">
        <v>5.6000000000000001E-2</v>
      </c>
      <c r="R205" s="152">
        <f>Q205*H205</f>
        <v>0.33600000000000002</v>
      </c>
      <c r="S205" s="152">
        <v>0</v>
      </c>
      <c r="T205" s="153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4" t="s">
        <v>186</v>
      </c>
      <c r="AT205" s="154" t="s">
        <v>293</v>
      </c>
      <c r="AU205" s="154" t="s">
        <v>80</v>
      </c>
      <c r="AY205" s="17" t="s">
        <v>137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7" t="s">
        <v>78</v>
      </c>
      <c r="BK205" s="155">
        <f>ROUND(I205*H205,2)</f>
        <v>0</v>
      </c>
      <c r="BL205" s="17" t="s">
        <v>144</v>
      </c>
      <c r="BM205" s="154" t="s">
        <v>838</v>
      </c>
    </row>
    <row r="206" spans="1:65" s="13" customFormat="1">
      <c r="B206" s="161"/>
      <c r="D206" s="162" t="s">
        <v>148</v>
      </c>
      <c r="E206" s="163" t="s">
        <v>3</v>
      </c>
      <c r="F206" s="164" t="s">
        <v>839</v>
      </c>
      <c r="H206" s="165">
        <v>6</v>
      </c>
      <c r="I206" s="166"/>
      <c r="L206" s="161"/>
      <c r="M206" s="167"/>
      <c r="N206" s="168"/>
      <c r="O206" s="168"/>
      <c r="P206" s="168"/>
      <c r="Q206" s="168"/>
      <c r="R206" s="168"/>
      <c r="S206" s="168"/>
      <c r="T206" s="169"/>
      <c r="AT206" s="163" t="s">
        <v>148</v>
      </c>
      <c r="AU206" s="163" t="s">
        <v>80</v>
      </c>
      <c r="AV206" s="13" t="s">
        <v>80</v>
      </c>
      <c r="AW206" s="13" t="s">
        <v>33</v>
      </c>
      <c r="AX206" s="13" t="s">
        <v>78</v>
      </c>
      <c r="AY206" s="163" t="s">
        <v>137</v>
      </c>
    </row>
    <row r="207" spans="1:65" s="2" customFormat="1" ht="16.5" customHeight="1">
      <c r="A207" s="32"/>
      <c r="B207" s="142"/>
      <c r="C207" s="178" t="s">
        <v>402</v>
      </c>
      <c r="D207" s="178" t="s">
        <v>293</v>
      </c>
      <c r="E207" s="179" t="s">
        <v>840</v>
      </c>
      <c r="F207" s="180" t="s">
        <v>841</v>
      </c>
      <c r="G207" s="181" t="s">
        <v>405</v>
      </c>
      <c r="H207" s="182">
        <v>12</v>
      </c>
      <c r="I207" s="183"/>
      <c r="J207" s="184">
        <f>ROUND(I207*H207,2)</f>
        <v>0</v>
      </c>
      <c r="K207" s="180" t="s">
        <v>143</v>
      </c>
      <c r="L207" s="185"/>
      <c r="M207" s="186" t="s">
        <v>3</v>
      </c>
      <c r="N207" s="187" t="s">
        <v>42</v>
      </c>
      <c r="O207" s="53"/>
      <c r="P207" s="152">
        <f>O207*H207</f>
        <v>0</v>
      </c>
      <c r="Q207" s="152">
        <v>7.0000000000000007E-2</v>
      </c>
      <c r="R207" s="152">
        <f>Q207*H207</f>
        <v>0.84000000000000008</v>
      </c>
      <c r="S207" s="152">
        <v>0</v>
      </c>
      <c r="T207" s="153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4" t="s">
        <v>186</v>
      </c>
      <c r="AT207" s="154" t="s">
        <v>293</v>
      </c>
      <c r="AU207" s="154" t="s">
        <v>80</v>
      </c>
      <c r="AY207" s="17" t="s">
        <v>137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7" t="s">
        <v>78</v>
      </c>
      <c r="BK207" s="155">
        <f>ROUND(I207*H207,2)</f>
        <v>0</v>
      </c>
      <c r="BL207" s="17" t="s">
        <v>144</v>
      </c>
      <c r="BM207" s="154" t="s">
        <v>842</v>
      </c>
    </row>
    <row r="208" spans="1:65" s="13" customFormat="1">
      <c r="B208" s="161"/>
      <c r="D208" s="162" t="s">
        <v>148</v>
      </c>
      <c r="E208" s="163" t="s">
        <v>3</v>
      </c>
      <c r="F208" s="164" t="s">
        <v>843</v>
      </c>
      <c r="H208" s="165">
        <v>12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148</v>
      </c>
      <c r="AU208" s="163" t="s">
        <v>80</v>
      </c>
      <c r="AV208" s="13" t="s">
        <v>80</v>
      </c>
      <c r="AW208" s="13" t="s">
        <v>33</v>
      </c>
      <c r="AX208" s="13" t="s">
        <v>78</v>
      </c>
      <c r="AY208" s="163" t="s">
        <v>137</v>
      </c>
    </row>
    <row r="209" spans="1:65" s="2" customFormat="1" ht="16.5" customHeight="1">
      <c r="A209" s="32"/>
      <c r="B209" s="142"/>
      <c r="C209" s="178" t="s">
        <v>409</v>
      </c>
      <c r="D209" s="178" t="s">
        <v>293</v>
      </c>
      <c r="E209" s="179" t="s">
        <v>844</v>
      </c>
      <c r="F209" s="180" t="s">
        <v>845</v>
      </c>
      <c r="G209" s="181" t="s">
        <v>405</v>
      </c>
      <c r="H209" s="182">
        <v>1</v>
      </c>
      <c r="I209" s="183"/>
      <c r="J209" s="184">
        <f>ROUND(I209*H209,2)</f>
        <v>0</v>
      </c>
      <c r="K209" s="180" t="s">
        <v>143</v>
      </c>
      <c r="L209" s="185"/>
      <c r="M209" s="186" t="s">
        <v>3</v>
      </c>
      <c r="N209" s="187" t="s">
        <v>42</v>
      </c>
      <c r="O209" s="53"/>
      <c r="P209" s="152">
        <f>O209*H209</f>
        <v>0</v>
      </c>
      <c r="Q209" s="152">
        <v>3.8600000000000002E-2</v>
      </c>
      <c r="R209" s="152">
        <f>Q209*H209</f>
        <v>3.8600000000000002E-2</v>
      </c>
      <c r="S209" s="152">
        <v>0</v>
      </c>
      <c r="T209" s="15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4" t="s">
        <v>186</v>
      </c>
      <c r="AT209" s="154" t="s">
        <v>293</v>
      </c>
      <c r="AU209" s="154" t="s">
        <v>80</v>
      </c>
      <c r="AY209" s="17" t="s">
        <v>137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7" t="s">
        <v>78</v>
      </c>
      <c r="BK209" s="155">
        <f>ROUND(I209*H209,2)</f>
        <v>0</v>
      </c>
      <c r="BL209" s="17" t="s">
        <v>144</v>
      </c>
      <c r="BM209" s="154" t="s">
        <v>846</v>
      </c>
    </row>
    <row r="210" spans="1:65" s="13" customFormat="1">
      <c r="B210" s="161"/>
      <c r="D210" s="162" t="s">
        <v>148</v>
      </c>
      <c r="E210" s="163" t="s">
        <v>3</v>
      </c>
      <c r="F210" s="164" t="s">
        <v>835</v>
      </c>
      <c r="H210" s="165">
        <v>1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148</v>
      </c>
      <c r="AU210" s="163" t="s">
        <v>80</v>
      </c>
      <c r="AV210" s="13" t="s">
        <v>80</v>
      </c>
      <c r="AW210" s="13" t="s">
        <v>33</v>
      </c>
      <c r="AX210" s="13" t="s">
        <v>78</v>
      </c>
      <c r="AY210" s="163" t="s">
        <v>137</v>
      </c>
    </row>
    <row r="211" spans="1:65" s="2" customFormat="1" ht="24.25" customHeight="1">
      <c r="A211" s="32"/>
      <c r="B211" s="142"/>
      <c r="C211" s="178" t="s">
        <v>413</v>
      </c>
      <c r="D211" s="178" t="s">
        <v>293</v>
      </c>
      <c r="E211" s="179" t="s">
        <v>847</v>
      </c>
      <c r="F211" s="180" t="s">
        <v>848</v>
      </c>
      <c r="G211" s="181" t="s">
        <v>158</v>
      </c>
      <c r="H211" s="182">
        <v>1.25</v>
      </c>
      <c r="I211" s="183"/>
      <c r="J211" s="184">
        <f>ROUND(I211*H211,2)</f>
        <v>0</v>
      </c>
      <c r="K211" s="180" t="s">
        <v>143</v>
      </c>
      <c r="L211" s="185"/>
      <c r="M211" s="186" t="s">
        <v>3</v>
      </c>
      <c r="N211" s="187" t="s">
        <v>42</v>
      </c>
      <c r="O211" s="53"/>
      <c r="P211" s="152">
        <f>O211*H211</f>
        <v>0</v>
      </c>
      <c r="Q211" s="152">
        <v>1.4999999999999999E-2</v>
      </c>
      <c r="R211" s="152">
        <f>Q211*H211</f>
        <v>1.8749999999999999E-2</v>
      </c>
      <c r="S211" s="152">
        <v>0</v>
      </c>
      <c r="T211" s="153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4" t="s">
        <v>186</v>
      </c>
      <c r="AT211" s="154" t="s">
        <v>293</v>
      </c>
      <c r="AU211" s="154" t="s">
        <v>80</v>
      </c>
      <c r="AY211" s="17" t="s">
        <v>137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7" t="s">
        <v>78</v>
      </c>
      <c r="BK211" s="155">
        <f>ROUND(I211*H211,2)</f>
        <v>0</v>
      </c>
      <c r="BL211" s="17" t="s">
        <v>144</v>
      </c>
      <c r="BM211" s="154" t="s">
        <v>849</v>
      </c>
    </row>
    <row r="212" spans="1:65" s="13" customFormat="1">
      <c r="B212" s="161"/>
      <c r="D212" s="162" t="s">
        <v>148</v>
      </c>
      <c r="E212" s="163" t="s">
        <v>3</v>
      </c>
      <c r="F212" s="164" t="s">
        <v>850</v>
      </c>
      <c r="H212" s="165">
        <v>1.25</v>
      </c>
      <c r="I212" s="166"/>
      <c r="L212" s="161"/>
      <c r="M212" s="167"/>
      <c r="N212" s="168"/>
      <c r="O212" s="168"/>
      <c r="P212" s="168"/>
      <c r="Q212" s="168"/>
      <c r="R212" s="168"/>
      <c r="S212" s="168"/>
      <c r="T212" s="169"/>
      <c r="AT212" s="163" t="s">
        <v>148</v>
      </c>
      <c r="AU212" s="163" t="s">
        <v>80</v>
      </c>
      <c r="AV212" s="13" t="s">
        <v>80</v>
      </c>
      <c r="AW212" s="13" t="s">
        <v>33</v>
      </c>
      <c r="AX212" s="13" t="s">
        <v>78</v>
      </c>
      <c r="AY212" s="163" t="s">
        <v>137</v>
      </c>
    </row>
    <row r="213" spans="1:65" s="2" customFormat="1" ht="24.25" customHeight="1">
      <c r="A213" s="32"/>
      <c r="B213" s="142"/>
      <c r="C213" s="143" t="s">
        <v>417</v>
      </c>
      <c r="D213" s="143" t="s">
        <v>139</v>
      </c>
      <c r="E213" s="144" t="s">
        <v>555</v>
      </c>
      <c r="F213" s="145" t="s">
        <v>556</v>
      </c>
      <c r="G213" s="146" t="s">
        <v>405</v>
      </c>
      <c r="H213" s="147">
        <v>1</v>
      </c>
      <c r="I213" s="148"/>
      <c r="J213" s="149">
        <f>ROUND(I213*H213,2)</f>
        <v>0</v>
      </c>
      <c r="K213" s="145" t="s">
        <v>143</v>
      </c>
      <c r="L213" s="33"/>
      <c r="M213" s="150" t="s">
        <v>3</v>
      </c>
      <c r="N213" s="151" t="s">
        <v>42</v>
      </c>
      <c r="O213" s="53"/>
      <c r="P213" s="152">
        <f>O213*H213</f>
        <v>0</v>
      </c>
      <c r="Q213" s="152">
        <v>0.21734000000000001</v>
      </c>
      <c r="R213" s="152">
        <f>Q213*H213</f>
        <v>0.21734000000000001</v>
      </c>
      <c r="S213" s="152">
        <v>0</v>
      </c>
      <c r="T213" s="153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4" t="s">
        <v>144</v>
      </c>
      <c r="AT213" s="154" t="s">
        <v>139</v>
      </c>
      <c r="AU213" s="154" t="s">
        <v>80</v>
      </c>
      <c r="AY213" s="17" t="s">
        <v>137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7" t="s">
        <v>78</v>
      </c>
      <c r="BK213" s="155">
        <f>ROUND(I213*H213,2)</f>
        <v>0</v>
      </c>
      <c r="BL213" s="17" t="s">
        <v>144</v>
      </c>
      <c r="BM213" s="154" t="s">
        <v>851</v>
      </c>
    </row>
    <row r="214" spans="1:65" s="2" customFormat="1">
      <c r="A214" s="32"/>
      <c r="B214" s="33"/>
      <c r="C214" s="32"/>
      <c r="D214" s="156" t="s">
        <v>146</v>
      </c>
      <c r="E214" s="32"/>
      <c r="F214" s="157" t="s">
        <v>558</v>
      </c>
      <c r="G214" s="32"/>
      <c r="H214" s="32"/>
      <c r="I214" s="158"/>
      <c r="J214" s="32"/>
      <c r="K214" s="32"/>
      <c r="L214" s="33"/>
      <c r="M214" s="159"/>
      <c r="N214" s="160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146</v>
      </c>
      <c r="AU214" s="17" t="s">
        <v>80</v>
      </c>
    </row>
    <row r="215" spans="1:65" s="13" customFormat="1">
      <c r="B215" s="161"/>
      <c r="D215" s="162" t="s">
        <v>148</v>
      </c>
      <c r="E215" s="163" t="s">
        <v>3</v>
      </c>
      <c r="F215" s="164" t="s">
        <v>835</v>
      </c>
      <c r="H215" s="165">
        <v>1</v>
      </c>
      <c r="I215" s="166"/>
      <c r="L215" s="161"/>
      <c r="M215" s="167"/>
      <c r="N215" s="168"/>
      <c r="O215" s="168"/>
      <c r="P215" s="168"/>
      <c r="Q215" s="168"/>
      <c r="R215" s="168"/>
      <c r="S215" s="168"/>
      <c r="T215" s="169"/>
      <c r="AT215" s="163" t="s">
        <v>148</v>
      </c>
      <c r="AU215" s="163" t="s">
        <v>80</v>
      </c>
      <c r="AV215" s="13" t="s">
        <v>80</v>
      </c>
      <c r="AW215" s="13" t="s">
        <v>33</v>
      </c>
      <c r="AX215" s="13" t="s">
        <v>78</v>
      </c>
      <c r="AY215" s="163" t="s">
        <v>137</v>
      </c>
    </row>
    <row r="216" spans="1:65" s="2" customFormat="1" ht="24.25" customHeight="1">
      <c r="A216" s="32"/>
      <c r="B216" s="142"/>
      <c r="C216" s="178" t="s">
        <v>423</v>
      </c>
      <c r="D216" s="178" t="s">
        <v>293</v>
      </c>
      <c r="E216" s="179" t="s">
        <v>852</v>
      </c>
      <c r="F216" s="180" t="s">
        <v>853</v>
      </c>
      <c r="G216" s="181" t="s">
        <v>405</v>
      </c>
      <c r="H216" s="182">
        <v>1</v>
      </c>
      <c r="I216" s="183"/>
      <c r="J216" s="184">
        <f>ROUND(I216*H216,2)</f>
        <v>0</v>
      </c>
      <c r="K216" s="180" t="s">
        <v>143</v>
      </c>
      <c r="L216" s="185"/>
      <c r="M216" s="186" t="s">
        <v>3</v>
      </c>
      <c r="N216" s="187" t="s">
        <v>42</v>
      </c>
      <c r="O216" s="53"/>
      <c r="P216" s="152">
        <f>O216*H216</f>
        <v>0</v>
      </c>
      <c r="Q216" s="152">
        <v>6.5000000000000002E-2</v>
      </c>
      <c r="R216" s="152">
        <f>Q216*H216</f>
        <v>6.5000000000000002E-2</v>
      </c>
      <c r="S216" s="152">
        <v>0</v>
      </c>
      <c r="T216" s="15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4" t="s">
        <v>186</v>
      </c>
      <c r="AT216" s="154" t="s">
        <v>293</v>
      </c>
      <c r="AU216" s="154" t="s">
        <v>80</v>
      </c>
      <c r="AY216" s="17" t="s">
        <v>137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7" t="s">
        <v>78</v>
      </c>
      <c r="BK216" s="155">
        <f>ROUND(I216*H216,2)</f>
        <v>0</v>
      </c>
      <c r="BL216" s="17" t="s">
        <v>144</v>
      </c>
      <c r="BM216" s="154" t="s">
        <v>854</v>
      </c>
    </row>
    <row r="217" spans="1:65" s="13" customFormat="1">
      <c r="B217" s="161"/>
      <c r="D217" s="162" t="s">
        <v>148</v>
      </c>
      <c r="E217" s="163" t="s">
        <v>3</v>
      </c>
      <c r="F217" s="164" t="s">
        <v>835</v>
      </c>
      <c r="H217" s="165">
        <v>1</v>
      </c>
      <c r="I217" s="166"/>
      <c r="L217" s="161"/>
      <c r="M217" s="167"/>
      <c r="N217" s="168"/>
      <c r="O217" s="168"/>
      <c r="P217" s="168"/>
      <c r="Q217" s="168"/>
      <c r="R217" s="168"/>
      <c r="S217" s="168"/>
      <c r="T217" s="169"/>
      <c r="AT217" s="163" t="s">
        <v>148</v>
      </c>
      <c r="AU217" s="163" t="s">
        <v>80</v>
      </c>
      <c r="AV217" s="13" t="s">
        <v>80</v>
      </c>
      <c r="AW217" s="13" t="s">
        <v>33</v>
      </c>
      <c r="AX217" s="13" t="s">
        <v>78</v>
      </c>
      <c r="AY217" s="163" t="s">
        <v>137</v>
      </c>
    </row>
    <row r="218" spans="1:65" s="2" customFormat="1" ht="37.9" customHeight="1">
      <c r="A218" s="32"/>
      <c r="B218" s="142"/>
      <c r="C218" s="143" t="s">
        <v>428</v>
      </c>
      <c r="D218" s="143" t="s">
        <v>139</v>
      </c>
      <c r="E218" s="144" t="s">
        <v>855</v>
      </c>
      <c r="F218" s="145" t="s">
        <v>856</v>
      </c>
      <c r="G218" s="146" t="s">
        <v>405</v>
      </c>
      <c r="H218" s="147">
        <v>1</v>
      </c>
      <c r="I218" s="148"/>
      <c r="J218" s="149">
        <f>ROUND(I218*H218,2)</f>
        <v>0</v>
      </c>
      <c r="K218" s="145" t="s">
        <v>3</v>
      </c>
      <c r="L218" s="33"/>
      <c r="M218" s="150" t="s">
        <v>3</v>
      </c>
      <c r="N218" s="151" t="s">
        <v>42</v>
      </c>
      <c r="O218" s="53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4" t="s">
        <v>144</v>
      </c>
      <c r="AT218" s="154" t="s">
        <v>139</v>
      </c>
      <c r="AU218" s="154" t="s">
        <v>80</v>
      </c>
      <c r="AY218" s="17" t="s">
        <v>137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7" t="s">
        <v>78</v>
      </c>
      <c r="BK218" s="155">
        <f>ROUND(I218*H218,2)</f>
        <v>0</v>
      </c>
      <c r="BL218" s="17" t="s">
        <v>144</v>
      </c>
      <c r="BM218" s="154" t="s">
        <v>857</v>
      </c>
    </row>
    <row r="219" spans="1:65" s="13" customFormat="1">
      <c r="B219" s="161"/>
      <c r="D219" s="162" t="s">
        <v>148</v>
      </c>
      <c r="E219" s="163" t="s">
        <v>3</v>
      </c>
      <c r="F219" s="164" t="s">
        <v>783</v>
      </c>
      <c r="H219" s="165">
        <v>1</v>
      </c>
      <c r="I219" s="166"/>
      <c r="L219" s="161"/>
      <c r="M219" s="167"/>
      <c r="N219" s="168"/>
      <c r="O219" s="168"/>
      <c r="P219" s="168"/>
      <c r="Q219" s="168"/>
      <c r="R219" s="168"/>
      <c r="S219" s="168"/>
      <c r="T219" s="169"/>
      <c r="AT219" s="163" t="s">
        <v>148</v>
      </c>
      <c r="AU219" s="163" t="s">
        <v>80</v>
      </c>
      <c r="AV219" s="13" t="s">
        <v>80</v>
      </c>
      <c r="AW219" s="13" t="s">
        <v>33</v>
      </c>
      <c r="AX219" s="13" t="s">
        <v>78</v>
      </c>
      <c r="AY219" s="163" t="s">
        <v>137</v>
      </c>
    </row>
    <row r="220" spans="1:65" s="2" customFormat="1" ht="24.25" customHeight="1">
      <c r="A220" s="32"/>
      <c r="B220" s="142"/>
      <c r="C220" s="143" t="s">
        <v>434</v>
      </c>
      <c r="D220" s="143" t="s">
        <v>139</v>
      </c>
      <c r="E220" s="144" t="s">
        <v>858</v>
      </c>
      <c r="F220" s="145" t="s">
        <v>859</v>
      </c>
      <c r="G220" s="146" t="s">
        <v>405</v>
      </c>
      <c r="H220" s="147">
        <v>1</v>
      </c>
      <c r="I220" s="148"/>
      <c r="J220" s="149">
        <f>ROUND(I220*H220,2)</f>
        <v>0</v>
      </c>
      <c r="K220" s="145" t="s">
        <v>3</v>
      </c>
      <c r="L220" s="33"/>
      <c r="M220" s="150" t="s">
        <v>3</v>
      </c>
      <c r="N220" s="151" t="s">
        <v>42</v>
      </c>
      <c r="O220" s="53"/>
      <c r="P220" s="152">
        <f>O220*H220</f>
        <v>0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4" t="s">
        <v>144</v>
      </c>
      <c r="AT220" s="154" t="s">
        <v>139</v>
      </c>
      <c r="AU220" s="154" t="s">
        <v>80</v>
      </c>
      <c r="AY220" s="17" t="s">
        <v>137</v>
      </c>
      <c r="BE220" s="155">
        <f>IF(N220="základní",J220,0)</f>
        <v>0</v>
      </c>
      <c r="BF220" s="155">
        <f>IF(N220="snížená",J220,0)</f>
        <v>0</v>
      </c>
      <c r="BG220" s="155">
        <f>IF(N220="zákl. přenesená",J220,0)</f>
        <v>0</v>
      </c>
      <c r="BH220" s="155">
        <f>IF(N220="sníž. přenesená",J220,0)</f>
        <v>0</v>
      </c>
      <c r="BI220" s="155">
        <f>IF(N220="nulová",J220,0)</f>
        <v>0</v>
      </c>
      <c r="BJ220" s="17" t="s">
        <v>78</v>
      </c>
      <c r="BK220" s="155">
        <f>ROUND(I220*H220,2)</f>
        <v>0</v>
      </c>
      <c r="BL220" s="17" t="s">
        <v>144</v>
      </c>
      <c r="BM220" s="154" t="s">
        <v>860</v>
      </c>
    </row>
    <row r="221" spans="1:65" s="12" customFormat="1" ht="22.9" customHeight="1">
      <c r="B221" s="129"/>
      <c r="D221" s="130" t="s">
        <v>70</v>
      </c>
      <c r="E221" s="140" t="s">
        <v>690</v>
      </c>
      <c r="F221" s="140" t="s">
        <v>691</v>
      </c>
      <c r="I221" s="132"/>
      <c r="J221" s="141">
        <f>BK221</f>
        <v>0</v>
      </c>
      <c r="L221" s="129"/>
      <c r="M221" s="134"/>
      <c r="N221" s="135"/>
      <c r="O221" s="135"/>
      <c r="P221" s="136">
        <f>SUM(P222:P223)</f>
        <v>0</v>
      </c>
      <c r="Q221" s="135"/>
      <c r="R221" s="136">
        <f>SUM(R222:R223)</f>
        <v>0</v>
      </c>
      <c r="S221" s="135"/>
      <c r="T221" s="137">
        <f>SUM(T222:T223)</f>
        <v>0</v>
      </c>
      <c r="AR221" s="130" t="s">
        <v>78</v>
      </c>
      <c r="AT221" s="138" t="s">
        <v>70</v>
      </c>
      <c r="AU221" s="138" t="s">
        <v>78</v>
      </c>
      <c r="AY221" s="130" t="s">
        <v>137</v>
      </c>
      <c r="BK221" s="139">
        <f>SUM(BK222:BK223)</f>
        <v>0</v>
      </c>
    </row>
    <row r="222" spans="1:65" s="2" customFormat="1" ht="49.15" customHeight="1">
      <c r="A222" s="32"/>
      <c r="B222" s="142"/>
      <c r="C222" s="143" t="s">
        <v>438</v>
      </c>
      <c r="D222" s="143" t="s">
        <v>139</v>
      </c>
      <c r="E222" s="144" t="s">
        <v>693</v>
      </c>
      <c r="F222" s="145" t="s">
        <v>694</v>
      </c>
      <c r="G222" s="146" t="s">
        <v>296</v>
      </c>
      <c r="H222" s="147">
        <v>24.574000000000002</v>
      </c>
      <c r="I222" s="148"/>
      <c r="J222" s="149">
        <f>ROUND(I222*H222,2)</f>
        <v>0</v>
      </c>
      <c r="K222" s="145" t="s">
        <v>143</v>
      </c>
      <c r="L222" s="33"/>
      <c r="M222" s="150" t="s">
        <v>3</v>
      </c>
      <c r="N222" s="151" t="s">
        <v>42</v>
      </c>
      <c r="O222" s="53"/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4" t="s">
        <v>144</v>
      </c>
      <c r="AT222" s="154" t="s">
        <v>139</v>
      </c>
      <c r="AU222" s="154" t="s">
        <v>80</v>
      </c>
      <c r="AY222" s="17" t="s">
        <v>137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7" t="s">
        <v>78</v>
      </c>
      <c r="BK222" s="155">
        <f>ROUND(I222*H222,2)</f>
        <v>0</v>
      </c>
      <c r="BL222" s="17" t="s">
        <v>144</v>
      </c>
      <c r="BM222" s="154" t="s">
        <v>861</v>
      </c>
    </row>
    <row r="223" spans="1:65" s="2" customFormat="1">
      <c r="A223" s="32"/>
      <c r="B223" s="33"/>
      <c r="C223" s="32"/>
      <c r="D223" s="156" t="s">
        <v>146</v>
      </c>
      <c r="E223" s="32"/>
      <c r="F223" s="157" t="s">
        <v>696</v>
      </c>
      <c r="G223" s="32"/>
      <c r="H223" s="32"/>
      <c r="I223" s="158"/>
      <c r="J223" s="32"/>
      <c r="K223" s="32"/>
      <c r="L223" s="33"/>
      <c r="M223" s="159"/>
      <c r="N223" s="160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146</v>
      </c>
      <c r="AU223" s="17" t="s">
        <v>80</v>
      </c>
    </row>
    <row r="224" spans="1:65" s="12" customFormat="1" ht="25.9" customHeight="1">
      <c r="B224" s="129"/>
      <c r="D224" s="130" t="s">
        <v>70</v>
      </c>
      <c r="E224" s="131" t="s">
        <v>293</v>
      </c>
      <c r="F224" s="131" t="s">
        <v>862</v>
      </c>
      <c r="I224" s="132"/>
      <c r="J224" s="133">
        <f>BK224</f>
        <v>0</v>
      </c>
      <c r="L224" s="129"/>
      <c r="M224" s="134"/>
      <c r="N224" s="135"/>
      <c r="O224" s="135"/>
      <c r="P224" s="136">
        <f>P225</f>
        <v>0</v>
      </c>
      <c r="Q224" s="135"/>
      <c r="R224" s="136">
        <f>R225</f>
        <v>0</v>
      </c>
      <c r="S224" s="135"/>
      <c r="T224" s="137">
        <f>T225</f>
        <v>0</v>
      </c>
      <c r="AR224" s="130" t="s">
        <v>155</v>
      </c>
      <c r="AT224" s="138" t="s">
        <v>70</v>
      </c>
      <c r="AU224" s="138" t="s">
        <v>71</v>
      </c>
      <c r="AY224" s="130" t="s">
        <v>137</v>
      </c>
      <c r="BK224" s="139">
        <f>BK225</f>
        <v>0</v>
      </c>
    </row>
    <row r="225" spans="1:65" s="12" customFormat="1" ht="22.9" customHeight="1">
      <c r="B225" s="129"/>
      <c r="D225" s="130" t="s">
        <v>70</v>
      </c>
      <c r="E225" s="140" t="s">
        <v>863</v>
      </c>
      <c r="F225" s="140" t="s">
        <v>864</v>
      </c>
      <c r="I225" s="132"/>
      <c r="J225" s="141">
        <f>BK225</f>
        <v>0</v>
      </c>
      <c r="L225" s="129"/>
      <c r="M225" s="134"/>
      <c r="N225" s="135"/>
      <c r="O225" s="135"/>
      <c r="P225" s="136">
        <f>SUM(P226:P227)</f>
        <v>0</v>
      </c>
      <c r="Q225" s="135"/>
      <c r="R225" s="136">
        <f>SUM(R226:R227)</f>
        <v>0</v>
      </c>
      <c r="S225" s="135"/>
      <c r="T225" s="137">
        <f>SUM(T226:T227)</f>
        <v>0</v>
      </c>
      <c r="AR225" s="130" t="s">
        <v>155</v>
      </c>
      <c r="AT225" s="138" t="s">
        <v>70</v>
      </c>
      <c r="AU225" s="138" t="s">
        <v>78</v>
      </c>
      <c r="AY225" s="130" t="s">
        <v>137</v>
      </c>
      <c r="BK225" s="139">
        <f>SUM(BK226:BK227)</f>
        <v>0</v>
      </c>
    </row>
    <row r="226" spans="1:65" s="2" customFormat="1" ht="55.5" customHeight="1">
      <c r="A226" s="32"/>
      <c r="B226" s="142"/>
      <c r="C226" s="143" t="s">
        <v>443</v>
      </c>
      <c r="D226" s="143" t="s">
        <v>139</v>
      </c>
      <c r="E226" s="144" t="s">
        <v>865</v>
      </c>
      <c r="F226" s="145" t="s">
        <v>866</v>
      </c>
      <c r="G226" s="146" t="s">
        <v>405</v>
      </c>
      <c r="H226" s="147">
        <v>1</v>
      </c>
      <c r="I226" s="148"/>
      <c r="J226" s="149">
        <f>ROUND(I226*H226,2)</f>
        <v>0</v>
      </c>
      <c r="K226" s="145" t="s">
        <v>3</v>
      </c>
      <c r="L226" s="33"/>
      <c r="M226" s="150" t="s">
        <v>3</v>
      </c>
      <c r="N226" s="151" t="s">
        <v>42</v>
      </c>
      <c r="O226" s="53"/>
      <c r="P226" s="152">
        <f>O226*H226</f>
        <v>0</v>
      </c>
      <c r="Q226" s="152">
        <v>0</v>
      </c>
      <c r="R226" s="152">
        <f>Q226*H226</f>
        <v>0</v>
      </c>
      <c r="S226" s="152">
        <v>0</v>
      </c>
      <c r="T226" s="153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4" t="s">
        <v>529</v>
      </c>
      <c r="AT226" s="154" t="s">
        <v>139</v>
      </c>
      <c r="AU226" s="154" t="s">
        <v>80</v>
      </c>
      <c r="AY226" s="17" t="s">
        <v>137</v>
      </c>
      <c r="BE226" s="155">
        <f>IF(N226="základní",J226,0)</f>
        <v>0</v>
      </c>
      <c r="BF226" s="155">
        <f>IF(N226="snížená",J226,0)</f>
        <v>0</v>
      </c>
      <c r="BG226" s="155">
        <f>IF(N226="zákl. přenesená",J226,0)</f>
        <v>0</v>
      </c>
      <c r="BH226" s="155">
        <f>IF(N226="sníž. přenesená",J226,0)</f>
        <v>0</v>
      </c>
      <c r="BI226" s="155">
        <f>IF(N226="nulová",J226,0)</f>
        <v>0</v>
      </c>
      <c r="BJ226" s="17" t="s">
        <v>78</v>
      </c>
      <c r="BK226" s="155">
        <f>ROUND(I226*H226,2)</f>
        <v>0</v>
      </c>
      <c r="BL226" s="17" t="s">
        <v>529</v>
      </c>
      <c r="BM226" s="154" t="s">
        <v>867</v>
      </c>
    </row>
    <row r="227" spans="1:65" s="2" customFormat="1" ht="72">
      <c r="A227" s="32"/>
      <c r="B227" s="33"/>
      <c r="C227" s="32"/>
      <c r="D227" s="162" t="s">
        <v>868</v>
      </c>
      <c r="E227" s="32"/>
      <c r="F227" s="192" t="s">
        <v>869</v>
      </c>
      <c r="G227" s="32"/>
      <c r="H227" s="32"/>
      <c r="I227" s="158"/>
      <c r="J227" s="32"/>
      <c r="K227" s="32"/>
      <c r="L227" s="33"/>
      <c r="M227" s="188"/>
      <c r="N227" s="189"/>
      <c r="O227" s="190"/>
      <c r="P227" s="190"/>
      <c r="Q227" s="190"/>
      <c r="R227" s="190"/>
      <c r="S227" s="190"/>
      <c r="T227" s="191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868</v>
      </c>
      <c r="AU227" s="17" t="s">
        <v>80</v>
      </c>
    </row>
    <row r="228" spans="1:65" s="2" customFormat="1" ht="7" customHeight="1">
      <c r="A228" s="32"/>
      <c r="B228" s="42"/>
      <c r="C228" s="43"/>
      <c r="D228" s="43"/>
      <c r="E228" s="43"/>
      <c r="F228" s="43"/>
      <c r="G228" s="43"/>
      <c r="H228" s="43"/>
      <c r="I228" s="43"/>
      <c r="J228" s="43"/>
      <c r="K228" s="43"/>
      <c r="L228" s="33"/>
      <c r="M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</row>
  </sheetData>
  <autoFilter ref="C92:K227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/>
    <hyperlink ref="F100" r:id="rId2"/>
    <hyperlink ref="F104" r:id="rId3"/>
    <hyperlink ref="F108" r:id="rId4"/>
    <hyperlink ref="F111" r:id="rId5"/>
    <hyperlink ref="F114" r:id="rId6"/>
    <hyperlink ref="F117" r:id="rId7"/>
    <hyperlink ref="F120" r:id="rId8"/>
    <hyperlink ref="F125" r:id="rId9"/>
    <hyperlink ref="F130" r:id="rId10"/>
    <hyperlink ref="F133" r:id="rId11"/>
    <hyperlink ref="F138" r:id="rId12"/>
    <hyperlink ref="F141" r:id="rId13"/>
    <hyperlink ref="F144" r:id="rId14"/>
    <hyperlink ref="F150" r:id="rId15"/>
    <hyperlink ref="F153" r:id="rId16"/>
    <hyperlink ref="F157" r:id="rId17"/>
    <hyperlink ref="F162" r:id="rId18"/>
    <hyperlink ref="F166" r:id="rId19"/>
    <hyperlink ref="F175" r:id="rId20"/>
    <hyperlink ref="F189" r:id="rId21"/>
    <hyperlink ref="F198" r:id="rId22"/>
    <hyperlink ref="F203" r:id="rId23"/>
    <hyperlink ref="F214" r:id="rId24"/>
    <hyperlink ref="F223" r:id="rId2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1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91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1" customFormat="1" ht="12" customHeight="1">
      <c r="B8" s="20"/>
      <c r="D8" s="27" t="s">
        <v>105</v>
      </c>
      <c r="L8" s="20"/>
    </row>
    <row r="9" spans="1:46" s="2" customFormat="1" ht="16.5" customHeight="1">
      <c r="A9" s="32"/>
      <c r="B9" s="33"/>
      <c r="C9" s="32"/>
      <c r="D9" s="32"/>
      <c r="E9" s="325" t="s">
        <v>106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107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315" t="s">
        <v>870</v>
      </c>
      <c r="F11" s="324"/>
      <c r="G11" s="324"/>
      <c r="H11" s="324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19</v>
      </c>
      <c r="E13" s="32"/>
      <c r="F13" s="25" t="s">
        <v>20</v>
      </c>
      <c r="G13" s="32"/>
      <c r="H13" s="32"/>
      <c r="I13" s="27" t="s">
        <v>21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25" t="s">
        <v>23</v>
      </c>
      <c r="G14" s="32"/>
      <c r="H14" s="32"/>
      <c r="I14" s="27" t="s">
        <v>24</v>
      </c>
      <c r="J14" s="50" t="str">
        <f>'Rekapitulace stavby'!AN8</f>
        <v>Vyplň údaj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25</v>
      </c>
      <c r="E16" s="32"/>
      <c r="F16" s="32"/>
      <c r="G16" s="32"/>
      <c r="H16" s="32"/>
      <c r="I16" s="27" t="s">
        <v>26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28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29</v>
      </c>
      <c r="E19" s="32"/>
      <c r="F19" s="32"/>
      <c r="G19" s="32"/>
      <c r="H19" s="32"/>
      <c r="I19" s="27" t="s">
        <v>26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327" t="str">
        <f>'Rekapitulace stavby'!E14</f>
        <v>Vyplň údaj</v>
      </c>
      <c r="F20" s="294"/>
      <c r="G20" s="294"/>
      <c r="H20" s="294"/>
      <c r="I20" s="27" t="s">
        <v>28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31</v>
      </c>
      <c r="E22" s="32"/>
      <c r="F22" s="32"/>
      <c r="G22" s="32"/>
      <c r="H22" s="32"/>
      <c r="I22" s="27" t="s">
        <v>26</v>
      </c>
      <c r="J22" s="25" t="s">
        <v>3</v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32</v>
      </c>
      <c r="F23" s="32"/>
      <c r="G23" s="32"/>
      <c r="H23" s="32"/>
      <c r="I23" s="27" t="s">
        <v>28</v>
      </c>
      <c r="J23" s="25" t="s">
        <v>3</v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34</v>
      </c>
      <c r="E25" s="32"/>
      <c r="F25" s="32"/>
      <c r="G25" s="32"/>
      <c r="H25" s="32"/>
      <c r="I25" s="27" t="s">
        <v>26</v>
      </c>
      <c r="J25" s="25" t="str">
        <f>IF('Rekapitulace stavby'!AN19="","",'Rekapitulace stavby'!AN19)</f>
        <v/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28</v>
      </c>
      <c r="J26" s="25" t="str">
        <f>IF('Rekapitulace stavby'!AN20="","",'Rekapitulace stavby'!AN20)</f>
        <v/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5"/>
      <c r="B29" s="96"/>
      <c r="C29" s="95"/>
      <c r="D29" s="95"/>
      <c r="E29" s="298" t="s">
        <v>3</v>
      </c>
      <c r="F29" s="298"/>
      <c r="G29" s="298"/>
      <c r="H29" s="298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7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3"/>
      <c r="C32" s="32"/>
      <c r="D32" s="98" t="s">
        <v>37</v>
      </c>
      <c r="E32" s="32"/>
      <c r="F32" s="32"/>
      <c r="G32" s="32"/>
      <c r="H32" s="32"/>
      <c r="I32" s="32"/>
      <c r="J32" s="66">
        <f>ROUND(J103,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32"/>
      <c r="F34" s="36" t="s">
        <v>39</v>
      </c>
      <c r="G34" s="32"/>
      <c r="H34" s="32"/>
      <c r="I34" s="36" t="s">
        <v>38</v>
      </c>
      <c r="J34" s="36" t="s">
        <v>40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>
      <c r="A35" s="32"/>
      <c r="B35" s="33"/>
      <c r="C35" s="32"/>
      <c r="D35" s="99" t="s">
        <v>41</v>
      </c>
      <c r="E35" s="27" t="s">
        <v>42</v>
      </c>
      <c r="F35" s="100">
        <f>ROUND((SUM(BE103:BE490)),  2)</f>
        <v>0</v>
      </c>
      <c r="G35" s="32"/>
      <c r="H35" s="32"/>
      <c r="I35" s="101">
        <v>0.21</v>
      </c>
      <c r="J35" s="100">
        <f>ROUND(((SUM(BE103:BE490))*I35),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>
      <c r="A36" s="32"/>
      <c r="B36" s="33"/>
      <c r="C36" s="32"/>
      <c r="D36" s="32"/>
      <c r="E36" s="27" t="s">
        <v>43</v>
      </c>
      <c r="F36" s="100">
        <f>ROUND((SUM(BF103:BF490)),  2)</f>
        <v>0</v>
      </c>
      <c r="G36" s="32"/>
      <c r="H36" s="32"/>
      <c r="I36" s="101">
        <v>0.15</v>
      </c>
      <c r="J36" s="100">
        <f>ROUND(((SUM(BF103:BF490))*I36),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44</v>
      </c>
      <c r="F37" s="100">
        <f>ROUND((SUM(BG103:BG490)),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>
      <c r="A38" s="32"/>
      <c r="B38" s="33"/>
      <c r="C38" s="32"/>
      <c r="D38" s="32"/>
      <c r="E38" s="27" t="s">
        <v>45</v>
      </c>
      <c r="F38" s="100">
        <f>ROUND((SUM(BH103:BH490)),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>
      <c r="A39" s="32"/>
      <c r="B39" s="33"/>
      <c r="C39" s="32"/>
      <c r="D39" s="32"/>
      <c r="E39" s="27" t="s">
        <v>46</v>
      </c>
      <c r="F39" s="100">
        <f>ROUND((SUM(BI103:BI490)),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3"/>
      <c r="C41" s="102"/>
      <c r="D41" s="103" t="s">
        <v>47</v>
      </c>
      <c r="E41" s="55"/>
      <c r="F41" s="55"/>
      <c r="G41" s="104" t="s">
        <v>48</v>
      </c>
      <c r="H41" s="105" t="s">
        <v>49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>
      <c r="A47" s="32"/>
      <c r="B47" s="33"/>
      <c r="C47" s="21" t="s">
        <v>109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25" t="str">
        <f>E7</f>
        <v>Vodovod Velký Pěčín - Malý Pěčín</v>
      </c>
      <c r="F50" s="326"/>
      <c r="G50" s="326"/>
      <c r="H50" s="326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20"/>
      <c r="C51" s="27" t="s">
        <v>105</v>
      </c>
      <c r="L51" s="20"/>
    </row>
    <row r="52" spans="1:47" s="2" customFormat="1" ht="16.5" customHeight="1">
      <c r="A52" s="32"/>
      <c r="B52" s="33"/>
      <c r="C52" s="32"/>
      <c r="D52" s="32"/>
      <c r="E52" s="325" t="s">
        <v>106</v>
      </c>
      <c r="F52" s="324"/>
      <c r="G52" s="324"/>
      <c r="H52" s="324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107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2"/>
      <c r="D54" s="32"/>
      <c r="E54" s="315" t="str">
        <f>E11</f>
        <v>03 - ATS</v>
      </c>
      <c r="F54" s="324"/>
      <c r="G54" s="324"/>
      <c r="H54" s="324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2"/>
      <c r="E56" s="32"/>
      <c r="F56" s="25" t="str">
        <f>F14</f>
        <v>k.ú.Velký Pěčín, k.ú.Malý Pěčín</v>
      </c>
      <c r="G56" s="32"/>
      <c r="H56" s="32"/>
      <c r="I56" s="27" t="s">
        <v>24</v>
      </c>
      <c r="J56" s="50" t="str">
        <f>IF(J14="","",J14)</f>
        <v>Vyplň údaj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75" customHeight="1">
      <c r="A58" s="32"/>
      <c r="B58" s="33"/>
      <c r="C58" s="27" t="s">
        <v>25</v>
      </c>
      <c r="D58" s="32"/>
      <c r="E58" s="32"/>
      <c r="F58" s="25" t="str">
        <f>E17</f>
        <v xml:space="preserve"> </v>
      </c>
      <c r="G58" s="32"/>
      <c r="H58" s="32"/>
      <c r="I58" s="27" t="s">
        <v>31</v>
      </c>
      <c r="J58" s="30" t="str">
        <f>E23</f>
        <v>Ing.Zdeněk Hejtman, Dačice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5" customHeight="1">
      <c r="A59" s="32"/>
      <c r="B59" s="33"/>
      <c r="C59" s="27" t="s">
        <v>29</v>
      </c>
      <c r="D59" s="32"/>
      <c r="E59" s="32"/>
      <c r="F59" s="25" t="str">
        <f>IF(E20="","",E20)</f>
        <v>Vyplň údaj</v>
      </c>
      <c r="G59" s="32"/>
      <c r="H59" s="32"/>
      <c r="I59" s="27" t="s">
        <v>34</v>
      </c>
      <c r="J59" s="30" t="str">
        <f>E26</f>
        <v xml:space="preserve"> 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4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08" t="s">
        <v>110</v>
      </c>
      <c r="D61" s="102"/>
      <c r="E61" s="102"/>
      <c r="F61" s="102"/>
      <c r="G61" s="102"/>
      <c r="H61" s="102"/>
      <c r="I61" s="102"/>
      <c r="J61" s="109" t="s">
        <v>111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4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10" t="s">
        <v>69</v>
      </c>
      <c r="D63" s="32"/>
      <c r="E63" s="32"/>
      <c r="F63" s="32"/>
      <c r="G63" s="32"/>
      <c r="H63" s="32"/>
      <c r="I63" s="32"/>
      <c r="J63" s="66">
        <f>J103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112</v>
      </c>
    </row>
    <row r="64" spans="1:47" s="9" customFormat="1" ht="25" customHeight="1">
      <c r="B64" s="111"/>
      <c r="D64" s="112" t="s">
        <v>113</v>
      </c>
      <c r="E64" s="113"/>
      <c r="F64" s="113"/>
      <c r="G64" s="113"/>
      <c r="H64" s="113"/>
      <c r="I64" s="113"/>
      <c r="J64" s="114">
        <f>J104</f>
        <v>0</v>
      </c>
      <c r="L64" s="111"/>
    </row>
    <row r="65" spans="2:12" s="10" customFormat="1" ht="19.899999999999999" customHeight="1">
      <c r="B65" s="115"/>
      <c r="D65" s="116" t="s">
        <v>114</v>
      </c>
      <c r="E65" s="117"/>
      <c r="F65" s="117"/>
      <c r="G65" s="117"/>
      <c r="H65" s="117"/>
      <c r="I65" s="117"/>
      <c r="J65" s="118">
        <f>J105</f>
        <v>0</v>
      </c>
      <c r="L65" s="115"/>
    </row>
    <row r="66" spans="2:12" s="10" customFormat="1" ht="19.899999999999999" customHeight="1">
      <c r="B66" s="115"/>
      <c r="D66" s="116" t="s">
        <v>115</v>
      </c>
      <c r="E66" s="117"/>
      <c r="F66" s="117"/>
      <c r="G66" s="117"/>
      <c r="H66" s="117"/>
      <c r="I66" s="117"/>
      <c r="J66" s="118">
        <f>J126</f>
        <v>0</v>
      </c>
      <c r="L66" s="115"/>
    </row>
    <row r="67" spans="2:12" s="10" customFormat="1" ht="19.899999999999999" customHeight="1">
      <c r="B67" s="115"/>
      <c r="D67" s="116" t="s">
        <v>871</v>
      </c>
      <c r="E67" s="117"/>
      <c r="F67" s="117"/>
      <c r="G67" s="117"/>
      <c r="H67" s="117"/>
      <c r="I67" s="117"/>
      <c r="J67" s="118">
        <f>J149</f>
        <v>0</v>
      </c>
      <c r="L67" s="115"/>
    </row>
    <row r="68" spans="2:12" s="10" customFormat="1" ht="19.899999999999999" customHeight="1">
      <c r="B68" s="115"/>
      <c r="D68" s="116" t="s">
        <v>116</v>
      </c>
      <c r="E68" s="117"/>
      <c r="F68" s="117"/>
      <c r="G68" s="117"/>
      <c r="H68" s="117"/>
      <c r="I68" s="117"/>
      <c r="J68" s="118">
        <f>J172</f>
        <v>0</v>
      </c>
      <c r="L68" s="115"/>
    </row>
    <row r="69" spans="2:12" s="10" customFormat="1" ht="19.899999999999999" customHeight="1">
      <c r="B69" s="115"/>
      <c r="D69" s="116" t="s">
        <v>698</v>
      </c>
      <c r="E69" s="117"/>
      <c r="F69" s="117"/>
      <c r="G69" s="117"/>
      <c r="H69" s="117"/>
      <c r="I69" s="117"/>
      <c r="J69" s="118">
        <f>J179</f>
        <v>0</v>
      </c>
      <c r="L69" s="115"/>
    </row>
    <row r="70" spans="2:12" s="10" customFormat="1" ht="19.899999999999999" customHeight="1">
      <c r="B70" s="115"/>
      <c r="D70" s="116" t="s">
        <v>118</v>
      </c>
      <c r="E70" s="117"/>
      <c r="F70" s="117"/>
      <c r="G70" s="117"/>
      <c r="H70" s="117"/>
      <c r="I70" s="117"/>
      <c r="J70" s="118">
        <f>J268</f>
        <v>0</v>
      </c>
      <c r="L70" s="115"/>
    </row>
    <row r="71" spans="2:12" s="10" customFormat="1" ht="19.899999999999999" customHeight="1">
      <c r="B71" s="115"/>
      <c r="D71" s="116" t="s">
        <v>119</v>
      </c>
      <c r="E71" s="117"/>
      <c r="F71" s="117"/>
      <c r="G71" s="117"/>
      <c r="H71" s="117"/>
      <c r="I71" s="117"/>
      <c r="J71" s="118">
        <f>J305</f>
        <v>0</v>
      </c>
      <c r="L71" s="115"/>
    </row>
    <row r="72" spans="2:12" s="10" customFormat="1" ht="19.899999999999999" customHeight="1">
      <c r="B72" s="115"/>
      <c r="D72" s="116" t="s">
        <v>121</v>
      </c>
      <c r="E72" s="117"/>
      <c r="F72" s="117"/>
      <c r="G72" s="117"/>
      <c r="H72" s="117"/>
      <c r="I72" s="117"/>
      <c r="J72" s="118">
        <f>J322</f>
        <v>0</v>
      </c>
      <c r="L72" s="115"/>
    </row>
    <row r="73" spans="2:12" s="9" customFormat="1" ht="25" customHeight="1">
      <c r="B73" s="111"/>
      <c r="D73" s="112" t="s">
        <v>872</v>
      </c>
      <c r="E73" s="113"/>
      <c r="F73" s="113"/>
      <c r="G73" s="113"/>
      <c r="H73" s="113"/>
      <c r="I73" s="113"/>
      <c r="J73" s="114">
        <f>J325</f>
        <v>0</v>
      </c>
      <c r="L73" s="111"/>
    </row>
    <row r="74" spans="2:12" s="10" customFormat="1" ht="19.899999999999999" customHeight="1">
      <c r="B74" s="115"/>
      <c r="D74" s="116" t="s">
        <v>873</v>
      </c>
      <c r="E74" s="117"/>
      <c r="F74" s="117"/>
      <c r="G74" s="117"/>
      <c r="H74" s="117"/>
      <c r="I74" s="117"/>
      <c r="J74" s="118">
        <f>J326</f>
        <v>0</v>
      </c>
      <c r="L74" s="115"/>
    </row>
    <row r="75" spans="2:12" s="10" customFormat="1" ht="19.899999999999999" customHeight="1">
      <c r="B75" s="115"/>
      <c r="D75" s="116" t="s">
        <v>874</v>
      </c>
      <c r="E75" s="117"/>
      <c r="F75" s="117"/>
      <c r="G75" s="117"/>
      <c r="H75" s="117"/>
      <c r="I75" s="117"/>
      <c r="J75" s="118">
        <f>J365</f>
        <v>0</v>
      </c>
      <c r="L75" s="115"/>
    </row>
    <row r="76" spans="2:12" s="10" customFormat="1" ht="19.899999999999999" customHeight="1">
      <c r="B76" s="115"/>
      <c r="D76" s="116" t="s">
        <v>875</v>
      </c>
      <c r="E76" s="117"/>
      <c r="F76" s="117"/>
      <c r="G76" s="117"/>
      <c r="H76" s="117"/>
      <c r="I76" s="117"/>
      <c r="J76" s="118">
        <f>J399</f>
        <v>0</v>
      </c>
      <c r="L76" s="115"/>
    </row>
    <row r="77" spans="2:12" s="10" customFormat="1" ht="19.899999999999999" customHeight="1">
      <c r="B77" s="115"/>
      <c r="D77" s="116" t="s">
        <v>876</v>
      </c>
      <c r="E77" s="117"/>
      <c r="F77" s="117"/>
      <c r="G77" s="117"/>
      <c r="H77" s="117"/>
      <c r="I77" s="117"/>
      <c r="J77" s="118">
        <f>J423</f>
        <v>0</v>
      </c>
      <c r="L77" s="115"/>
    </row>
    <row r="78" spans="2:12" s="10" customFormat="1" ht="19.899999999999999" customHeight="1">
      <c r="B78" s="115"/>
      <c r="D78" s="116" t="s">
        <v>877</v>
      </c>
      <c r="E78" s="117"/>
      <c r="F78" s="117"/>
      <c r="G78" s="117"/>
      <c r="H78" s="117"/>
      <c r="I78" s="117"/>
      <c r="J78" s="118">
        <f>J448</f>
        <v>0</v>
      </c>
      <c r="L78" s="115"/>
    </row>
    <row r="79" spans="2:12" s="10" customFormat="1" ht="19.899999999999999" customHeight="1">
      <c r="B79" s="115"/>
      <c r="D79" s="116" t="s">
        <v>878</v>
      </c>
      <c r="E79" s="117"/>
      <c r="F79" s="117"/>
      <c r="G79" s="117"/>
      <c r="H79" s="117"/>
      <c r="I79" s="117"/>
      <c r="J79" s="118">
        <f>J475</f>
        <v>0</v>
      </c>
      <c r="L79" s="115"/>
    </row>
    <row r="80" spans="2:12" s="9" customFormat="1" ht="25" customHeight="1">
      <c r="B80" s="111"/>
      <c r="D80" s="112" t="s">
        <v>699</v>
      </c>
      <c r="E80" s="113"/>
      <c r="F80" s="113"/>
      <c r="G80" s="113"/>
      <c r="H80" s="113"/>
      <c r="I80" s="113"/>
      <c r="J80" s="114">
        <f>J485</f>
        <v>0</v>
      </c>
      <c r="L80" s="111"/>
    </row>
    <row r="81" spans="1:31" s="10" customFormat="1" ht="19.899999999999999" customHeight="1">
      <c r="B81" s="115"/>
      <c r="D81" s="116" t="s">
        <v>700</v>
      </c>
      <c r="E81" s="117"/>
      <c r="F81" s="117"/>
      <c r="G81" s="117"/>
      <c r="H81" s="117"/>
      <c r="I81" s="117"/>
      <c r="J81" s="118">
        <f>J486</f>
        <v>0</v>
      </c>
      <c r="L81" s="115"/>
    </row>
    <row r="82" spans="1:31" s="2" customFormat="1" ht="21.75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>
      <c r="A83" s="32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7" spans="1:31" s="2" customFormat="1" ht="7" customHeight="1">
      <c r="A87" s="32"/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9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25" customHeight="1">
      <c r="A88" s="32"/>
      <c r="B88" s="33"/>
      <c r="C88" s="21" t="s">
        <v>122</v>
      </c>
      <c r="D88" s="32"/>
      <c r="E88" s="32"/>
      <c r="F88" s="32"/>
      <c r="G88" s="32"/>
      <c r="H88" s="32"/>
      <c r="I88" s="32"/>
      <c r="J88" s="32"/>
      <c r="K88" s="32"/>
      <c r="L88" s="9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7" customHeight="1">
      <c r="A89" s="32"/>
      <c r="B89" s="33"/>
      <c r="C89" s="32"/>
      <c r="D89" s="32"/>
      <c r="E89" s="32"/>
      <c r="F89" s="32"/>
      <c r="G89" s="32"/>
      <c r="H89" s="32"/>
      <c r="I89" s="32"/>
      <c r="J89" s="32"/>
      <c r="K89" s="32"/>
      <c r="L89" s="9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2" customHeight="1">
      <c r="A90" s="32"/>
      <c r="B90" s="33"/>
      <c r="C90" s="27" t="s">
        <v>17</v>
      </c>
      <c r="D90" s="32"/>
      <c r="E90" s="32"/>
      <c r="F90" s="32"/>
      <c r="G90" s="32"/>
      <c r="H90" s="32"/>
      <c r="I90" s="32"/>
      <c r="J90" s="32"/>
      <c r="K90" s="32"/>
      <c r="L90" s="9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6.5" customHeight="1">
      <c r="A91" s="32"/>
      <c r="B91" s="33"/>
      <c r="C91" s="32"/>
      <c r="D91" s="32"/>
      <c r="E91" s="325" t="str">
        <f>E7</f>
        <v>Vodovod Velký Pěčín - Malý Pěčín</v>
      </c>
      <c r="F91" s="326"/>
      <c r="G91" s="326"/>
      <c r="H91" s="326"/>
      <c r="I91" s="32"/>
      <c r="J91" s="32"/>
      <c r="K91" s="32"/>
      <c r="L91" s="9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1" customFormat="1" ht="12" customHeight="1">
      <c r="B92" s="20"/>
      <c r="C92" s="27" t="s">
        <v>105</v>
      </c>
      <c r="L92" s="20"/>
    </row>
    <row r="93" spans="1:31" s="2" customFormat="1" ht="16.5" customHeight="1">
      <c r="A93" s="32"/>
      <c r="B93" s="33"/>
      <c r="C93" s="32"/>
      <c r="D93" s="32"/>
      <c r="E93" s="325" t="s">
        <v>106</v>
      </c>
      <c r="F93" s="324"/>
      <c r="G93" s="324"/>
      <c r="H93" s="324"/>
      <c r="I93" s="32"/>
      <c r="J93" s="32"/>
      <c r="K93" s="32"/>
      <c r="L93" s="94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2" customHeight="1">
      <c r="A94" s="32"/>
      <c r="B94" s="33"/>
      <c r="C94" s="27" t="s">
        <v>107</v>
      </c>
      <c r="D94" s="32"/>
      <c r="E94" s="32"/>
      <c r="F94" s="32"/>
      <c r="G94" s="32"/>
      <c r="H94" s="32"/>
      <c r="I94" s="32"/>
      <c r="J94" s="32"/>
      <c r="K94" s="32"/>
      <c r="L94" s="94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6.5" customHeight="1">
      <c r="A95" s="32"/>
      <c r="B95" s="33"/>
      <c r="C95" s="32"/>
      <c r="D95" s="32"/>
      <c r="E95" s="315" t="str">
        <f>E11</f>
        <v>03 - ATS</v>
      </c>
      <c r="F95" s="324"/>
      <c r="G95" s="324"/>
      <c r="H95" s="324"/>
      <c r="I95" s="32"/>
      <c r="J95" s="32"/>
      <c r="K95" s="32"/>
      <c r="L95" s="94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7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94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2" customHeight="1">
      <c r="A97" s="32"/>
      <c r="B97" s="33"/>
      <c r="C97" s="27" t="s">
        <v>22</v>
      </c>
      <c r="D97" s="32"/>
      <c r="E97" s="32"/>
      <c r="F97" s="25" t="str">
        <f>F14</f>
        <v>k.ú.Velký Pěčín, k.ú.Malý Pěčín</v>
      </c>
      <c r="G97" s="32"/>
      <c r="H97" s="32"/>
      <c r="I97" s="27" t="s">
        <v>24</v>
      </c>
      <c r="J97" s="50" t="str">
        <f>IF(J14="","",J14)</f>
        <v>Vyplň údaj</v>
      </c>
      <c r="K97" s="32"/>
      <c r="L97" s="94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7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94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25.75" customHeight="1">
      <c r="A99" s="32"/>
      <c r="B99" s="33"/>
      <c r="C99" s="27" t="s">
        <v>25</v>
      </c>
      <c r="D99" s="32"/>
      <c r="E99" s="32"/>
      <c r="F99" s="25" t="str">
        <f>E17</f>
        <v xml:space="preserve"> </v>
      </c>
      <c r="G99" s="32"/>
      <c r="H99" s="32"/>
      <c r="I99" s="27" t="s">
        <v>31</v>
      </c>
      <c r="J99" s="30" t="str">
        <f>E23</f>
        <v>Ing.Zdeněk Hejtman, Dačice</v>
      </c>
      <c r="K99" s="32"/>
      <c r="L99" s="94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5.25" customHeight="1">
      <c r="A100" s="32"/>
      <c r="B100" s="33"/>
      <c r="C100" s="27" t="s">
        <v>29</v>
      </c>
      <c r="D100" s="32"/>
      <c r="E100" s="32"/>
      <c r="F100" s="25" t="str">
        <f>IF(E20="","",E20)</f>
        <v>Vyplň údaj</v>
      </c>
      <c r="G100" s="32"/>
      <c r="H100" s="32"/>
      <c r="I100" s="27" t="s">
        <v>34</v>
      </c>
      <c r="J100" s="30" t="str">
        <f>E26</f>
        <v xml:space="preserve"> </v>
      </c>
      <c r="K100" s="32"/>
      <c r="L100" s="94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10.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94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11" customFormat="1" ht="29.25" customHeight="1">
      <c r="A102" s="119"/>
      <c r="B102" s="120"/>
      <c r="C102" s="121" t="s">
        <v>123</v>
      </c>
      <c r="D102" s="122" t="s">
        <v>56</v>
      </c>
      <c r="E102" s="122" t="s">
        <v>52</v>
      </c>
      <c r="F102" s="122" t="s">
        <v>53</v>
      </c>
      <c r="G102" s="122" t="s">
        <v>124</v>
      </c>
      <c r="H102" s="122" t="s">
        <v>125</v>
      </c>
      <c r="I102" s="122" t="s">
        <v>126</v>
      </c>
      <c r="J102" s="122" t="s">
        <v>111</v>
      </c>
      <c r="K102" s="123" t="s">
        <v>127</v>
      </c>
      <c r="L102" s="124"/>
      <c r="M102" s="57" t="s">
        <v>3</v>
      </c>
      <c r="N102" s="58" t="s">
        <v>41</v>
      </c>
      <c r="O102" s="58" t="s">
        <v>128</v>
      </c>
      <c r="P102" s="58" t="s">
        <v>129</v>
      </c>
      <c r="Q102" s="58" t="s">
        <v>130</v>
      </c>
      <c r="R102" s="58" t="s">
        <v>131</v>
      </c>
      <c r="S102" s="58" t="s">
        <v>132</v>
      </c>
      <c r="T102" s="59" t="s">
        <v>133</v>
      </c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</row>
    <row r="103" spans="1:65" s="2" customFormat="1" ht="22.9" customHeight="1">
      <c r="A103" s="32"/>
      <c r="B103" s="33"/>
      <c r="C103" s="64" t="s">
        <v>134</v>
      </c>
      <c r="D103" s="32"/>
      <c r="E103" s="32"/>
      <c r="F103" s="32"/>
      <c r="G103" s="32"/>
      <c r="H103" s="32"/>
      <c r="I103" s="32"/>
      <c r="J103" s="125">
        <f>BK103</f>
        <v>0</v>
      </c>
      <c r="K103" s="32"/>
      <c r="L103" s="33"/>
      <c r="M103" s="60"/>
      <c r="N103" s="51"/>
      <c r="O103" s="61"/>
      <c r="P103" s="126">
        <f>P104+P325+P485</f>
        <v>0</v>
      </c>
      <c r="Q103" s="61"/>
      <c r="R103" s="126">
        <f>R104+R325+R485</f>
        <v>38.128729700000008</v>
      </c>
      <c r="S103" s="61"/>
      <c r="T103" s="127">
        <f>T104+T325+T485</f>
        <v>5.1740000000000001E-2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70</v>
      </c>
      <c r="AU103" s="17" t="s">
        <v>112</v>
      </c>
      <c r="BK103" s="128">
        <f>BK104+BK325+BK485</f>
        <v>0</v>
      </c>
    </row>
    <row r="104" spans="1:65" s="12" customFormat="1" ht="25.9" customHeight="1">
      <c r="B104" s="129"/>
      <c r="D104" s="130" t="s">
        <v>70</v>
      </c>
      <c r="E104" s="131" t="s">
        <v>135</v>
      </c>
      <c r="F104" s="131" t="s">
        <v>136</v>
      </c>
      <c r="I104" s="132"/>
      <c r="J104" s="133">
        <f>BK104</f>
        <v>0</v>
      </c>
      <c r="L104" s="129"/>
      <c r="M104" s="134"/>
      <c r="N104" s="135"/>
      <c r="O104" s="135"/>
      <c r="P104" s="136">
        <f>P105+P126+P149+P172+P179+P268+P305+P322</f>
        <v>0</v>
      </c>
      <c r="Q104" s="135"/>
      <c r="R104" s="136">
        <f>R105+R126+R149+R172+R179+R268+R305+R322</f>
        <v>36.726643410000008</v>
      </c>
      <c r="S104" s="135"/>
      <c r="T104" s="137">
        <f>T105+T126+T149+T172+T179+T268+T305+T322</f>
        <v>5.1740000000000001E-2</v>
      </c>
      <c r="AR104" s="130" t="s">
        <v>78</v>
      </c>
      <c r="AT104" s="138" t="s">
        <v>70</v>
      </c>
      <c r="AU104" s="138" t="s">
        <v>71</v>
      </c>
      <c r="AY104" s="130" t="s">
        <v>137</v>
      </c>
      <c r="BK104" s="139">
        <f>BK105+BK126+BK149+BK172+BK179+BK268+BK305+BK322</f>
        <v>0</v>
      </c>
    </row>
    <row r="105" spans="1:65" s="12" customFormat="1" ht="22.9" customHeight="1">
      <c r="B105" s="129"/>
      <c r="D105" s="130" t="s">
        <v>70</v>
      </c>
      <c r="E105" s="140" t="s">
        <v>78</v>
      </c>
      <c r="F105" s="140" t="s">
        <v>138</v>
      </c>
      <c r="I105" s="132"/>
      <c r="J105" s="141">
        <f>BK105</f>
        <v>0</v>
      </c>
      <c r="L105" s="129"/>
      <c r="M105" s="134"/>
      <c r="N105" s="135"/>
      <c r="O105" s="135"/>
      <c r="P105" s="136">
        <f>SUM(P106:P125)</f>
        <v>0</v>
      </c>
      <c r="Q105" s="135"/>
      <c r="R105" s="136">
        <f>SUM(R106:R125)</f>
        <v>4.8000000000000001E-4</v>
      </c>
      <c r="S105" s="135"/>
      <c r="T105" s="137">
        <f>SUM(T106:T125)</f>
        <v>0</v>
      </c>
      <c r="AR105" s="130" t="s">
        <v>78</v>
      </c>
      <c r="AT105" s="138" t="s">
        <v>70</v>
      </c>
      <c r="AU105" s="138" t="s">
        <v>78</v>
      </c>
      <c r="AY105" s="130" t="s">
        <v>137</v>
      </c>
      <c r="BK105" s="139">
        <f>SUM(BK106:BK125)</f>
        <v>0</v>
      </c>
    </row>
    <row r="106" spans="1:65" s="2" customFormat="1" ht="24.25" customHeight="1">
      <c r="A106" s="32"/>
      <c r="B106" s="142"/>
      <c r="C106" s="143" t="s">
        <v>78</v>
      </c>
      <c r="D106" s="143" t="s">
        <v>139</v>
      </c>
      <c r="E106" s="144" t="s">
        <v>701</v>
      </c>
      <c r="F106" s="145" t="s">
        <v>702</v>
      </c>
      <c r="G106" s="146" t="s">
        <v>142</v>
      </c>
      <c r="H106" s="147">
        <v>24</v>
      </c>
      <c r="I106" s="148"/>
      <c r="J106" s="149">
        <f>ROUND(I106*H106,2)</f>
        <v>0</v>
      </c>
      <c r="K106" s="145" t="s">
        <v>143</v>
      </c>
      <c r="L106" s="33"/>
      <c r="M106" s="150" t="s">
        <v>3</v>
      </c>
      <c r="N106" s="151" t="s">
        <v>42</v>
      </c>
      <c r="O106" s="53"/>
      <c r="P106" s="152">
        <f>O106*H106</f>
        <v>0</v>
      </c>
      <c r="Q106" s="152">
        <v>0</v>
      </c>
      <c r="R106" s="152">
        <f>Q106*H106</f>
        <v>0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144</v>
      </c>
      <c r="AT106" s="154" t="s">
        <v>139</v>
      </c>
      <c r="AU106" s="154" t="s">
        <v>80</v>
      </c>
      <c r="AY106" s="17" t="s">
        <v>137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78</v>
      </c>
      <c r="BK106" s="155">
        <f>ROUND(I106*H106,2)</f>
        <v>0</v>
      </c>
      <c r="BL106" s="17" t="s">
        <v>144</v>
      </c>
      <c r="BM106" s="154" t="s">
        <v>879</v>
      </c>
    </row>
    <row r="107" spans="1:65" s="2" customFormat="1">
      <c r="A107" s="32"/>
      <c r="B107" s="33"/>
      <c r="C107" s="32"/>
      <c r="D107" s="156" t="s">
        <v>146</v>
      </c>
      <c r="E107" s="32"/>
      <c r="F107" s="157" t="s">
        <v>704</v>
      </c>
      <c r="G107" s="32"/>
      <c r="H107" s="32"/>
      <c r="I107" s="158"/>
      <c r="J107" s="32"/>
      <c r="K107" s="32"/>
      <c r="L107" s="33"/>
      <c r="M107" s="159"/>
      <c r="N107" s="160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146</v>
      </c>
      <c r="AU107" s="17" t="s">
        <v>80</v>
      </c>
    </row>
    <row r="108" spans="1:65" s="13" customFormat="1">
      <c r="B108" s="161"/>
      <c r="D108" s="162" t="s">
        <v>148</v>
      </c>
      <c r="E108" s="163" t="s">
        <v>3</v>
      </c>
      <c r="F108" s="164" t="s">
        <v>880</v>
      </c>
      <c r="H108" s="165">
        <v>24</v>
      </c>
      <c r="I108" s="166"/>
      <c r="L108" s="161"/>
      <c r="M108" s="167"/>
      <c r="N108" s="168"/>
      <c r="O108" s="168"/>
      <c r="P108" s="168"/>
      <c r="Q108" s="168"/>
      <c r="R108" s="168"/>
      <c r="S108" s="168"/>
      <c r="T108" s="169"/>
      <c r="AT108" s="163" t="s">
        <v>148</v>
      </c>
      <c r="AU108" s="163" t="s">
        <v>80</v>
      </c>
      <c r="AV108" s="13" t="s">
        <v>80</v>
      </c>
      <c r="AW108" s="13" t="s">
        <v>33</v>
      </c>
      <c r="AX108" s="13" t="s">
        <v>78</v>
      </c>
      <c r="AY108" s="163" t="s">
        <v>137</v>
      </c>
    </row>
    <row r="109" spans="1:65" s="2" customFormat="1" ht="44.25" customHeight="1">
      <c r="A109" s="32"/>
      <c r="B109" s="142"/>
      <c r="C109" s="143" t="s">
        <v>80</v>
      </c>
      <c r="D109" s="143" t="s">
        <v>139</v>
      </c>
      <c r="E109" s="144" t="s">
        <v>881</v>
      </c>
      <c r="F109" s="145" t="s">
        <v>882</v>
      </c>
      <c r="G109" s="146" t="s">
        <v>170</v>
      </c>
      <c r="H109" s="147">
        <v>4.05</v>
      </c>
      <c r="I109" s="148"/>
      <c r="J109" s="149">
        <f>ROUND(I109*H109,2)</f>
        <v>0</v>
      </c>
      <c r="K109" s="145" t="s">
        <v>143</v>
      </c>
      <c r="L109" s="33"/>
      <c r="M109" s="150" t="s">
        <v>3</v>
      </c>
      <c r="N109" s="151" t="s">
        <v>42</v>
      </c>
      <c r="O109" s="53"/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4" t="s">
        <v>144</v>
      </c>
      <c r="AT109" s="154" t="s">
        <v>139</v>
      </c>
      <c r="AU109" s="154" t="s">
        <v>80</v>
      </c>
      <c r="AY109" s="17" t="s">
        <v>137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17" t="s">
        <v>78</v>
      </c>
      <c r="BK109" s="155">
        <f>ROUND(I109*H109,2)</f>
        <v>0</v>
      </c>
      <c r="BL109" s="17" t="s">
        <v>144</v>
      </c>
      <c r="BM109" s="154" t="s">
        <v>883</v>
      </c>
    </row>
    <row r="110" spans="1:65" s="2" customFormat="1">
      <c r="A110" s="32"/>
      <c r="B110" s="33"/>
      <c r="C110" s="32"/>
      <c r="D110" s="156" t="s">
        <v>146</v>
      </c>
      <c r="E110" s="32"/>
      <c r="F110" s="157" t="s">
        <v>884</v>
      </c>
      <c r="G110" s="32"/>
      <c r="H110" s="32"/>
      <c r="I110" s="158"/>
      <c r="J110" s="32"/>
      <c r="K110" s="32"/>
      <c r="L110" s="33"/>
      <c r="M110" s="159"/>
      <c r="N110" s="160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146</v>
      </c>
      <c r="AU110" s="17" t="s">
        <v>80</v>
      </c>
    </row>
    <row r="111" spans="1:65" s="13" customFormat="1" ht="20">
      <c r="B111" s="161"/>
      <c r="D111" s="162" t="s">
        <v>148</v>
      </c>
      <c r="E111" s="163" t="s">
        <v>3</v>
      </c>
      <c r="F111" s="164" t="s">
        <v>885</v>
      </c>
      <c r="H111" s="165">
        <v>4.05</v>
      </c>
      <c r="I111" s="166"/>
      <c r="L111" s="161"/>
      <c r="M111" s="167"/>
      <c r="N111" s="168"/>
      <c r="O111" s="168"/>
      <c r="P111" s="168"/>
      <c r="Q111" s="168"/>
      <c r="R111" s="168"/>
      <c r="S111" s="168"/>
      <c r="T111" s="169"/>
      <c r="AT111" s="163" t="s">
        <v>148</v>
      </c>
      <c r="AU111" s="163" t="s">
        <v>80</v>
      </c>
      <c r="AV111" s="13" t="s">
        <v>80</v>
      </c>
      <c r="AW111" s="13" t="s">
        <v>33</v>
      </c>
      <c r="AX111" s="13" t="s">
        <v>78</v>
      </c>
      <c r="AY111" s="163" t="s">
        <v>137</v>
      </c>
    </row>
    <row r="112" spans="1:65" s="2" customFormat="1" ht="62.65" customHeight="1">
      <c r="A112" s="32"/>
      <c r="B112" s="142"/>
      <c r="C112" s="143" t="s">
        <v>155</v>
      </c>
      <c r="D112" s="143" t="s">
        <v>139</v>
      </c>
      <c r="E112" s="144" t="s">
        <v>886</v>
      </c>
      <c r="F112" s="145" t="s">
        <v>887</v>
      </c>
      <c r="G112" s="146" t="s">
        <v>170</v>
      </c>
      <c r="H112" s="147">
        <v>4.05</v>
      </c>
      <c r="I112" s="148"/>
      <c r="J112" s="149">
        <f>ROUND(I112*H112,2)</f>
        <v>0</v>
      </c>
      <c r="K112" s="145" t="s">
        <v>143</v>
      </c>
      <c r="L112" s="33"/>
      <c r="M112" s="150" t="s">
        <v>3</v>
      </c>
      <c r="N112" s="151" t="s">
        <v>42</v>
      </c>
      <c r="O112" s="53"/>
      <c r="P112" s="152">
        <f>O112*H112</f>
        <v>0</v>
      </c>
      <c r="Q112" s="152">
        <v>0</v>
      </c>
      <c r="R112" s="152">
        <f>Q112*H112</f>
        <v>0</v>
      </c>
      <c r="S112" s="152">
        <v>0</v>
      </c>
      <c r="T112" s="153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54" t="s">
        <v>144</v>
      </c>
      <c r="AT112" s="154" t="s">
        <v>139</v>
      </c>
      <c r="AU112" s="154" t="s">
        <v>80</v>
      </c>
      <c r="AY112" s="17" t="s">
        <v>137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17" t="s">
        <v>78</v>
      </c>
      <c r="BK112" s="155">
        <f>ROUND(I112*H112,2)</f>
        <v>0</v>
      </c>
      <c r="BL112" s="17" t="s">
        <v>144</v>
      </c>
      <c r="BM112" s="154" t="s">
        <v>888</v>
      </c>
    </row>
    <row r="113" spans="1:65" s="2" customFormat="1">
      <c r="A113" s="32"/>
      <c r="B113" s="33"/>
      <c r="C113" s="32"/>
      <c r="D113" s="156" t="s">
        <v>146</v>
      </c>
      <c r="E113" s="32"/>
      <c r="F113" s="157" t="s">
        <v>889</v>
      </c>
      <c r="G113" s="32"/>
      <c r="H113" s="32"/>
      <c r="I113" s="158"/>
      <c r="J113" s="32"/>
      <c r="K113" s="32"/>
      <c r="L113" s="33"/>
      <c r="M113" s="159"/>
      <c r="N113" s="160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146</v>
      </c>
      <c r="AU113" s="17" t="s">
        <v>80</v>
      </c>
    </row>
    <row r="114" spans="1:65" s="13" customFormat="1" ht="20">
      <c r="B114" s="161"/>
      <c r="D114" s="162" t="s">
        <v>148</v>
      </c>
      <c r="E114" s="163" t="s">
        <v>3</v>
      </c>
      <c r="F114" s="164" t="s">
        <v>885</v>
      </c>
      <c r="H114" s="165">
        <v>4.05</v>
      </c>
      <c r="I114" s="166"/>
      <c r="L114" s="161"/>
      <c r="M114" s="167"/>
      <c r="N114" s="168"/>
      <c r="O114" s="168"/>
      <c r="P114" s="168"/>
      <c r="Q114" s="168"/>
      <c r="R114" s="168"/>
      <c r="S114" s="168"/>
      <c r="T114" s="169"/>
      <c r="AT114" s="163" t="s">
        <v>148</v>
      </c>
      <c r="AU114" s="163" t="s">
        <v>80</v>
      </c>
      <c r="AV114" s="13" t="s">
        <v>80</v>
      </c>
      <c r="AW114" s="13" t="s">
        <v>33</v>
      </c>
      <c r="AX114" s="13" t="s">
        <v>78</v>
      </c>
      <c r="AY114" s="163" t="s">
        <v>137</v>
      </c>
    </row>
    <row r="115" spans="1:65" s="2" customFormat="1" ht="37.9" customHeight="1">
      <c r="A115" s="32"/>
      <c r="B115" s="142"/>
      <c r="C115" s="143" t="s">
        <v>144</v>
      </c>
      <c r="D115" s="143" t="s">
        <v>139</v>
      </c>
      <c r="E115" s="144" t="s">
        <v>751</v>
      </c>
      <c r="F115" s="145" t="s">
        <v>752</v>
      </c>
      <c r="G115" s="146" t="s">
        <v>142</v>
      </c>
      <c r="H115" s="147">
        <v>24</v>
      </c>
      <c r="I115" s="148"/>
      <c r="J115" s="149">
        <f>ROUND(I115*H115,2)</f>
        <v>0</v>
      </c>
      <c r="K115" s="145" t="s">
        <v>143</v>
      </c>
      <c r="L115" s="33"/>
      <c r="M115" s="150" t="s">
        <v>3</v>
      </c>
      <c r="N115" s="151" t="s">
        <v>42</v>
      </c>
      <c r="O115" s="53"/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4" t="s">
        <v>144</v>
      </c>
      <c r="AT115" s="154" t="s">
        <v>139</v>
      </c>
      <c r="AU115" s="154" t="s">
        <v>80</v>
      </c>
      <c r="AY115" s="17" t="s">
        <v>137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7" t="s">
        <v>78</v>
      </c>
      <c r="BK115" s="155">
        <f>ROUND(I115*H115,2)</f>
        <v>0</v>
      </c>
      <c r="BL115" s="17" t="s">
        <v>144</v>
      </c>
      <c r="BM115" s="154" t="s">
        <v>890</v>
      </c>
    </row>
    <row r="116" spans="1:65" s="2" customFormat="1">
      <c r="A116" s="32"/>
      <c r="B116" s="33"/>
      <c r="C116" s="32"/>
      <c r="D116" s="156" t="s">
        <v>146</v>
      </c>
      <c r="E116" s="32"/>
      <c r="F116" s="157" t="s">
        <v>754</v>
      </c>
      <c r="G116" s="32"/>
      <c r="H116" s="32"/>
      <c r="I116" s="158"/>
      <c r="J116" s="32"/>
      <c r="K116" s="32"/>
      <c r="L116" s="33"/>
      <c r="M116" s="159"/>
      <c r="N116" s="160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146</v>
      </c>
      <c r="AU116" s="17" t="s">
        <v>80</v>
      </c>
    </row>
    <row r="117" spans="1:65" s="13" customFormat="1">
      <c r="B117" s="161"/>
      <c r="D117" s="162" t="s">
        <v>148</v>
      </c>
      <c r="E117" s="163" t="s">
        <v>3</v>
      </c>
      <c r="F117" s="164" t="s">
        <v>891</v>
      </c>
      <c r="H117" s="165">
        <v>24</v>
      </c>
      <c r="I117" s="166"/>
      <c r="L117" s="161"/>
      <c r="M117" s="167"/>
      <c r="N117" s="168"/>
      <c r="O117" s="168"/>
      <c r="P117" s="168"/>
      <c r="Q117" s="168"/>
      <c r="R117" s="168"/>
      <c r="S117" s="168"/>
      <c r="T117" s="169"/>
      <c r="AT117" s="163" t="s">
        <v>148</v>
      </c>
      <c r="AU117" s="163" t="s">
        <v>80</v>
      </c>
      <c r="AV117" s="13" t="s">
        <v>80</v>
      </c>
      <c r="AW117" s="13" t="s">
        <v>33</v>
      </c>
      <c r="AX117" s="13" t="s">
        <v>78</v>
      </c>
      <c r="AY117" s="163" t="s">
        <v>137</v>
      </c>
    </row>
    <row r="118" spans="1:65" s="2" customFormat="1" ht="37.9" customHeight="1">
      <c r="A118" s="32"/>
      <c r="B118" s="142"/>
      <c r="C118" s="143" t="s">
        <v>167</v>
      </c>
      <c r="D118" s="143" t="s">
        <v>139</v>
      </c>
      <c r="E118" s="144" t="s">
        <v>321</v>
      </c>
      <c r="F118" s="145" t="s">
        <v>322</v>
      </c>
      <c r="G118" s="146" t="s">
        <v>142</v>
      </c>
      <c r="H118" s="147">
        <v>24</v>
      </c>
      <c r="I118" s="148"/>
      <c r="J118" s="149">
        <f>ROUND(I118*H118,2)</f>
        <v>0</v>
      </c>
      <c r="K118" s="145" t="s">
        <v>143</v>
      </c>
      <c r="L118" s="33"/>
      <c r="M118" s="150" t="s">
        <v>3</v>
      </c>
      <c r="N118" s="151" t="s">
        <v>42</v>
      </c>
      <c r="O118" s="53"/>
      <c r="P118" s="152">
        <f>O118*H118</f>
        <v>0</v>
      </c>
      <c r="Q118" s="152">
        <v>0</v>
      </c>
      <c r="R118" s="152">
        <f>Q118*H118</f>
        <v>0</v>
      </c>
      <c r="S118" s="152">
        <v>0</v>
      </c>
      <c r="T118" s="15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54" t="s">
        <v>144</v>
      </c>
      <c r="AT118" s="154" t="s">
        <v>139</v>
      </c>
      <c r="AU118" s="154" t="s">
        <v>80</v>
      </c>
      <c r="AY118" s="17" t="s">
        <v>137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7" t="s">
        <v>78</v>
      </c>
      <c r="BK118" s="155">
        <f>ROUND(I118*H118,2)</f>
        <v>0</v>
      </c>
      <c r="BL118" s="17" t="s">
        <v>144</v>
      </c>
      <c r="BM118" s="154" t="s">
        <v>892</v>
      </c>
    </row>
    <row r="119" spans="1:65" s="2" customFormat="1">
      <c r="A119" s="32"/>
      <c r="B119" s="33"/>
      <c r="C119" s="32"/>
      <c r="D119" s="156" t="s">
        <v>146</v>
      </c>
      <c r="E119" s="32"/>
      <c r="F119" s="157" t="s">
        <v>324</v>
      </c>
      <c r="G119" s="32"/>
      <c r="H119" s="32"/>
      <c r="I119" s="158"/>
      <c r="J119" s="32"/>
      <c r="K119" s="32"/>
      <c r="L119" s="33"/>
      <c r="M119" s="159"/>
      <c r="N119" s="160"/>
      <c r="O119" s="53"/>
      <c r="P119" s="53"/>
      <c r="Q119" s="53"/>
      <c r="R119" s="53"/>
      <c r="S119" s="53"/>
      <c r="T119" s="54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146</v>
      </c>
      <c r="AU119" s="17" t="s">
        <v>80</v>
      </c>
    </row>
    <row r="120" spans="1:65" s="13" customFormat="1">
      <c r="B120" s="161"/>
      <c r="D120" s="162" t="s">
        <v>148</v>
      </c>
      <c r="E120" s="163" t="s">
        <v>3</v>
      </c>
      <c r="F120" s="164" t="s">
        <v>893</v>
      </c>
      <c r="H120" s="165">
        <v>24</v>
      </c>
      <c r="I120" s="166"/>
      <c r="L120" s="161"/>
      <c r="M120" s="167"/>
      <c r="N120" s="168"/>
      <c r="O120" s="168"/>
      <c r="P120" s="168"/>
      <c r="Q120" s="168"/>
      <c r="R120" s="168"/>
      <c r="S120" s="168"/>
      <c r="T120" s="169"/>
      <c r="AT120" s="163" t="s">
        <v>148</v>
      </c>
      <c r="AU120" s="163" t="s">
        <v>80</v>
      </c>
      <c r="AV120" s="13" t="s">
        <v>80</v>
      </c>
      <c r="AW120" s="13" t="s">
        <v>33</v>
      </c>
      <c r="AX120" s="13" t="s">
        <v>78</v>
      </c>
      <c r="AY120" s="163" t="s">
        <v>137</v>
      </c>
    </row>
    <row r="121" spans="1:65" s="2" customFormat="1" ht="16.5" customHeight="1">
      <c r="A121" s="32"/>
      <c r="B121" s="142"/>
      <c r="C121" s="178" t="s">
        <v>174</v>
      </c>
      <c r="D121" s="178" t="s">
        <v>293</v>
      </c>
      <c r="E121" s="179" t="s">
        <v>326</v>
      </c>
      <c r="F121" s="180" t="s">
        <v>327</v>
      </c>
      <c r="G121" s="181" t="s">
        <v>328</v>
      </c>
      <c r="H121" s="182">
        <v>0.48</v>
      </c>
      <c r="I121" s="183"/>
      <c r="J121" s="184">
        <f>ROUND(I121*H121,2)</f>
        <v>0</v>
      </c>
      <c r="K121" s="180" t="s">
        <v>143</v>
      </c>
      <c r="L121" s="185"/>
      <c r="M121" s="186" t="s">
        <v>3</v>
      </c>
      <c r="N121" s="187" t="s">
        <v>42</v>
      </c>
      <c r="O121" s="53"/>
      <c r="P121" s="152">
        <f>O121*H121</f>
        <v>0</v>
      </c>
      <c r="Q121" s="152">
        <v>1E-3</v>
      </c>
      <c r="R121" s="152">
        <f>Q121*H121</f>
        <v>4.8000000000000001E-4</v>
      </c>
      <c r="S121" s="152">
        <v>0</v>
      </c>
      <c r="T121" s="153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4" t="s">
        <v>186</v>
      </c>
      <c r="AT121" s="154" t="s">
        <v>293</v>
      </c>
      <c r="AU121" s="154" t="s">
        <v>80</v>
      </c>
      <c r="AY121" s="17" t="s">
        <v>137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7" t="s">
        <v>78</v>
      </c>
      <c r="BK121" s="155">
        <f>ROUND(I121*H121,2)</f>
        <v>0</v>
      </c>
      <c r="BL121" s="17" t="s">
        <v>144</v>
      </c>
      <c r="BM121" s="154" t="s">
        <v>894</v>
      </c>
    </row>
    <row r="122" spans="1:65" s="13" customFormat="1">
      <c r="B122" s="161"/>
      <c r="D122" s="162" t="s">
        <v>148</v>
      </c>
      <c r="F122" s="164" t="s">
        <v>895</v>
      </c>
      <c r="H122" s="165">
        <v>0.48</v>
      </c>
      <c r="I122" s="166"/>
      <c r="L122" s="161"/>
      <c r="M122" s="167"/>
      <c r="N122" s="168"/>
      <c r="O122" s="168"/>
      <c r="P122" s="168"/>
      <c r="Q122" s="168"/>
      <c r="R122" s="168"/>
      <c r="S122" s="168"/>
      <c r="T122" s="169"/>
      <c r="AT122" s="163" t="s">
        <v>148</v>
      </c>
      <c r="AU122" s="163" t="s">
        <v>80</v>
      </c>
      <c r="AV122" s="13" t="s">
        <v>80</v>
      </c>
      <c r="AW122" s="13" t="s">
        <v>4</v>
      </c>
      <c r="AX122" s="13" t="s">
        <v>78</v>
      </c>
      <c r="AY122" s="163" t="s">
        <v>137</v>
      </c>
    </row>
    <row r="123" spans="1:65" s="2" customFormat="1" ht="33" customHeight="1">
      <c r="A123" s="32"/>
      <c r="B123" s="142"/>
      <c r="C123" s="143" t="s">
        <v>180</v>
      </c>
      <c r="D123" s="143" t="s">
        <v>139</v>
      </c>
      <c r="E123" s="144" t="s">
        <v>896</v>
      </c>
      <c r="F123" s="145" t="s">
        <v>897</v>
      </c>
      <c r="G123" s="146" t="s">
        <v>142</v>
      </c>
      <c r="H123" s="147">
        <v>14.25</v>
      </c>
      <c r="I123" s="148"/>
      <c r="J123" s="149">
        <f>ROUND(I123*H123,2)</f>
        <v>0</v>
      </c>
      <c r="K123" s="145" t="s">
        <v>143</v>
      </c>
      <c r="L123" s="33"/>
      <c r="M123" s="150" t="s">
        <v>3</v>
      </c>
      <c r="N123" s="151" t="s">
        <v>42</v>
      </c>
      <c r="O123" s="53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144</v>
      </c>
      <c r="AT123" s="154" t="s">
        <v>139</v>
      </c>
      <c r="AU123" s="154" t="s">
        <v>80</v>
      </c>
      <c r="AY123" s="17" t="s">
        <v>137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78</v>
      </c>
      <c r="BK123" s="155">
        <f>ROUND(I123*H123,2)</f>
        <v>0</v>
      </c>
      <c r="BL123" s="17" t="s">
        <v>144</v>
      </c>
      <c r="BM123" s="154" t="s">
        <v>898</v>
      </c>
    </row>
    <row r="124" spans="1:65" s="2" customFormat="1">
      <c r="A124" s="32"/>
      <c r="B124" s="33"/>
      <c r="C124" s="32"/>
      <c r="D124" s="156" t="s">
        <v>146</v>
      </c>
      <c r="E124" s="32"/>
      <c r="F124" s="157" t="s">
        <v>899</v>
      </c>
      <c r="G124" s="32"/>
      <c r="H124" s="32"/>
      <c r="I124" s="158"/>
      <c r="J124" s="32"/>
      <c r="K124" s="32"/>
      <c r="L124" s="33"/>
      <c r="M124" s="159"/>
      <c r="N124" s="160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146</v>
      </c>
      <c r="AU124" s="17" t="s">
        <v>80</v>
      </c>
    </row>
    <row r="125" spans="1:65" s="13" customFormat="1">
      <c r="B125" s="161"/>
      <c r="D125" s="162" t="s">
        <v>148</v>
      </c>
      <c r="E125" s="163" t="s">
        <v>3</v>
      </c>
      <c r="F125" s="164" t="s">
        <v>900</v>
      </c>
      <c r="H125" s="165">
        <v>14.25</v>
      </c>
      <c r="I125" s="166"/>
      <c r="L125" s="161"/>
      <c r="M125" s="167"/>
      <c r="N125" s="168"/>
      <c r="O125" s="168"/>
      <c r="P125" s="168"/>
      <c r="Q125" s="168"/>
      <c r="R125" s="168"/>
      <c r="S125" s="168"/>
      <c r="T125" s="169"/>
      <c r="AT125" s="163" t="s">
        <v>148</v>
      </c>
      <c r="AU125" s="163" t="s">
        <v>80</v>
      </c>
      <c r="AV125" s="13" t="s">
        <v>80</v>
      </c>
      <c r="AW125" s="13" t="s">
        <v>33</v>
      </c>
      <c r="AX125" s="13" t="s">
        <v>78</v>
      </c>
      <c r="AY125" s="163" t="s">
        <v>137</v>
      </c>
    </row>
    <row r="126" spans="1:65" s="12" customFormat="1" ht="22.9" customHeight="1">
      <c r="B126" s="129"/>
      <c r="D126" s="130" t="s">
        <v>70</v>
      </c>
      <c r="E126" s="140" t="s">
        <v>80</v>
      </c>
      <c r="F126" s="140" t="s">
        <v>331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SUM(P127:P148)</f>
        <v>0</v>
      </c>
      <c r="Q126" s="135"/>
      <c r="R126" s="136">
        <f>SUM(R127:R148)</f>
        <v>15.8677542</v>
      </c>
      <c r="S126" s="135"/>
      <c r="T126" s="137">
        <f>SUM(T127:T148)</f>
        <v>0</v>
      </c>
      <c r="AR126" s="130" t="s">
        <v>78</v>
      </c>
      <c r="AT126" s="138" t="s">
        <v>70</v>
      </c>
      <c r="AU126" s="138" t="s">
        <v>78</v>
      </c>
      <c r="AY126" s="130" t="s">
        <v>137</v>
      </c>
      <c r="BK126" s="139">
        <f>SUM(BK127:BK148)</f>
        <v>0</v>
      </c>
    </row>
    <row r="127" spans="1:65" s="2" customFormat="1" ht="37.9" customHeight="1">
      <c r="A127" s="32"/>
      <c r="B127" s="142"/>
      <c r="C127" s="143" t="s">
        <v>186</v>
      </c>
      <c r="D127" s="143" t="s">
        <v>139</v>
      </c>
      <c r="E127" s="144" t="s">
        <v>901</v>
      </c>
      <c r="F127" s="145" t="s">
        <v>902</v>
      </c>
      <c r="G127" s="146" t="s">
        <v>170</v>
      </c>
      <c r="H127" s="147">
        <v>0.22500000000000001</v>
      </c>
      <c r="I127" s="148"/>
      <c r="J127" s="149">
        <f>ROUND(I127*H127,2)</f>
        <v>0</v>
      </c>
      <c r="K127" s="145" t="s">
        <v>143</v>
      </c>
      <c r="L127" s="33"/>
      <c r="M127" s="150" t="s">
        <v>3</v>
      </c>
      <c r="N127" s="151" t="s">
        <v>42</v>
      </c>
      <c r="O127" s="53"/>
      <c r="P127" s="152">
        <f>O127*H127</f>
        <v>0</v>
      </c>
      <c r="Q127" s="152">
        <v>1.98</v>
      </c>
      <c r="R127" s="152">
        <f>Q127*H127</f>
        <v>0.44550000000000001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144</v>
      </c>
      <c r="AT127" s="154" t="s">
        <v>139</v>
      </c>
      <c r="AU127" s="154" t="s">
        <v>80</v>
      </c>
      <c r="AY127" s="17" t="s">
        <v>137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78</v>
      </c>
      <c r="BK127" s="155">
        <f>ROUND(I127*H127,2)</f>
        <v>0</v>
      </c>
      <c r="BL127" s="17" t="s">
        <v>144</v>
      </c>
      <c r="BM127" s="154" t="s">
        <v>903</v>
      </c>
    </row>
    <row r="128" spans="1:65" s="2" customFormat="1">
      <c r="A128" s="32"/>
      <c r="B128" s="33"/>
      <c r="C128" s="32"/>
      <c r="D128" s="156" t="s">
        <v>146</v>
      </c>
      <c r="E128" s="32"/>
      <c r="F128" s="157" t="s">
        <v>904</v>
      </c>
      <c r="G128" s="32"/>
      <c r="H128" s="32"/>
      <c r="I128" s="158"/>
      <c r="J128" s="32"/>
      <c r="K128" s="32"/>
      <c r="L128" s="33"/>
      <c r="M128" s="159"/>
      <c r="N128" s="160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146</v>
      </c>
      <c r="AU128" s="17" t="s">
        <v>80</v>
      </c>
    </row>
    <row r="129" spans="1:65" s="13" customFormat="1" ht="20">
      <c r="B129" s="161"/>
      <c r="D129" s="162" t="s">
        <v>148</v>
      </c>
      <c r="E129" s="163" t="s">
        <v>3</v>
      </c>
      <c r="F129" s="164" t="s">
        <v>905</v>
      </c>
      <c r="H129" s="165">
        <v>0.22500000000000001</v>
      </c>
      <c r="I129" s="166"/>
      <c r="L129" s="161"/>
      <c r="M129" s="167"/>
      <c r="N129" s="168"/>
      <c r="O129" s="168"/>
      <c r="P129" s="168"/>
      <c r="Q129" s="168"/>
      <c r="R129" s="168"/>
      <c r="S129" s="168"/>
      <c r="T129" s="169"/>
      <c r="AT129" s="163" t="s">
        <v>148</v>
      </c>
      <c r="AU129" s="163" t="s">
        <v>80</v>
      </c>
      <c r="AV129" s="13" t="s">
        <v>80</v>
      </c>
      <c r="AW129" s="13" t="s">
        <v>33</v>
      </c>
      <c r="AX129" s="13" t="s">
        <v>78</v>
      </c>
      <c r="AY129" s="163" t="s">
        <v>137</v>
      </c>
    </row>
    <row r="130" spans="1:65" s="2" customFormat="1" ht="24.25" customHeight="1">
      <c r="A130" s="32"/>
      <c r="B130" s="142"/>
      <c r="C130" s="143" t="s">
        <v>220</v>
      </c>
      <c r="D130" s="143" t="s">
        <v>139</v>
      </c>
      <c r="E130" s="144" t="s">
        <v>906</v>
      </c>
      <c r="F130" s="145" t="s">
        <v>907</v>
      </c>
      <c r="G130" s="146" t="s">
        <v>170</v>
      </c>
      <c r="H130" s="147">
        <v>1.2749999999999999</v>
      </c>
      <c r="I130" s="148"/>
      <c r="J130" s="149">
        <f>ROUND(I130*H130,2)</f>
        <v>0</v>
      </c>
      <c r="K130" s="145" t="s">
        <v>143</v>
      </c>
      <c r="L130" s="33"/>
      <c r="M130" s="150" t="s">
        <v>3</v>
      </c>
      <c r="N130" s="151" t="s">
        <v>42</v>
      </c>
      <c r="O130" s="53"/>
      <c r="P130" s="152">
        <f>O130*H130</f>
        <v>0</v>
      </c>
      <c r="Q130" s="152">
        <v>1.98</v>
      </c>
      <c r="R130" s="152">
        <f>Q130*H130</f>
        <v>2.5244999999999997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144</v>
      </c>
      <c r="AT130" s="154" t="s">
        <v>139</v>
      </c>
      <c r="AU130" s="154" t="s">
        <v>80</v>
      </c>
      <c r="AY130" s="17" t="s">
        <v>137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78</v>
      </c>
      <c r="BK130" s="155">
        <f>ROUND(I130*H130,2)</f>
        <v>0</v>
      </c>
      <c r="BL130" s="17" t="s">
        <v>144</v>
      </c>
      <c r="BM130" s="154" t="s">
        <v>908</v>
      </c>
    </row>
    <row r="131" spans="1:65" s="2" customFormat="1">
      <c r="A131" s="32"/>
      <c r="B131" s="33"/>
      <c r="C131" s="32"/>
      <c r="D131" s="156" t="s">
        <v>146</v>
      </c>
      <c r="E131" s="32"/>
      <c r="F131" s="157" t="s">
        <v>909</v>
      </c>
      <c r="G131" s="32"/>
      <c r="H131" s="32"/>
      <c r="I131" s="158"/>
      <c r="J131" s="32"/>
      <c r="K131" s="32"/>
      <c r="L131" s="33"/>
      <c r="M131" s="159"/>
      <c r="N131" s="160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146</v>
      </c>
      <c r="AU131" s="17" t="s">
        <v>80</v>
      </c>
    </row>
    <row r="132" spans="1:65" s="13" customFormat="1" ht="20">
      <c r="B132" s="161"/>
      <c r="D132" s="162" t="s">
        <v>148</v>
      </c>
      <c r="E132" s="163" t="s">
        <v>3</v>
      </c>
      <c r="F132" s="164" t="s">
        <v>910</v>
      </c>
      <c r="H132" s="165">
        <v>1.2749999999999999</v>
      </c>
      <c r="I132" s="166"/>
      <c r="L132" s="161"/>
      <c r="M132" s="167"/>
      <c r="N132" s="168"/>
      <c r="O132" s="168"/>
      <c r="P132" s="168"/>
      <c r="Q132" s="168"/>
      <c r="R132" s="168"/>
      <c r="S132" s="168"/>
      <c r="T132" s="169"/>
      <c r="AT132" s="163" t="s">
        <v>148</v>
      </c>
      <c r="AU132" s="163" t="s">
        <v>80</v>
      </c>
      <c r="AV132" s="13" t="s">
        <v>80</v>
      </c>
      <c r="AW132" s="13" t="s">
        <v>33</v>
      </c>
      <c r="AX132" s="13" t="s">
        <v>78</v>
      </c>
      <c r="AY132" s="163" t="s">
        <v>137</v>
      </c>
    </row>
    <row r="133" spans="1:65" s="2" customFormat="1" ht="24.25" customHeight="1">
      <c r="A133" s="32"/>
      <c r="B133" s="142"/>
      <c r="C133" s="143" t="s">
        <v>229</v>
      </c>
      <c r="D133" s="143" t="s">
        <v>139</v>
      </c>
      <c r="E133" s="144" t="s">
        <v>911</v>
      </c>
      <c r="F133" s="145" t="s">
        <v>912</v>
      </c>
      <c r="G133" s="146" t="s">
        <v>170</v>
      </c>
      <c r="H133" s="147">
        <v>5.4</v>
      </c>
      <c r="I133" s="148"/>
      <c r="J133" s="149">
        <f>ROUND(I133*H133,2)</f>
        <v>0</v>
      </c>
      <c r="K133" s="145" t="s">
        <v>143</v>
      </c>
      <c r="L133" s="33"/>
      <c r="M133" s="150" t="s">
        <v>3</v>
      </c>
      <c r="N133" s="151" t="s">
        <v>42</v>
      </c>
      <c r="O133" s="53"/>
      <c r="P133" s="152">
        <f>O133*H133</f>
        <v>0</v>
      </c>
      <c r="Q133" s="152">
        <v>2.3010199999999998</v>
      </c>
      <c r="R133" s="152">
        <f>Q133*H133</f>
        <v>12.425508000000001</v>
      </c>
      <c r="S133" s="152">
        <v>0</v>
      </c>
      <c r="T133" s="15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4" t="s">
        <v>144</v>
      </c>
      <c r="AT133" s="154" t="s">
        <v>139</v>
      </c>
      <c r="AU133" s="154" t="s">
        <v>80</v>
      </c>
      <c r="AY133" s="17" t="s">
        <v>137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7" t="s">
        <v>78</v>
      </c>
      <c r="BK133" s="155">
        <f>ROUND(I133*H133,2)</f>
        <v>0</v>
      </c>
      <c r="BL133" s="17" t="s">
        <v>144</v>
      </c>
      <c r="BM133" s="154" t="s">
        <v>913</v>
      </c>
    </row>
    <row r="134" spans="1:65" s="2" customFormat="1">
      <c r="A134" s="32"/>
      <c r="B134" s="33"/>
      <c r="C134" s="32"/>
      <c r="D134" s="156" t="s">
        <v>146</v>
      </c>
      <c r="E134" s="32"/>
      <c r="F134" s="157" t="s">
        <v>914</v>
      </c>
      <c r="G134" s="32"/>
      <c r="H134" s="32"/>
      <c r="I134" s="158"/>
      <c r="J134" s="32"/>
      <c r="K134" s="32"/>
      <c r="L134" s="33"/>
      <c r="M134" s="159"/>
      <c r="N134" s="160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146</v>
      </c>
      <c r="AU134" s="17" t="s">
        <v>80</v>
      </c>
    </row>
    <row r="135" spans="1:65" s="13" customFormat="1" ht="20">
      <c r="B135" s="161"/>
      <c r="D135" s="162" t="s">
        <v>148</v>
      </c>
      <c r="E135" s="163" t="s">
        <v>3</v>
      </c>
      <c r="F135" s="164" t="s">
        <v>915</v>
      </c>
      <c r="H135" s="165">
        <v>5.4</v>
      </c>
      <c r="I135" s="166"/>
      <c r="L135" s="161"/>
      <c r="M135" s="167"/>
      <c r="N135" s="168"/>
      <c r="O135" s="168"/>
      <c r="P135" s="168"/>
      <c r="Q135" s="168"/>
      <c r="R135" s="168"/>
      <c r="S135" s="168"/>
      <c r="T135" s="169"/>
      <c r="AT135" s="163" t="s">
        <v>148</v>
      </c>
      <c r="AU135" s="163" t="s">
        <v>80</v>
      </c>
      <c r="AV135" s="13" t="s">
        <v>80</v>
      </c>
      <c r="AW135" s="13" t="s">
        <v>33</v>
      </c>
      <c r="AX135" s="13" t="s">
        <v>78</v>
      </c>
      <c r="AY135" s="163" t="s">
        <v>137</v>
      </c>
    </row>
    <row r="136" spans="1:65" s="2" customFormat="1" ht="16.5" customHeight="1">
      <c r="A136" s="32"/>
      <c r="B136" s="142"/>
      <c r="C136" s="143" t="s">
        <v>235</v>
      </c>
      <c r="D136" s="143" t="s">
        <v>139</v>
      </c>
      <c r="E136" s="144" t="s">
        <v>916</v>
      </c>
      <c r="F136" s="145" t="s">
        <v>917</v>
      </c>
      <c r="G136" s="146" t="s">
        <v>142</v>
      </c>
      <c r="H136" s="147">
        <v>5.4</v>
      </c>
      <c r="I136" s="148"/>
      <c r="J136" s="149">
        <f>ROUND(I136*H136,2)</f>
        <v>0</v>
      </c>
      <c r="K136" s="145" t="s">
        <v>143</v>
      </c>
      <c r="L136" s="33"/>
      <c r="M136" s="150" t="s">
        <v>3</v>
      </c>
      <c r="N136" s="151" t="s">
        <v>42</v>
      </c>
      <c r="O136" s="53"/>
      <c r="P136" s="152">
        <f>O136*H136</f>
        <v>0</v>
      </c>
      <c r="Q136" s="152">
        <v>2.6900000000000001E-3</v>
      </c>
      <c r="R136" s="152">
        <f>Q136*H136</f>
        <v>1.4526000000000002E-2</v>
      </c>
      <c r="S136" s="152">
        <v>0</v>
      </c>
      <c r="T136" s="15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4" t="s">
        <v>144</v>
      </c>
      <c r="AT136" s="154" t="s">
        <v>139</v>
      </c>
      <c r="AU136" s="154" t="s">
        <v>80</v>
      </c>
      <c r="AY136" s="17" t="s">
        <v>137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7" t="s">
        <v>78</v>
      </c>
      <c r="BK136" s="155">
        <f>ROUND(I136*H136,2)</f>
        <v>0</v>
      </c>
      <c r="BL136" s="17" t="s">
        <v>144</v>
      </c>
      <c r="BM136" s="154" t="s">
        <v>918</v>
      </c>
    </row>
    <row r="137" spans="1:65" s="2" customFormat="1">
      <c r="A137" s="32"/>
      <c r="B137" s="33"/>
      <c r="C137" s="32"/>
      <c r="D137" s="156" t="s">
        <v>146</v>
      </c>
      <c r="E137" s="32"/>
      <c r="F137" s="157" t="s">
        <v>919</v>
      </c>
      <c r="G137" s="32"/>
      <c r="H137" s="32"/>
      <c r="I137" s="158"/>
      <c r="J137" s="32"/>
      <c r="K137" s="32"/>
      <c r="L137" s="33"/>
      <c r="M137" s="159"/>
      <c r="N137" s="160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146</v>
      </c>
      <c r="AU137" s="17" t="s">
        <v>80</v>
      </c>
    </row>
    <row r="138" spans="1:65" s="13" customFormat="1">
      <c r="B138" s="161"/>
      <c r="D138" s="162" t="s">
        <v>148</v>
      </c>
      <c r="E138" s="163" t="s">
        <v>3</v>
      </c>
      <c r="F138" s="164" t="s">
        <v>920</v>
      </c>
      <c r="H138" s="165">
        <v>3.1</v>
      </c>
      <c r="I138" s="166"/>
      <c r="L138" s="161"/>
      <c r="M138" s="167"/>
      <c r="N138" s="168"/>
      <c r="O138" s="168"/>
      <c r="P138" s="168"/>
      <c r="Q138" s="168"/>
      <c r="R138" s="168"/>
      <c r="S138" s="168"/>
      <c r="T138" s="169"/>
      <c r="AT138" s="163" t="s">
        <v>148</v>
      </c>
      <c r="AU138" s="163" t="s">
        <v>80</v>
      </c>
      <c r="AV138" s="13" t="s">
        <v>80</v>
      </c>
      <c r="AW138" s="13" t="s">
        <v>33</v>
      </c>
      <c r="AX138" s="13" t="s">
        <v>71</v>
      </c>
      <c r="AY138" s="163" t="s">
        <v>137</v>
      </c>
    </row>
    <row r="139" spans="1:65" s="13" customFormat="1">
      <c r="B139" s="161"/>
      <c r="D139" s="162" t="s">
        <v>148</v>
      </c>
      <c r="E139" s="163" t="s">
        <v>3</v>
      </c>
      <c r="F139" s="164" t="s">
        <v>921</v>
      </c>
      <c r="H139" s="165">
        <v>2.2999999999999998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148</v>
      </c>
      <c r="AU139" s="163" t="s">
        <v>80</v>
      </c>
      <c r="AV139" s="13" t="s">
        <v>80</v>
      </c>
      <c r="AW139" s="13" t="s">
        <v>33</v>
      </c>
      <c r="AX139" s="13" t="s">
        <v>71</v>
      </c>
      <c r="AY139" s="163" t="s">
        <v>137</v>
      </c>
    </row>
    <row r="140" spans="1:65" s="14" customFormat="1">
      <c r="B140" s="170"/>
      <c r="D140" s="162" t="s">
        <v>148</v>
      </c>
      <c r="E140" s="171" t="s">
        <v>3</v>
      </c>
      <c r="F140" s="172" t="s">
        <v>922</v>
      </c>
      <c r="H140" s="173">
        <v>5.4</v>
      </c>
      <c r="I140" s="174"/>
      <c r="L140" s="170"/>
      <c r="M140" s="175"/>
      <c r="N140" s="176"/>
      <c r="O140" s="176"/>
      <c r="P140" s="176"/>
      <c r="Q140" s="176"/>
      <c r="R140" s="176"/>
      <c r="S140" s="176"/>
      <c r="T140" s="177"/>
      <c r="AT140" s="171" t="s">
        <v>148</v>
      </c>
      <c r="AU140" s="171" t="s">
        <v>80</v>
      </c>
      <c r="AV140" s="14" t="s">
        <v>144</v>
      </c>
      <c r="AW140" s="14" t="s">
        <v>33</v>
      </c>
      <c r="AX140" s="14" t="s">
        <v>78</v>
      </c>
      <c r="AY140" s="171" t="s">
        <v>137</v>
      </c>
    </row>
    <row r="141" spans="1:65" s="2" customFormat="1" ht="16.5" customHeight="1">
      <c r="A141" s="32"/>
      <c r="B141" s="142"/>
      <c r="C141" s="143" t="s">
        <v>241</v>
      </c>
      <c r="D141" s="143" t="s">
        <v>139</v>
      </c>
      <c r="E141" s="144" t="s">
        <v>923</v>
      </c>
      <c r="F141" s="145" t="s">
        <v>924</v>
      </c>
      <c r="G141" s="146" t="s">
        <v>142</v>
      </c>
      <c r="H141" s="147">
        <v>5.4</v>
      </c>
      <c r="I141" s="148"/>
      <c r="J141" s="149">
        <f>ROUND(I141*H141,2)</f>
        <v>0</v>
      </c>
      <c r="K141" s="145" t="s">
        <v>143</v>
      </c>
      <c r="L141" s="33"/>
      <c r="M141" s="150" t="s">
        <v>3</v>
      </c>
      <c r="N141" s="151" t="s">
        <v>42</v>
      </c>
      <c r="O141" s="53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4" t="s">
        <v>144</v>
      </c>
      <c r="AT141" s="154" t="s">
        <v>139</v>
      </c>
      <c r="AU141" s="154" t="s">
        <v>80</v>
      </c>
      <c r="AY141" s="17" t="s">
        <v>137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7" t="s">
        <v>78</v>
      </c>
      <c r="BK141" s="155">
        <f>ROUND(I141*H141,2)</f>
        <v>0</v>
      </c>
      <c r="BL141" s="17" t="s">
        <v>144</v>
      </c>
      <c r="BM141" s="154" t="s">
        <v>925</v>
      </c>
    </row>
    <row r="142" spans="1:65" s="2" customFormat="1">
      <c r="A142" s="32"/>
      <c r="B142" s="33"/>
      <c r="C142" s="32"/>
      <c r="D142" s="156" t="s">
        <v>146</v>
      </c>
      <c r="E142" s="32"/>
      <c r="F142" s="157" t="s">
        <v>926</v>
      </c>
      <c r="G142" s="32"/>
      <c r="H142" s="32"/>
      <c r="I142" s="158"/>
      <c r="J142" s="32"/>
      <c r="K142" s="32"/>
      <c r="L142" s="33"/>
      <c r="M142" s="159"/>
      <c r="N142" s="160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146</v>
      </c>
      <c r="AU142" s="17" t="s">
        <v>80</v>
      </c>
    </row>
    <row r="143" spans="1:65" s="13" customFormat="1">
      <c r="B143" s="161"/>
      <c r="D143" s="162" t="s">
        <v>148</v>
      </c>
      <c r="E143" s="163" t="s">
        <v>3</v>
      </c>
      <c r="F143" s="164" t="s">
        <v>920</v>
      </c>
      <c r="H143" s="165">
        <v>3.1</v>
      </c>
      <c r="I143" s="166"/>
      <c r="L143" s="161"/>
      <c r="M143" s="167"/>
      <c r="N143" s="168"/>
      <c r="O143" s="168"/>
      <c r="P143" s="168"/>
      <c r="Q143" s="168"/>
      <c r="R143" s="168"/>
      <c r="S143" s="168"/>
      <c r="T143" s="169"/>
      <c r="AT143" s="163" t="s">
        <v>148</v>
      </c>
      <c r="AU143" s="163" t="s">
        <v>80</v>
      </c>
      <c r="AV143" s="13" t="s">
        <v>80</v>
      </c>
      <c r="AW143" s="13" t="s">
        <v>33</v>
      </c>
      <c r="AX143" s="13" t="s">
        <v>71</v>
      </c>
      <c r="AY143" s="163" t="s">
        <v>137</v>
      </c>
    </row>
    <row r="144" spans="1:65" s="13" customFormat="1">
      <c r="B144" s="161"/>
      <c r="D144" s="162" t="s">
        <v>148</v>
      </c>
      <c r="E144" s="163" t="s">
        <v>3</v>
      </c>
      <c r="F144" s="164" t="s">
        <v>921</v>
      </c>
      <c r="H144" s="165">
        <v>2.2999999999999998</v>
      </c>
      <c r="I144" s="166"/>
      <c r="L144" s="161"/>
      <c r="M144" s="167"/>
      <c r="N144" s="168"/>
      <c r="O144" s="168"/>
      <c r="P144" s="168"/>
      <c r="Q144" s="168"/>
      <c r="R144" s="168"/>
      <c r="S144" s="168"/>
      <c r="T144" s="169"/>
      <c r="AT144" s="163" t="s">
        <v>148</v>
      </c>
      <c r="AU144" s="163" t="s">
        <v>80</v>
      </c>
      <c r="AV144" s="13" t="s">
        <v>80</v>
      </c>
      <c r="AW144" s="13" t="s">
        <v>33</v>
      </c>
      <c r="AX144" s="13" t="s">
        <v>71</v>
      </c>
      <c r="AY144" s="163" t="s">
        <v>137</v>
      </c>
    </row>
    <row r="145" spans="1:65" s="14" customFormat="1">
      <c r="B145" s="170"/>
      <c r="D145" s="162" t="s">
        <v>148</v>
      </c>
      <c r="E145" s="171" t="s">
        <v>3</v>
      </c>
      <c r="F145" s="172" t="s">
        <v>922</v>
      </c>
      <c r="H145" s="173">
        <v>5.4</v>
      </c>
      <c r="I145" s="174"/>
      <c r="L145" s="170"/>
      <c r="M145" s="175"/>
      <c r="N145" s="176"/>
      <c r="O145" s="176"/>
      <c r="P145" s="176"/>
      <c r="Q145" s="176"/>
      <c r="R145" s="176"/>
      <c r="S145" s="176"/>
      <c r="T145" s="177"/>
      <c r="AT145" s="171" t="s">
        <v>148</v>
      </c>
      <c r="AU145" s="171" t="s">
        <v>80</v>
      </c>
      <c r="AV145" s="14" t="s">
        <v>144</v>
      </c>
      <c r="AW145" s="14" t="s">
        <v>33</v>
      </c>
      <c r="AX145" s="14" t="s">
        <v>78</v>
      </c>
      <c r="AY145" s="171" t="s">
        <v>137</v>
      </c>
    </row>
    <row r="146" spans="1:65" s="2" customFormat="1" ht="55.5" customHeight="1">
      <c r="A146" s="32"/>
      <c r="B146" s="142"/>
      <c r="C146" s="143" t="s">
        <v>249</v>
      </c>
      <c r="D146" s="143" t="s">
        <v>139</v>
      </c>
      <c r="E146" s="144" t="s">
        <v>927</v>
      </c>
      <c r="F146" s="145" t="s">
        <v>928</v>
      </c>
      <c r="G146" s="146" t="s">
        <v>170</v>
      </c>
      <c r="H146" s="147">
        <v>0.18</v>
      </c>
      <c r="I146" s="148"/>
      <c r="J146" s="149">
        <f>ROUND(I146*H146,2)</f>
        <v>0</v>
      </c>
      <c r="K146" s="145" t="s">
        <v>143</v>
      </c>
      <c r="L146" s="33"/>
      <c r="M146" s="150" t="s">
        <v>3</v>
      </c>
      <c r="N146" s="151" t="s">
        <v>42</v>
      </c>
      <c r="O146" s="53"/>
      <c r="P146" s="152">
        <f>O146*H146</f>
        <v>0</v>
      </c>
      <c r="Q146" s="152">
        <v>2.5428899999999999</v>
      </c>
      <c r="R146" s="152">
        <f>Q146*H146</f>
        <v>0.45772019999999997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144</v>
      </c>
      <c r="AT146" s="154" t="s">
        <v>139</v>
      </c>
      <c r="AU146" s="154" t="s">
        <v>80</v>
      </c>
      <c r="AY146" s="17" t="s">
        <v>137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78</v>
      </c>
      <c r="BK146" s="155">
        <f>ROUND(I146*H146,2)</f>
        <v>0</v>
      </c>
      <c r="BL146" s="17" t="s">
        <v>144</v>
      </c>
      <c r="BM146" s="154" t="s">
        <v>929</v>
      </c>
    </row>
    <row r="147" spans="1:65" s="2" customFormat="1">
      <c r="A147" s="32"/>
      <c r="B147" s="33"/>
      <c r="C147" s="32"/>
      <c r="D147" s="156" t="s">
        <v>146</v>
      </c>
      <c r="E147" s="32"/>
      <c r="F147" s="157" t="s">
        <v>930</v>
      </c>
      <c r="G147" s="32"/>
      <c r="H147" s="32"/>
      <c r="I147" s="158"/>
      <c r="J147" s="32"/>
      <c r="K147" s="32"/>
      <c r="L147" s="33"/>
      <c r="M147" s="159"/>
      <c r="N147" s="160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146</v>
      </c>
      <c r="AU147" s="17" t="s">
        <v>80</v>
      </c>
    </row>
    <row r="148" spans="1:65" s="13" customFormat="1">
      <c r="B148" s="161"/>
      <c r="D148" s="162" t="s">
        <v>148</v>
      </c>
      <c r="E148" s="163" t="s">
        <v>3</v>
      </c>
      <c r="F148" s="164" t="s">
        <v>931</v>
      </c>
      <c r="H148" s="165">
        <v>0.18</v>
      </c>
      <c r="I148" s="166"/>
      <c r="L148" s="161"/>
      <c r="M148" s="167"/>
      <c r="N148" s="168"/>
      <c r="O148" s="168"/>
      <c r="P148" s="168"/>
      <c r="Q148" s="168"/>
      <c r="R148" s="168"/>
      <c r="S148" s="168"/>
      <c r="T148" s="169"/>
      <c r="AT148" s="163" t="s">
        <v>148</v>
      </c>
      <c r="AU148" s="163" t="s">
        <v>80</v>
      </c>
      <c r="AV148" s="13" t="s">
        <v>80</v>
      </c>
      <c r="AW148" s="13" t="s">
        <v>33</v>
      </c>
      <c r="AX148" s="13" t="s">
        <v>78</v>
      </c>
      <c r="AY148" s="163" t="s">
        <v>137</v>
      </c>
    </row>
    <row r="149" spans="1:65" s="12" customFormat="1" ht="22.9" customHeight="1">
      <c r="B149" s="129"/>
      <c r="D149" s="130" t="s">
        <v>70</v>
      </c>
      <c r="E149" s="140" t="s">
        <v>155</v>
      </c>
      <c r="F149" s="140" t="s">
        <v>932</v>
      </c>
      <c r="I149" s="132"/>
      <c r="J149" s="141">
        <f>BK149</f>
        <v>0</v>
      </c>
      <c r="L149" s="129"/>
      <c r="M149" s="134"/>
      <c r="N149" s="135"/>
      <c r="O149" s="135"/>
      <c r="P149" s="136">
        <f>SUM(P150:P171)</f>
        <v>0</v>
      </c>
      <c r="Q149" s="135"/>
      <c r="R149" s="136">
        <f>SUM(R150:R171)</f>
        <v>11.4910557</v>
      </c>
      <c r="S149" s="135"/>
      <c r="T149" s="137">
        <f>SUM(T150:T171)</f>
        <v>0</v>
      </c>
      <c r="AR149" s="130" t="s">
        <v>78</v>
      </c>
      <c r="AT149" s="138" t="s">
        <v>70</v>
      </c>
      <c r="AU149" s="138" t="s">
        <v>78</v>
      </c>
      <c r="AY149" s="130" t="s">
        <v>137</v>
      </c>
      <c r="BK149" s="139">
        <f>SUM(BK150:BK171)</f>
        <v>0</v>
      </c>
    </row>
    <row r="150" spans="1:65" s="2" customFormat="1" ht="37.9" customHeight="1">
      <c r="A150" s="32"/>
      <c r="B150" s="142"/>
      <c r="C150" s="143" t="s">
        <v>254</v>
      </c>
      <c r="D150" s="143" t="s">
        <v>139</v>
      </c>
      <c r="E150" s="144" t="s">
        <v>933</v>
      </c>
      <c r="F150" s="145" t="s">
        <v>934</v>
      </c>
      <c r="G150" s="146" t="s">
        <v>142</v>
      </c>
      <c r="H150" s="147">
        <v>37.090000000000003</v>
      </c>
      <c r="I150" s="148"/>
      <c r="J150" s="149">
        <f>ROUND(I150*H150,2)</f>
        <v>0</v>
      </c>
      <c r="K150" s="145" t="s">
        <v>143</v>
      </c>
      <c r="L150" s="33"/>
      <c r="M150" s="150" t="s">
        <v>3</v>
      </c>
      <c r="N150" s="151" t="s">
        <v>42</v>
      </c>
      <c r="O150" s="53"/>
      <c r="P150" s="152">
        <f>O150*H150</f>
        <v>0</v>
      </c>
      <c r="Q150" s="152">
        <v>0.28722999999999999</v>
      </c>
      <c r="R150" s="152">
        <f>Q150*H150</f>
        <v>10.6533607</v>
      </c>
      <c r="S150" s="152">
        <v>0</v>
      </c>
      <c r="T150" s="153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4" t="s">
        <v>144</v>
      </c>
      <c r="AT150" s="154" t="s">
        <v>139</v>
      </c>
      <c r="AU150" s="154" t="s">
        <v>80</v>
      </c>
      <c r="AY150" s="17" t="s">
        <v>137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7" t="s">
        <v>78</v>
      </c>
      <c r="BK150" s="155">
        <f>ROUND(I150*H150,2)</f>
        <v>0</v>
      </c>
      <c r="BL150" s="17" t="s">
        <v>144</v>
      </c>
      <c r="BM150" s="154" t="s">
        <v>935</v>
      </c>
    </row>
    <row r="151" spans="1:65" s="2" customFormat="1">
      <c r="A151" s="32"/>
      <c r="B151" s="33"/>
      <c r="C151" s="32"/>
      <c r="D151" s="156" t="s">
        <v>146</v>
      </c>
      <c r="E151" s="32"/>
      <c r="F151" s="157" t="s">
        <v>936</v>
      </c>
      <c r="G151" s="32"/>
      <c r="H151" s="32"/>
      <c r="I151" s="158"/>
      <c r="J151" s="32"/>
      <c r="K151" s="32"/>
      <c r="L151" s="33"/>
      <c r="M151" s="159"/>
      <c r="N151" s="160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146</v>
      </c>
      <c r="AU151" s="17" t="s">
        <v>80</v>
      </c>
    </row>
    <row r="152" spans="1:65" s="13" customFormat="1">
      <c r="B152" s="161"/>
      <c r="D152" s="162" t="s">
        <v>148</v>
      </c>
      <c r="E152" s="163" t="s">
        <v>3</v>
      </c>
      <c r="F152" s="164" t="s">
        <v>937</v>
      </c>
      <c r="H152" s="165">
        <v>34.75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148</v>
      </c>
      <c r="AU152" s="163" t="s">
        <v>80</v>
      </c>
      <c r="AV152" s="13" t="s">
        <v>80</v>
      </c>
      <c r="AW152" s="13" t="s">
        <v>33</v>
      </c>
      <c r="AX152" s="13" t="s">
        <v>71</v>
      </c>
      <c r="AY152" s="163" t="s">
        <v>137</v>
      </c>
    </row>
    <row r="153" spans="1:65" s="13" customFormat="1">
      <c r="B153" s="161"/>
      <c r="D153" s="162" t="s">
        <v>148</v>
      </c>
      <c r="E153" s="163" t="s">
        <v>3</v>
      </c>
      <c r="F153" s="164" t="s">
        <v>938</v>
      </c>
      <c r="H153" s="165">
        <v>-0.36</v>
      </c>
      <c r="I153" s="166"/>
      <c r="L153" s="161"/>
      <c r="M153" s="167"/>
      <c r="N153" s="168"/>
      <c r="O153" s="168"/>
      <c r="P153" s="168"/>
      <c r="Q153" s="168"/>
      <c r="R153" s="168"/>
      <c r="S153" s="168"/>
      <c r="T153" s="169"/>
      <c r="AT153" s="163" t="s">
        <v>148</v>
      </c>
      <c r="AU153" s="163" t="s">
        <v>80</v>
      </c>
      <c r="AV153" s="13" t="s">
        <v>80</v>
      </c>
      <c r="AW153" s="13" t="s">
        <v>33</v>
      </c>
      <c r="AX153" s="13" t="s">
        <v>71</v>
      </c>
      <c r="AY153" s="163" t="s">
        <v>137</v>
      </c>
    </row>
    <row r="154" spans="1:65" s="13" customFormat="1">
      <c r="B154" s="161"/>
      <c r="D154" s="162" t="s">
        <v>148</v>
      </c>
      <c r="E154" s="163" t="s">
        <v>3</v>
      </c>
      <c r="F154" s="164" t="s">
        <v>939</v>
      </c>
      <c r="H154" s="165">
        <v>-2.1</v>
      </c>
      <c r="I154" s="166"/>
      <c r="L154" s="161"/>
      <c r="M154" s="167"/>
      <c r="N154" s="168"/>
      <c r="O154" s="168"/>
      <c r="P154" s="168"/>
      <c r="Q154" s="168"/>
      <c r="R154" s="168"/>
      <c r="S154" s="168"/>
      <c r="T154" s="169"/>
      <c r="AT154" s="163" t="s">
        <v>148</v>
      </c>
      <c r="AU154" s="163" t="s">
        <v>80</v>
      </c>
      <c r="AV154" s="13" t="s">
        <v>80</v>
      </c>
      <c r="AW154" s="13" t="s">
        <v>33</v>
      </c>
      <c r="AX154" s="13" t="s">
        <v>71</v>
      </c>
      <c r="AY154" s="163" t="s">
        <v>137</v>
      </c>
    </row>
    <row r="155" spans="1:65" s="13" customFormat="1">
      <c r="B155" s="161"/>
      <c r="D155" s="162" t="s">
        <v>148</v>
      </c>
      <c r="E155" s="163" t="s">
        <v>3</v>
      </c>
      <c r="F155" s="164" t="s">
        <v>940</v>
      </c>
      <c r="H155" s="165">
        <v>2.4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148</v>
      </c>
      <c r="AU155" s="163" t="s">
        <v>80</v>
      </c>
      <c r="AV155" s="13" t="s">
        <v>80</v>
      </c>
      <c r="AW155" s="13" t="s">
        <v>33</v>
      </c>
      <c r="AX155" s="13" t="s">
        <v>71</v>
      </c>
      <c r="AY155" s="163" t="s">
        <v>137</v>
      </c>
    </row>
    <row r="156" spans="1:65" s="13" customFormat="1">
      <c r="B156" s="161"/>
      <c r="D156" s="162" t="s">
        <v>148</v>
      </c>
      <c r="E156" s="163" t="s">
        <v>3</v>
      </c>
      <c r="F156" s="164" t="s">
        <v>940</v>
      </c>
      <c r="H156" s="165">
        <v>2.4</v>
      </c>
      <c r="I156" s="166"/>
      <c r="L156" s="161"/>
      <c r="M156" s="167"/>
      <c r="N156" s="168"/>
      <c r="O156" s="168"/>
      <c r="P156" s="168"/>
      <c r="Q156" s="168"/>
      <c r="R156" s="168"/>
      <c r="S156" s="168"/>
      <c r="T156" s="169"/>
      <c r="AT156" s="163" t="s">
        <v>148</v>
      </c>
      <c r="AU156" s="163" t="s">
        <v>80</v>
      </c>
      <c r="AV156" s="13" t="s">
        <v>80</v>
      </c>
      <c r="AW156" s="13" t="s">
        <v>33</v>
      </c>
      <c r="AX156" s="13" t="s">
        <v>71</v>
      </c>
      <c r="AY156" s="163" t="s">
        <v>137</v>
      </c>
    </row>
    <row r="157" spans="1:65" s="14" customFormat="1">
      <c r="B157" s="170"/>
      <c r="D157" s="162" t="s">
        <v>148</v>
      </c>
      <c r="E157" s="171" t="s">
        <v>3</v>
      </c>
      <c r="F157" s="172" t="s">
        <v>922</v>
      </c>
      <c r="H157" s="173">
        <v>37.089999999999996</v>
      </c>
      <c r="I157" s="174"/>
      <c r="L157" s="170"/>
      <c r="M157" s="175"/>
      <c r="N157" s="176"/>
      <c r="O157" s="176"/>
      <c r="P157" s="176"/>
      <c r="Q157" s="176"/>
      <c r="R157" s="176"/>
      <c r="S157" s="176"/>
      <c r="T157" s="177"/>
      <c r="AT157" s="171" t="s">
        <v>148</v>
      </c>
      <c r="AU157" s="171" t="s">
        <v>80</v>
      </c>
      <c r="AV157" s="14" t="s">
        <v>144</v>
      </c>
      <c r="AW157" s="14" t="s">
        <v>33</v>
      </c>
      <c r="AX157" s="14" t="s">
        <v>78</v>
      </c>
      <c r="AY157" s="171" t="s">
        <v>137</v>
      </c>
    </row>
    <row r="158" spans="1:65" s="2" customFormat="1" ht="37.9" customHeight="1">
      <c r="A158" s="32"/>
      <c r="B158" s="142"/>
      <c r="C158" s="143" t="s">
        <v>9</v>
      </c>
      <c r="D158" s="143" t="s">
        <v>139</v>
      </c>
      <c r="E158" s="144" t="s">
        <v>941</v>
      </c>
      <c r="F158" s="145" t="s">
        <v>942</v>
      </c>
      <c r="G158" s="146" t="s">
        <v>405</v>
      </c>
      <c r="H158" s="147">
        <v>4</v>
      </c>
      <c r="I158" s="148"/>
      <c r="J158" s="149">
        <f>ROUND(I158*H158,2)</f>
        <v>0</v>
      </c>
      <c r="K158" s="145" t="s">
        <v>143</v>
      </c>
      <c r="L158" s="33"/>
      <c r="M158" s="150" t="s">
        <v>3</v>
      </c>
      <c r="N158" s="151" t="s">
        <v>42</v>
      </c>
      <c r="O158" s="53"/>
      <c r="P158" s="152">
        <f>O158*H158</f>
        <v>0</v>
      </c>
      <c r="Q158" s="152">
        <v>3.6549999999999999E-2</v>
      </c>
      <c r="R158" s="152">
        <f>Q158*H158</f>
        <v>0.1462</v>
      </c>
      <c r="S158" s="152">
        <v>0</v>
      </c>
      <c r="T158" s="15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4" t="s">
        <v>144</v>
      </c>
      <c r="AT158" s="154" t="s">
        <v>139</v>
      </c>
      <c r="AU158" s="154" t="s">
        <v>80</v>
      </c>
      <c r="AY158" s="17" t="s">
        <v>137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7" t="s">
        <v>78</v>
      </c>
      <c r="BK158" s="155">
        <f>ROUND(I158*H158,2)</f>
        <v>0</v>
      </c>
      <c r="BL158" s="17" t="s">
        <v>144</v>
      </c>
      <c r="BM158" s="154" t="s">
        <v>943</v>
      </c>
    </row>
    <row r="159" spans="1:65" s="2" customFormat="1">
      <c r="A159" s="32"/>
      <c r="B159" s="33"/>
      <c r="C159" s="32"/>
      <c r="D159" s="156" t="s">
        <v>146</v>
      </c>
      <c r="E159" s="32"/>
      <c r="F159" s="157" t="s">
        <v>944</v>
      </c>
      <c r="G159" s="32"/>
      <c r="H159" s="32"/>
      <c r="I159" s="158"/>
      <c r="J159" s="32"/>
      <c r="K159" s="32"/>
      <c r="L159" s="33"/>
      <c r="M159" s="159"/>
      <c r="N159" s="160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146</v>
      </c>
      <c r="AU159" s="17" t="s">
        <v>80</v>
      </c>
    </row>
    <row r="160" spans="1:65" s="13" customFormat="1">
      <c r="B160" s="161"/>
      <c r="D160" s="162" t="s">
        <v>148</v>
      </c>
      <c r="E160" s="163" t="s">
        <v>3</v>
      </c>
      <c r="F160" s="164" t="s">
        <v>945</v>
      </c>
      <c r="H160" s="165">
        <v>4</v>
      </c>
      <c r="I160" s="166"/>
      <c r="L160" s="161"/>
      <c r="M160" s="167"/>
      <c r="N160" s="168"/>
      <c r="O160" s="168"/>
      <c r="P160" s="168"/>
      <c r="Q160" s="168"/>
      <c r="R160" s="168"/>
      <c r="S160" s="168"/>
      <c r="T160" s="169"/>
      <c r="AT160" s="163" t="s">
        <v>148</v>
      </c>
      <c r="AU160" s="163" t="s">
        <v>80</v>
      </c>
      <c r="AV160" s="13" t="s">
        <v>80</v>
      </c>
      <c r="AW160" s="13" t="s">
        <v>33</v>
      </c>
      <c r="AX160" s="13" t="s">
        <v>78</v>
      </c>
      <c r="AY160" s="163" t="s">
        <v>137</v>
      </c>
    </row>
    <row r="161" spans="1:65" s="2" customFormat="1" ht="37.9" customHeight="1">
      <c r="A161" s="32"/>
      <c r="B161" s="142"/>
      <c r="C161" s="143" t="s">
        <v>267</v>
      </c>
      <c r="D161" s="143" t="s">
        <v>139</v>
      </c>
      <c r="E161" s="144" t="s">
        <v>946</v>
      </c>
      <c r="F161" s="145" t="s">
        <v>947</v>
      </c>
      <c r="G161" s="146" t="s">
        <v>405</v>
      </c>
      <c r="H161" s="147">
        <v>4</v>
      </c>
      <c r="I161" s="148"/>
      <c r="J161" s="149">
        <f>ROUND(I161*H161,2)</f>
        <v>0</v>
      </c>
      <c r="K161" s="145" t="s">
        <v>143</v>
      </c>
      <c r="L161" s="33"/>
      <c r="M161" s="150" t="s">
        <v>3</v>
      </c>
      <c r="N161" s="151" t="s">
        <v>42</v>
      </c>
      <c r="O161" s="53"/>
      <c r="P161" s="152">
        <f>O161*H161</f>
        <v>0</v>
      </c>
      <c r="Q161" s="152">
        <v>4.555E-2</v>
      </c>
      <c r="R161" s="152">
        <f>Q161*H161</f>
        <v>0.1822</v>
      </c>
      <c r="S161" s="152">
        <v>0</v>
      </c>
      <c r="T161" s="15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4" t="s">
        <v>144</v>
      </c>
      <c r="AT161" s="154" t="s">
        <v>139</v>
      </c>
      <c r="AU161" s="154" t="s">
        <v>80</v>
      </c>
      <c r="AY161" s="17" t="s">
        <v>137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7" t="s">
        <v>78</v>
      </c>
      <c r="BK161" s="155">
        <f>ROUND(I161*H161,2)</f>
        <v>0</v>
      </c>
      <c r="BL161" s="17" t="s">
        <v>144</v>
      </c>
      <c r="BM161" s="154" t="s">
        <v>948</v>
      </c>
    </row>
    <row r="162" spans="1:65" s="2" customFormat="1">
      <c r="A162" s="32"/>
      <c r="B162" s="33"/>
      <c r="C162" s="32"/>
      <c r="D162" s="156" t="s">
        <v>146</v>
      </c>
      <c r="E162" s="32"/>
      <c r="F162" s="157" t="s">
        <v>949</v>
      </c>
      <c r="G162" s="32"/>
      <c r="H162" s="32"/>
      <c r="I162" s="158"/>
      <c r="J162" s="32"/>
      <c r="K162" s="32"/>
      <c r="L162" s="33"/>
      <c r="M162" s="159"/>
      <c r="N162" s="160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146</v>
      </c>
      <c r="AU162" s="17" t="s">
        <v>80</v>
      </c>
    </row>
    <row r="163" spans="1:65" s="13" customFormat="1">
      <c r="B163" s="161"/>
      <c r="D163" s="162" t="s">
        <v>148</v>
      </c>
      <c r="E163" s="163" t="s">
        <v>3</v>
      </c>
      <c r="F163" s="164" t="s">
        <v>950</v>
      </c>
      <c r="H163" s="165">
        <v>4</v>
      </c>
      <c r="I163" s="166"/>
      <c r="L163" s="161"/>
      <c r="M163" s="167"/>
      <c r="N163" s="168"/>
      <c r="O163" s="168"/>
      <c r="P163" s="168"/>
      <c r="Q163" s="168"/>
      <c r="R163" s="168"/>
      <c r="S163" s="168"/>
      <c r="T163" s="169"/>
      <c r="AT163" s="163" t="s">
        <v>148</v>
      </c>
      <c r="AU163" s="163" t="s">
        <v>80</v>
      </c>
      <c r="AV163" s="13" t="s">
        <v>80</v>
      </c>
      <c r="AW163" s="13" t="s">
        <v>33</v>
      </c>
      <c r="AX163" s="13" t="s">
        <v>78</v>
      </c>
      <c r="AY163" s="163" t="s">
        <v>137</v>
      </c>
    </row>
    <row r="164" spans="1:65" s="2" customFormat="1" ht="24.25" customHeight="1">
      <c r="A164" s="32"/>
      <c r="B164" s="142"/>
      <c r="C164" s="143" t="s">
        <v>273</v>
      </c>
      <c r="D164" s="143" t="s">
        <v>139</v>
      </c>
      <c r="E164" s="144" t="s">
        <v>951</v>
      </c>
      <c r="F164" s="145" t="s">
        <v>952</v>
      </c>
      <c r="G164" s="146" t="s">
        <v>158</v>
      </c>
      <c r="H164" s="147">
        <v>2.25</v>
      </c>
      <c r="I164" s="148"/>
      <c r="J164" s="149">
        <f>ROUND(I164*H164,2)</f>
        <v>0</v>
      </c>
      <c r="K164" s="145" t="s">
        <v>143</v>
      </c>
      <c r="L164" s="33"/>
      <c r="M164" s="150" t="s">
        <v>3</v>
      </c>
      <c r="N164" s="151" t="s">
        <v>42</v>
      </c>
      <c r="O164" s="53"/>
      <c r="P164" s="152">
        <f>O164*H164</f>
        <v>0</v>
      </c>
      <c r="Q164" s="152">
        <v>3.8000000000000002E-4</v>
      </c>
      <c r="R164" s="152">
        <f>Q164*H164</f>
        <v>8.5500000000000007E-4</v>
      </c>
      <c r="S164" s="152">
        <v>0</v>
      </c>
      <c r="T164" s="15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4" t="s">
        <v>144</v>
      </c>
      <c r="AT164" s="154" t="s">
        <v>139</v>
      </c>
      <c r="AU164" s="154" t="s">
        <v>80</v>
      </c>
      <c r="AY164" s="17" t="s">
        <v>137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7" t="s">
        <v>78</v>
      </c>
      <c r="BK164" s="155">
        <f>ROUND(I164*H164,2)</f>
        <v>0</v>
      </c>
      <c r="BL164" s="17" t="s">
        <v>144</v>
      </c>
      <c r="BM164" s="154" t="s">
        <v>953</v>
      </c>
    </row>
    <row r="165" spans="1:65" s="2" customFormat="1">
      <c r="A165" s="32"/>
      <c r="B165" s="33"/>
      <c r="C165" s="32"/>
      <c r="D165" s="156" t="s">
        <v>146</v>
      </c>
      <c r="E165" s="32"/>
      <c r="F165" s="157" t="s">
        <v>954</v>
      </c>
      <c r="G165" s="32"/>
      <c r="H165" s="32"/>
      <c r="I165" s="158"/>
      <c r="J165" s="32"/>
      <c r="K165" s="32"/>
      <c r="L165" s="33"/>
      <c r="M165" s="159"/>
      <c r="N165" s="160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146</v>
      </c>
      <c r="AU165" s="17" t="s">
        <v>80</v>
      </c>
    </row>
    <row r="166" spans="1:65" s="13" customFormat="1">
      <c r="B166" s="161"/>
      <c r="D166" s="162" t="s">
        <v>148</v>
      </c>
      <c r="E166" s="163" t="s">
        <v>3</v>
      </c>
      <c r="F166" s="164" t="s">
        <v>955</v>
      </c>
      <c r="H166" s="165">
        <v>2.25</v>
      </c>
      <c r="I166" s="166"/>
      <c r="L166" s="161"/>
      <c r="M166" s="167"/>
      <c r="N166" s="168"/>
      <c r="O166" s="168"/>
      <c r="P166" s="168"/>
      <c r="Q166" s="168"/>
      <c r="R166" s="168"/>
      <c r="S166" s="168"/>
      <c r="T166" s="169"/>
      <c r="AT166" s="163" t="s">
        <v>148</v>
      </c>
      <c r="AU166" s="163" t="s">
        <v>80</v>
      </c>
      <c r="AV166" s="13" t="s">
        <v>80</v>
      </c>
      <c r="AW166" s="13" t="s">
        <v>33</v>
      </c>
      <c r="AX166" s="13" t="s">
        <v>78</v>
      </c>
      <c r="AY166" s="163" t="s">
        <v>137</v>
      </c>
    </row>
    <row r="167" spans="1:65" s="2" customFormat="1" ht="37.9" customHeight="1">
      <c r="A167" s="32"/>
      <c r="B167" s="142"/>
      <c r="C167" s="143" t="s">
        <v>278</v>
      </c>
      <c r="D167" s="143" t="s">
        <v>139</v>
      </c>
      <c r="E167" s="144" t="s">
        <v>956</v>
      </c>
      <c r="F167" s="145" t="s">
        <v>957</v>
      </c>
      <c r="G167" s="146" t="s">
        <v>142</v>
      </c>
      <c r="H167" s="147">
        <v>4.75</v>
      </c>
      <c r="I167" s="148"/>
      <c r="J167" s="149">
        <f>ROUND(I167*H167,2)</f>
        <v>0</v>
      </c>
      <c r="K167" s="145" t="s">
        <v>143</v>
      </c>
      <c r="L167" s="33"/>
      <c r="M167" s="150" t="s">
        <v>3</v>
      </c>
      <c r="N167" s="151" t="s">
        <v>42</v>
      </c>
      <c r="O167" s="53"/>
      <c r="P167" s="152">
        <f>O167*H167</f>
        <v>0</v>
      </c>
      <c r="Q167" s="152">
        <v>0.10704</v>
      </c>
      <c r="R167" s="152">
        <f>Q167*H167</f>
        <v>0.50844</v>
      </c>
      <c r="S167" s="152">
        <v>0</v>
      </c>
      <c r="T167" s="15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4" t="s">
        <v>144</v>
      </c>
      <c r="AT167" s="154" t="s">
        <v>139</v>
      </c>
      <c r="AU167" s="154" t="s">
        <v>80</v>
      </c>
      <c r="AY167" s="17" t="s">
        <v>137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7" t="s">
        <v>78</v>
      </c>
      <c r="BK167" s="155">
        <f>ROUND(I167*H167,2)</f>
        <v>0</v>
      </c>
      <c r="BL167" s="17" t="s">
        <v>144</v>
      </c>
      <c r="BM167" s="154" t="s">
        <v>958</v>
      </c>
    </row>
    <row r="168" spans="1:65" s="2" customFormat="1">
      <c r="A168" s="32"/>
      <c r="B168" s="33"/>
      <c r="C168" s="32"/>
      <c r="D168" s="156" t="s">
        <v>146</v>
      </c>
      <c r="E168" s="32"/>
      <c r="F168" s="157" t="s">
        <v>959</v>
      </c>
      <c r="G168" s="32"/>
      <c r="H168" s="32"/>
      <c r="I168" s="158"/>
      <c r="J168" s="32"/>
      <c r="K168" s="32"/>
      <c r="L168" s="33"/>
      <c r="M168" s="159"/>
      <c r="N168" s="160"/>
      <c r="O168" s="53"/>
      <c r="P168" s="53"/>
      <c r="Q168" s="53"/>
      <c r="R168" s="53"/>
      <c r="S168" s="53"/>
      <c r="T168" s="54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146</v>
      </c>
      <c r="AU168" s="17" t="s">
        <v>80</v>
      </c>
    </row>
    <row r="169" spans="1:65" s="13" customFormat="1" ht="20">
      <c r="B169" s="161"/>
      <c r="D169" s="162" t="s">
        <v>148</v>
      </c>
      <c r="E169" s="163" t="s">
        <v>3</v>
      </c>
      <c r="F169" s="164" t="s">
        <v>960</v>
      </c>
      <c r="H169" s="165">
        <v>4.75</v>
      </c>
      <c r="I169" s="166"/>
      <c r="L169" s="161"/>
      <c r="M169" s="167"/>
      <c r="N169" s="168"/>
      <c r="O169" s="168"/>
      <c r="P169" s="168"/>
      <c r="Q169" s="168"/>
      <c r="R169" s="168"/>
      <c r="S169" s="168"/>
      <c r="T169" s="169"/>
      <c r="AT169" s="163" t="s">
        <v>148</v>
      </c>
      <c r="AU169" s="163" t="s">
        <v>80</v>
      </c>
      <c r="AV169" s="13" t="s">
        <v>80</v>
      </c>
      <c r="AW169" s="13" t="s">
        <v>33</v>
      </c>
      <c r="AX169" s="13" t="s">
        <v>78</v>
      </c>
      <c r="AY169" s="163" t="s">
        <v>137</v>
      </c>
    </row>
    <row r="170" spans="1:65" s="2" customFormat="1" ht="16.5" customHeight="1">
      <c r="A170" s="32"/>
      <c r="B170" s="142"/>
      <c r="C170" s="143" t="s">
        <v>286</v>
      </c>
      <c r="D170" s="143" t="s">
        <v>139</v>
      </c>
      <c r="E170" s="144" t="s">
        <v>961</v>
      </c>
      <c r="F170" s="145" t="s">
        <v>962</v>
      </c>
      <c r="G170" s="146" t="s">
        <v>405</v>
      </c>
      <c r="H170" s="147">
        <v>2</v>
      </c>
      <c r="I170" s="148"/>
      <c r="J170" s="149">
        <f>ROUND(I170*H170,2)</f>
        <v>0</v>
      </c>
      <c r="K170" s="145" t="s">
        <v>3</v>
      </c>
      <c r="L170" s="33"/>
      <c r="M170" s="150" t="s">
        <v>3</v>
      </c>
      <c r="N170" s="151" t="s">
        <v>42</v>
      </c>
      <c r="O170" s="53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4" t="s">
        <v>144</v>
      </c>
      <c r="AT170" s="154" t="s">
        <v>139</v>
      </c>
      <c r="AU170" s="154" t="s">
        <v>80</v>
      </c>
      <c r="AY170" s="17" t="s">
        <v>137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7" t="s">
        <v>78</v>
      </c>
      <c r="BK170" s="155">
        <f>ROUND(I170*H170,2)</f>
        <v>0</v>
      </c>
      <c r="BL170" s="17" t="s">
        <v>144</v>
      </c>
      <c r="BM170" s="154" t="s">
        <v>963</v>
      </c>
    </row>
    <row r="171" spans="1:65" s="13" customFormat="1">
      <c r="B171" s="161"/>
      <c r="D171" s="162" t="s">
        <v>148</v>
      </c>
      <c r="E171" s="163" t="s">
        <v>3</v>
      </c>
      <c r="F171" s="164" t="s">
        <v>964</v>
      </c>
      <c r="H171" s="165">
        <v>2</v>
      </c>
      <c r="I171" s="166"/>
      <c r="L171" s="161"/>
      <c r="M171" s="167"/>
      <c r="N171" s="168"/>
      <c r="O171" s="168"/>
      <c r="P171" s="168"/>
      <c r="Q171" s="168"/>
      <c r="R171" s="168"/>
      <c r="S171" s="168"/>
      <c r="T171" s="169"/>
      <c r="AT171" s="163" t="s">
        <v>148</v>
      </c>
      <c r="AU171" s="163" t="s">
        <v>80</v>
      </c>
      <c r="AV171" s="13" t="s">
        <v>80</v>
      </c>
      <c r="AW171" s="13" t="s">
        <v>33</v>
      </c>
      <c r="AX171" s="13" t="s">
        <v>78</v>
      </c>
      <c r="AY171" s="163" t="s">
        <v>137</v>
      </c>
    </row>
    <row r="172" spans="1:65" s="12" customFormat="1" ht="22.9" customHeight="1">
      <c r="B172" s="129"/>
      <c r="D172" s="130" t="s">
        <v>70</v>
      </c>
      <c r="E172" s="140" t="s">
        <v>144</v>
      </c>
      <c r="F172" s="140" t="s">
        <v>338</v>
      </c>
      <c r="I172" s="132"/>
      <c r="J172" s="141">
        <f>BK172</f>
        <v>0</v>
      </c>
      <c r="L172" s="129"/>
      <c r="M172" s="134"/>
      <c r="N172" s="135"/>
      <c r="O172" s="135"/>
      <c r="P172" s="136">
        <f>SUM(P173:P178)</f>
        <v>0</v>
      </c>
      <c r="Q172" s="135"/>
      <c r="R172" s="136">
        <f>SUM(R173:R178)</f>
        <v>2.4594200000000002</v>
      </c>
      <c r="S172" s="135"/>
      <c r="T172" s="137">
        <f>SUM(T173:T178)</f>
        <v>0</v>
      </c>
      <c r="AR172" s="130" t="s">
        <v>78</v>
      </c>
      <c r="AT172" s="138" t="s">
        <v>70</v>
      </c>
      <c r="AU172" s="138" t="s">
        <v>78</v>
      </c>
      <c r="AY172" s="130" t="s">
        <v>137</v>
      </c>
      <c r="BK172" s="139">
        <f>SUM(BK173:BK178)</f>
        <v>0</v>
      </c>
    </row>
    <row r="173" spans="1:65" s="2" customFormat="1" ht="44.25" customHeight="1">
      <c r="A173" s="32"/>
      <c r="B173" s="142"/>
      <c r="C173" s="143" t="s">
        <v>292</v>
      </c>
      <c r="D173" s="143" t="s">
        <v>139</v>
      </c>
      <c r="E173" s="144" t="s">
        <v>965</v>
      </c>
      <c r="F173" s="145" t="s">
        <v>966</v>
      </c>
      <c r="G173" s="146" t="s">
        <v>158</v>
      </c>
      <c r="H173" s="147">
        <v>12.3</v>
      </c>
      <c r="I173" s="148"/>
      <c r="J173" s="149">
        <f>ROUND(I173*H173,2)</f>
        <v>0</v>
      </c>
      <c r="K173" s="145" t="s">
        <v>143</v>
      </c>
      <c r="L173" s="33"/>
      <c r="M173" s="150" t="s">
        <v>3</v>
      </c>
      <c r="N173" s="151" t="s">
        <v>42</v>
      </c>
      <c r="O173" s="53"/>
      <c r="P173" s="152">
        <f>O173*H173</f>
        <v>0</v>
      </c>
      <c r="Q173" s="152">
        <v>1.515E-2</v>
      </c>
      <c r="R173" s="152">
        <f>Q173*H173</f>
        <v>0.18634500000000001</v>
      </c>
      <c r="S173" s="152">
        <v>0</v>
      </c>
      <c r="T173" s="15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4" t="s">
        <v>144</v>
      </c>
      <c r="AT173" s="154" t="s">
        <v>139</v>
      </c>
      <c r="AU173" s="154" t="s">
        <v>80</v>
      </c>
      <c r="AY173" s="17" t="s">
        <v>137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7" t="s">
        <v>78</v>
      </c>
      <c r="BK173" s="155">
        <f>ROUND(I173*H173,2)</f>
        <v>0</v>
      </c>
      <c r="BL173" s="17" t="s">
        <v>144</v>
      </c>
      <c r="BM173" s="154" t="s">
        <v>967</v>
      </c>
    </row>
    <row r="174" spans="1:65" s="2" customFormat="1">
      <c r="A174" s="32"/>
      <c r="B174" s="33"/>
      <c r="C174" s="32"/>
      <c r="D174" s="156" t="s">
        <v>146</v>
      </c>
      <c r="E174" s="32"/>
      <c r="F174" s="157" t="s">
        <v>968</v>
      </c>
      <c r="G174" s="32"/>
      <c r="H174" s="32"/>
      <c r="I174" s="158"/>
      <c r="J174" s="32"/>
      <c r="K174" s="32"/>
      <c r="L174" s="33"/>
      <c r="M174" s="159"/>
      <c r="N174" s="160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146</v>
      </c>
      <c r="AU174" s="17" t="s">
        <v>80</v>
      </c>
    </row>
    <row r="175" spans="1:65" s="13" customFormat="1" ht="20">
      <c r="B175" s="161"/>
      <c r="D175" s="162" t="s">
        <v>148</v>
      </c>
      <c r="E175" s="163" t="s">
        <v>3</v>
      </c>
      <c r="F175" s="164" t="s">
        <v>969</v>
      </c>
      <c r="H175" s="165">
        <v>12.3</v>
      </c>
      <c r="I175" s="166"/>
      <c r="L175" s="161"/>
      <c r="M175" s="167"/>
      <c r="N175" s="168"/>
      <c r="O175" s="168"/>
      <c r="P175" s="168"/>
      <c r="Q175" s="168"/>
      <c r="R175" s="168"/>
      <c r="S175" s="168"/>
      <c r="T175" s="169"/>
      <c r="AT175" s="163" t="s">
        <v>148</v>
      </c>
      <c r="AU175" s="163" t="s">
        <v>80</v>
      </c>
      <c r="AV175" s="13" t="s">
        <v>80</v>
      </c>
      <c r="AW175" s="13" t="s">
        <v>33</v>
      </c>
      <c r="AX175" s="13" t="s">
        <v>78</v>
      </c>
      <c r="AY175" s="163" t="s">
        <v>137</v>
      </c>
    </row>
    <row r="176" spans="1:65" s="2" customFormat="1" ht="55.5" customHeight="1">
      <c r="A176" s="32"/>
      <c r="B176" s="142"/>
      <c r="C176" s="143" t="s">
        <v>8</v>
      </c>
      <c r="D176" s="143" t="s">
        <v>139</v>
      </c>
      <c r="E176" s="144" t="s">
        <v>970</v>
      </c>
      <c r="F176" s="145" t="s">
        <v>971</v>
      </c>
      <c r="G176" s="146" t="s">
        <v>158</v>
      </c>
      <c r="H176" s="147">
        <v>15.5</v>
      </c>
      <c r="I176" s="148"/>
      <c r="J176" s="149">
        <f>ROUND(I176*H176,2)</f>
        <v>0</v>
      </c>
      <c r="K176" s="145" t="s">
        <v>143</v>
      </c>
      <c r="L176" s="33"/>
      <c r="M176" s="150" t="s">
        <v>3</v>
      </c>
      <c r="N176" s="151" t="s">
        <v>42</v>
      </c>
      <c r="O176" s="53"/>
      <c r="P176" s="152">
        <f>O176*H176</f>
        <v>0</v>
      </c>
      <c r="Q176" s="152">
        <v>0.14665</v>
      </c>
      <c r="R176" s="152">
        <f>Q176*H176</f>
        <v>2.273075</v>
      </c>
      <c r="S176" s="152">
        <v>0</v>
      </c>
      <c r="T176" s="15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4" t="s">
        <v>144</v>
      </c>
      <c r="AT176" s="154" t="s">
        <v>139</v>
      </c>
      <c r="AU176" s="154" t="s">
        <v>80</v>
      </c>
      <c r="AY176" s="17" t="s">
        <v>137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7" t="s">
        <v>78</v>
      </c>
      <c r="BK176" s="155">
        <f>ROUND(I176*H176,2)</f>
        <v>0</v>
      </c>
      <c r="BL176" s="17" t="s">
        <v>144</v>
      </c>
      <c r="BM176" s="154" t="s">
        <v>972</v>
      </c>
    </row>
    <row r="177" spans="1:65" s="2" customFormat="1">
      <c r="A177" s="32"/>
      <c r="B177" s="33"/>
      <c r="C177" s="32"/>
      <c r="D177" s="156" t="s">
        <v>146</v>
      </c>
      <c r="E177" s="32"/>
      <c r="F177" s="157" t="s">
        <v>973</v>
      </c>
      <c r="G177" s="32"/>
      <c r="H177" s="32"/>
      <c r="I177" s="158"/>
      <c r="J177" s="32"/>
      <c r="K177" s="32"/>
      <c r="L177" s="33"/>
      <c r="M177" s="159"/>
      <c r="N177" s="160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146</v>
      </c>
      <c r="AU177" s="17" t="s">
        <v>80</v>
      </c>
    </row>
    <row r="178" spans="1:65" s="13" customFormat="1" ht="20">
      <c r="B178" s="161"/>
      <c r="D178" s="162" t="s">
        <v>148</v>
      </c>
      <c r="E178" s="163" t="s">
        <v>3</v>
      </c>
      <c r="F178" s="164" t="s">
        <v>974</v>
      </c>
      <c r="H178" s="165">
        <v>15.5</v>
      </c>
      <c r="I178" s="166"/>
      <c r="L178" s="161"/>
      <c r="M178" s="167"/>
      <c r="N178" s="168"/>
      <c r="O178" s="168"/>
      <c r="P178" s="168"/>
      <c r="Q178" s="168"/>
      <c r="R178" s="168"/>
      <c r="S178" s="168"/>
      <c r="T178" s="169"/>
      <c r="AT178" s="163" t="s">
        <v>148</v>
      </c>
      <c r="AU178" s="163" t="s">
        <v>80</v>
      </c>
      <c r="AV178" s="13" t="s">
        <v>80</v>
      </c>
      <c r="AW178" s="13" t="s">
        <v>33</v>
      </c>
      <c r="AX178" s="13" t="s">
        <v>78</v>
      </c>
      <c r="AY178" s="163" t="s">
        <v>137</v>
      </c>
    </row>
    <row r="179" spans="1:65" s="12" customFormat="1" ht="22.9" customHeight="1">
      <c r="B179" s="129"/>
      <c r="D179" s="130" t="s">
        <v>70</v>
      </c>
      <c r="E179" s="140" t="s">
        <v>174</v>
      </c>
      <c r="F179" s="140" t="s">
        <v>765</v>
      </c>
      <c r="I179" s="132"/>
      <c r="J179" s="141">
        <f>BK179</f>
        <v>0</v>
      </c>
      <c r="L179" s="129"/>
      <c r="M179" s="134"/>
      <c r="N179" s="135"/>
      <c r="O179" s="135"/>
      <c r="P179" s="136">
        <f>SUM(P180:P267)</f>
        <v>0</v>
      </c>
      <c r="Q179" s="135"/>
      <c r="R179" s="136">
        <f>SUM(R180:R267)</f>
        <v>6.768698109999999</v>
      </c>
      <c r="S179" s="135"/>
      <c r="T179" s="137">
        <f>SUM(T180:T267)</f>
        <v>0</v>
      </c>
      <c r="AR179" s="130" t="s">
        <v>78</v>
      </c>
      <c r="AT179" s="138" t="s">
        <v>70</v>
      </c>
      <c r="AU179" s="138" t="s">
        <v>78</v>
      </c>
      <c r="AY179" s="130" t="s">
        <v>137</v>
      </c>
      <c r="BK179" s="139">
        <f>SUM(BK180:BK267)</f>
        <v>0</v>
      </c>
    </row>
    <row r="180" spans="1:65" s="2" customFormat="1" ht="33" customHeight="1">
      <c r="A180" s="32"/>
      <c r="B180" s="142"/>
      <c r="C180" s="143" t="s">
        <v>304</v>
      </c>
      <c r="D180" s="143" t="s">
        <v>139</v>
      </c>
      <c r="E180" s="144" t="s">
        <v>975</v>
      </c>
      <c r="F180" s="145" t="s">
        <v>976</v>
      </c>
      <c r="G180" s="146" t="s">
        <v>142</v>
      </c>
      <c r="H180" s="147">
        <v>33.729999999999997</v>
      </c>
      <c r="I180" s="148"/>
      <c r="J180" s="149">
        <f>ROUND(I180*H180,2)</f>
        <v>0</v>
      </c>
      <c r="K180" s="145" t="s">
        <v>143</v>
      </c>
      <c r="L180" s="33"/>
      <c r="M180" s="150" t="s">
        <v>3</v>
      </c>
      <c r="N180" s="151" t="s">
        <v>42</v>
      </c>
      <c r="O180" s="53"/>
      <c r="P180" s="152">
        <f>O180*H180</f>
        <v>0</v>
      </c>
      <c r="Q180" s="152">
        <v>7.3499999999999998E-3</v>
      </c>
      <c r="R180" s="152">
        <f>Q180*H180</f>
        <v>0.24791549999999996</v>
      </c>
      <c r="S180" s="152">
        <v>0</v>
      </c>
      <c r="T180" s="15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4" t="s">
        <v>144</v>
      </c>
      <c r="AT180" s="154" t="s">
        <v>139</v>
      </c>
      <c r="AU180" s="154" t="s">
        <v>80</v>
      </c>
      <c r="AY180" s="17" t="s">
        <v>137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7" t="s">
        <v>78</v>
      </c>
      <c r="BK180" s="155">
        <f>ROUND(I180*H180,2)</f>
        <v>0</v>
      </c>
      <c r="BL180" s="17" t="s">
        <v>144</v>
      </c>
      <c r="BM180" s="154" t="s">
        <v>977</v>
      </c>
    </row>
    <row r="181" spans="1:65" s="2" customFormat="1">
      <c r="A181" s="32"/>
      <c r="B181" s="33"/>
      <c r="C181" s="32"/>
      <c r="D181" s="156" t="s">
        <v>146</v>
      </c>
      <c r="E181" s="32"/>
      <c r="F181" s="157" t="s">
        <v>978</v>
      </c>
      <c r="G181" s="32"/>
      <c r="H181" s="32"/>
      <c r="I181" s="158"/>
      <c r="J181" s="32"/>
      <c r="K181" s="32"/>
      <c r="L181" s="33"/>
      <c r="M181" s="159"/>
      <c r="N181" s="160"/>
      <c r="O181" s="53"/>
      <c r="P181" s="53"/>
      <c r="Q181" s="53"/>
      <c r="R181" s="53"/>
      <c r="S181" s="53"/>
      <c r="T181" s="54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146</v>
      </c>
      <c r="AU181" s="17" t="s">
        <v>80</v>
      </c>
    </row>
    <row r="182" spans="1:65" s="13" customFormat="1" ht="30">
      <c r="B182" s="161"/>
      <c r="D182" s="162" t="s">
        <v>148</v>
      </c>
      <c r="E182" s="163" t="s">
        <v>3</v>
      </c>
      <c r="F182" s="164" t="s">
        <v>979</v>
      </c>
      <c r="H182" s="165">
        <v>33.729999999999997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148</v>
      </c>
      <c r="AU182" s="163" t="s">
        <v>80</v>
      </c>
      <c r="AV182" s="13" t="s">
        <v>80</v>
      </c>
      <c r="AW182" s="13" t="s">
        <v>33</v>
      </c>
      <c r="AX182" s="13" t="s">
        <v>78</v>
      </c>
      <c r="AY182" s="163" t="s">
        <v>137</v>
      </c>
    </row>
    <row r="183" spans="1:65" s="2" customFormat="1" ht="44.25" customHeight="1">
      <c r="A183" s="32"/>
      <c r="B183" s="142"/>
      <c r="C183" s="143" t="s">
        <v>309</v>
      </c>
      <c r="D183" s="143" t="s">
        <v>139</v>
      </c>
      <c r="E183" s="144" t="s">
        <v>980</v>
      </c>
      <c r="F183" s="145" t="s">
        <v>981</v>
      </c>
      <c r="G183" s="146" t="s">
        <v>142</v>
      </c>
      <c r="H183" s="147">
        <v>31.98</v>
      </c>
      <c r="I183" s="148"/>
      <c r="J183" s="149">
        <f>ROUND(I183*H183,2)</f>
        <v>0</v>
      </c>
      <c r="K183" s="145" t="s">
        <v>143</v>
      </c>
      <c r="L183" s="33"/>
      <c r="M183" s="150" t="s">
        <v>3</v>
      </c>
      <c r="N183" s="151" t="s">
        <v>42</v>
      </c>
      <c r="O183" s="53"/>
      <c r="P183" s="152">
        <f>O183*H183</f>
        <v>0</v>
      </c>
      <c r="Q183" s="152">
        <v>1.8380000000000001E-2</v>
      </c>
      <c r="R183" s="152">
        <f>Q183*H183</f>
        <v>0.58779239999999999</v>
      </c>
      <c r="S183" s="152">
        <v>0</v>
      </c>
      <c r="T183" s="15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4" t="s">
        <v>144</v>
      </c>
      <c r="AT183" s="154" t="s">
        <v>139</v>
      </c>
      <c r="AU183" s="154" t="s">
        <v>80</v>
      </c>
      <c r="AY183" s="17" t="s">
        <v>137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7" t="s">
        <v>78</v>
      </c>
      <c r="BK183" s="155">
        <f>ROUND(I183*H183,2)</f>
        <v>0</v>
      </c>
      <c r="BL183" s="17" t="s">
        <v>144</v>
      </c>
      <c r="BM183" s="154" t="s">
        <v>982</v>
      </c>
    </row>
    <row r="184" spans="1:65" s="2" customFormat="1">
      <c r="A184" s="32"/>
      <c r="B184" s="33"/>
      <c r="C184" s="32"/>
      <c r="D184" s="156" t="s">
        <v>146</v>
      </c>
      <c r="E184" s="32"/>
      <c r="F184" s="157" t="s">
        <v>983</v>
      </c>
      <c r="G184" s="32"/>
      <c r="H184" s="32"/>
      <c r="I184" s="158"/>
      <c r="J184" s="32"/>
      <c r="K184" s="32"/>
      <c r="L184" s="33"/>
      <c r="M184" s="159"/>
      <c r="N184" s="160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146</v>
      </c>
      <c r="AU184" s="17" t="s">
        <v>80</v>
      </c>
    </row>
    <row r="185" spans="1:65" s="13" customFormat="1" ht="20">
      <c r="B185" s="161"/>
      <c r="D185" s="162" t="s">
        <v>148</v>
      </c>
      <c r="E185" s="163" t="s">
        <v>3</v>
      </c>
      <c r="F185" s="164" t="s">
        <v>984</v>
      </c>
      <c r="H185" s="165">
        <v>31.98</v>
      </c>
      <c r="I185" s="166"/>
      <c r="L185" s="161"/>
      <c r="M185" s="167"/>
      <c r="N185" s="168"/>
      <c r="O185" s="168"/>
      <c r="P185" s="168"/>
      <c r="Q185" s="168"/>
      <c r="R185" s="168"/>
      <c r="S185" s="168"/>
      <c r="T185" s="169"/>
      <c r="AT185" s="163" t="s">
        <v>148</v>
      </c>
      <c r="AU185" s="163" t="s">
        <v>80</v>
      </c>
      <c r="AV185" s="13" t="s">
        <v>80</v>
      </c>
      <c r="AW185" s="13" t="s">
        <v>33</v>
      </c>
      <c r="AX185" s="13" t="s">
        <v>78</v>
      </c>
      <c r="AY185" s="163" t="s">
        <v>137</v>
      </c>
    </row>
    <row r="186" spans="1:65" s="2" customFormat="1" ht="24.25" customHeight="1">
      <c r="A186" s="32"/>
      <c r="B186" s="142"/>
      <c r="C186" s="143" t="s">
        <v>315</v>
      </c>
      <c r="D186" s="143" t="s">
        <v>139</v>
      </c>
      <c r="E186" s="144" t="s">
        <v>985</v>
      </c>
      <c r="F186" s="145" t="s">
        <v>986</v>
      </c>
      <c r="G186" s="146" t="s">
        <v>142</v>
      </c>
      <c r="H186" s="147">
        <v>1.75</v>
      </c>
      <c r="I186" s="148"/>
      <c r="J186" s="149">
        <f>ROUND(I186*H186,2)</f>
        <v>0</v>
      </c>
      <c r="K186" s="145" t="s">
        <v>143</v>
      </c>
      <c r="L186" s="33"/>
      <c r="M186" s="150" t="s">
        <v>3</v>
      </c>
      <c r="N186" s="151" t="s">
        <v>42</v>
      </c>
      <c r="O186" s="53"/>
      <c r="P186" s="152">
        <f>O186*H186</f>
        <v>0</v>
      </c>
      <c r="Q186" s="152">
        <v>3.3579999999999999E-2</v>
      </c>
      <c r="R186" s="152">
        <f>Q186*H186</f>
        <v>5.8764999999999998E-2</v>
      </c>
      <c r="S186" s="152">
        <v>0</v>
      </c>
      <c r="T186" s="153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4" t="s">
        <v>144</v>
      </c>
      <c r="AT186" s="154" t="s">
        <v>139</v>
      </c>
      <c r="AU186" s="154" t="s">
        <v>80</v>
      </c>
      <c r="AY186" s="17" t="s">
        <v>137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7" t="s">
        <v>78</v>
      </c>
      <c r="BK186" s="155">
        <f>ROUND(I186*H186,2)</f>
        <v>0</v>
      </c>
      <c r="BL186" s="17" t="s">
        <v>144</v>
      </c>
      <c r="BM186" s="154" t="s">
        <v>987</v>
      </c>
    </row>
    <row r="187" spans="1:65" s="2" customFormat="1">
      <c r="A187" s="32"/>
      <c r="B187" s="33"/>
      <c r="C187" s="32"/>
      <c r="D187" s="156" t="s">
        <v>146</v>
      </c>
      <c r="E187" s="32"/>
      <c r="F187" s="157" t="s">
        <v>988</v>
      </c>
      <c r="G187" s="32"/>
      <c r="H187" s="32"/>
      <c r="I187" s="158"/>
      <c r="J187" s="32"/>
      <c r="K187" s="32"/>
      <c r="L187" s="33"/>
      <c r="M187" s="159"/>
      <c r="N187" s="160"/>
      <c r="O187" s="53"/>
      <c r="P187" s="53"/>
      <c r="Q187" s="53"/>
      <c r="R187" s="53"/>
      <c r="S187" s="53"/>
      <c r="T187" s="54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146</v>
      </c>
      <c r="AU187" s="17" t="s">
        <v>80</v>
      </c>
    </row>
    <row r="188" spans="1:65" s="13" customFormat="1" ht="20">
      <c r="B188" s="161"/>
      <c r="D188" s="162" t="s">
        <v>148</v>
      </c>
      <c r="E188" s="163" t="s">
        <v>3</v>
      </c>
      <c r="F188" s="164" t="s">
        <v>989</v>
      </c>
      <c r="H188" s="165">
        <v>1.75</v>
      </c>
      <c r="I188" s="166"/>
      <c r="L188" s="161"/>
      <c r="M188" s="167"/>
      <c r="N188" s="168"/>
      <c r="O188" s="168"/>
      <c r="P188" s="168"/>
      <c r="Q188" s="168"/>
      <c r="R188" s="168"/>
      <c r="S188" s="168"/>
      <c r="T188" s="169"/>
      <c r="AT188" s="163" t="s">
        <v>148</v>
      </c>
      <c r="AU188" s="163" t="s">
        <v>80</v>
      </c>
      <c r="AV188" s="13" t="s">
        <v>80</v>
      </c>
      <c r="AW188" s="13" t="s">
        <v>33</v>
      </c>
      <c r="AX188" s="13" t="s">
        <v>78</v>
      </c>
      <c r="AY188" s="163" t="s">
        <v>137</v>
      </c>
    </row>
    <row r="189" spans="1:65" s="2" customFormat="1" ht="37.9" customHeight="1">
      <c r="A189" s="32"/>
      <c r="B189" s="142"/>
      <c r="C189" s="143" t="s">
        <v>320</v>
      </c>
      <c r="D189" s="143" t="s">
        <v>139</v>
      </c>
      <c r="E189" s="144" t="s">
        <v>990</v>
      </c>
      <c r="F189" s="145" t="s">
        <v>991</v>
      </c>
      <c r="G189" s="146" t="s">
        <v>142</v>
      </c>
      <c r="H189" s="147">
        <v>2.46</v>
      </c>
      <c r="I189" s="148"/>
      <c r="J189" s="149">
        <f>ROUND(I189*H189,2)</f>
        <v>0</v>
      </c>
      <c r="K189" s="145" t="s">
        <v>143</v>
      </c>
      <c r="L189" s="33"/>
      <c r="M189" s="150" t="s">
        <v>3</v>
      </c>
      <c r="N189" s="151" t="s">
        <v>42</v>
      </c>
      <c r="O189" s="53"/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4" t="s">
        <v>144</v>
      </c>
      <c r="AT189" s="154" t="s">
        <v>139</v>
      </c>
      <c r="AU189" s="154" t="s">
        <v>80</v>
      </c>
      <c r="AY189" s="17" t="s">
        <v>137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7" t="s">
        <v>78</v>
      </c>
      <c r="BK189" s="155">
        <f>ROUND(I189*H189,2)</f>
        <v>0</v>
      </c>
      <c r="BL189" s="17" t="s">
        <v>144</v>
      </c>
      <c r="BM189" s="154" t="s">
        <v>992</v>
      </c>
    </row>
    <row r="190" spans="1:65" s="2" customFormat="1">
      <c r="A190" s="32"/>
      <c r="B190" s="33"/>
      <c r="C190" s="32"/>
      <c r="D190" s="156" t="s">
        <v>146</v>
      </c>
      <c r="E190" s="32"/>
      <c r="F190" s="157" t="s">
        <v>993</v>
      </c>
      <c r="G190" s="32"/>
      <c r="H190" s="32"/>
      <c r="I190" s="158"/>
      <c r="J190" s="32"/>
      <c r="K190" s="32"/>
      <c r="L190" s="33"/>
      <c r="M190" s="159"/>
      <c r="N190" s="160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146</v>
      </c>
      <c r="AU190" s="17" t="s">
        <v>80</v>
      </c>
    </row>
    <row r="191" spans="1:65" s="13" customFormat="1" ht="20">
      <c r="B191" s="161"/>
      <c r="D191" s="162" t="s">
        <v>148</v>
      </c>
      <c r="E191" s="163" t="s">
        <v>3</v>
      </c>
      <c r="F191" s="164" t="s">
        <v>994</v>
      </c>
      <c r="H191" s="165">
        <v>2.46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148</v>
      </c>
      <c r="AU191" s="163" t="s">
        <v>80</v>
      </c>
      <c r="AV191" s="13" t="s">
        <v>80</v>
      </c>
      <c r="AW191" s="13" t="s">
        <v>33</v>
      </c>
      <c r="AX191" s="13" t="s">
        <v>78</v>
      </c>
      <c r="AY191" s="163" t="s">
        <v>137</v>
      </c>
    </row>
    <row r="192" spans="1:65" s="2" customFormat="1" ht="33" customHeight="1">
      <c r="A192" s="32"/>
      <c r="B192" s="142"/>
      <c r="C192" s="143" t="s">
        <v>325</v>
      </c>
      <c r="D192" s="143" t="s">
        <v>139</v>
      </c>
      <c r="E192" s="144" t="s">
        <v>995</v>
      </c>
      <c r="F192" s="145" t="s">
        <v>996</v>
      </c>
      <c r="G192" s="146" t="s">
        <v>142</v>
      </c>
      <c r="H192" s="147">
        <v>50.652999999999999</v>
      </c>
      <c r="I192" s="148"/>
      <c r="J192" s="149">
        <f>ROUND(I192*H192,2)</f>
        <v>0</v>
      </c>
      <c r="K192" s="145" t="s">
        <v>143</v>
      </c>
      <c r="L192" s="33"/>
      <c r="M192" s="150" t="s">
        <v>3</v>
      </c>
      <c r="N192" s="151" t="s">
        <v>42</v>
      </c>
      <c r="O192" s="53"/>
      <c r="P192" s="152">
        <f>O192*H192</f>
        <v>0</v>
      </c>
      <c r="Q192" s="152">
        <v>7.3499999999999998E-3</v>
      </c>
      <c r="R192" s="152">
        <f>Q192*H192</f>
        <v>0.37229954999999998</v>
      </c>
      <c r="S192" s="152">
        <v>0</v>
      </c>
      <c r="T192" s="15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4" t="s">
        <v>144</v>
      </c>
      <c r="AT192" s="154" t="s">
        <v>139</v>
      </c>
      <c r="AU192" s="154" t="s">
        <v>80</v>
      </c>
      <c r="AY192" s="17" t="s">
        <v>137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7" t="s">
        <v>78</v>
      </c>
      <c r="BK192" s="155">
        <f>ROUND(I192*H192,2)</f>
        <v>0</v>
      </c>
      <c r="BL192" s="17" t="s">
        <v>144</v>
      </c>
      <c r="BM192" s="154" t="s">
        <v>997</v>
      </c>
    </row>
    <row r="193" spans="1:65" s="2" customFormat="1">
      <c r="A193" s="32"/>
      <c r="B193" s="33"/>
      <c r="C193" s="32"/>
      <c r="D193" s="156" t="s">
        <v>146</v>
      </c>
      <c r="E193" s="32"/>
      <c r="F193" s="157" t="s">
        <v>998</v>
      </c>
      <c r="G193" s="32"/>
      <c r="H193" s="32"/>
      <c r="I193" s="158"/>
      <c r="J193" s="32"/>
      <c r="K193" s="32"/>
      <c r="L193" s="33"/>
      <c r="M193" s="159"/>
      <c r="N193" s="160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146</v>
      </c>
      <c r="AU193" s="17" t="s">
        <v>80</v>
      </c>
    </row>
    <row r="194" spans="1:65" s="13" customFormat="1">
      <c r="B194" s="161"/>
      <c r="D194" s="162" t="s">
        <v>148</v>
      </c>
      <c r="E194" s="163" t="s">
        <v>3</v>
      </c>
      <c r="F194" s="164" t="s">
        <v>999</v>
      </c>
      <c r="H194" s="165">
        <v>28.263000000000002</v>
      </c>
      <c r="I194" s="166"/>
      <c r="L194" s="161"/>
      <c r="M194" s="167"/>
      <c r="N194" s="168"/>
      <c r="O194" s="168"/>
      <c r="P194" s="168"/>
      <c r="Q194" s="168"/>
      <c r="R194" s="168"/>
      <c r="S194" s="168"/>
      <c r="T194" s="169"/>
      <c r="AT194" s="163" t="s">
        <v>148</v>
      </c>
      <c r="AU194" s="163" t="s">
        <v>80</v>
      </c>
      <c r="AV194" s="13" t="s">
        <v>80</v>
      </c>
      <c r="AW194" s="13" t="s">
        <v>33</v>
      </c>
      <c r="AX194" s="13" t="s">
        <v>71</v>
      </c>
      <c r="AY194" s="163" t="s">
        <v>137</v>
      </c>
    </row>
    <row r="195" spans="1:65" s="13" customFormat="1">
      <c r="B195" s="161"/>
      <c r="D195" s="162" t="s">
        <v>148</v>
      </c>
      <c r="E195" s="163" t="s">
        <v>3</v>
      </c>
      <c r="F195" s="164" t="s">
        <v>1000</v>
      </c>
      <c r="H195" s="165">
        <v>23.8</v>
      </c>
      <c r="I195" s="166"/>
      <c r="L195" s="161"/>
      <c r="M195" s="167"/>
      <c r="N195" s="168"/>
      <c r="O195" s="168"/>
      <c r="P195" s="168"/>
      <c r="Q195" s="168"/>
      <c r="R195" s="168"/>
      <c r="S195" s="168"/>
      <c r="T195" s="169"/>
      <c r="AT195" s="163" t="s">
        <v>148</v>
      </c>
      <c r="AU195" s="163" t="s">
        <v>80</v>
      </c>
      <c r="AV195" s="13" t="s">
        <v>80</v>
      </c>
      <c r="AW195" s="13" t="s">
        <v>33</v>
      </c>
      <c r="AX195" s="13" t="s">
        <v>71</v>
      </c>
      <c r="AY195" s="163" t="s">
        <v>137</v>
      </c>
    </row>
    <row r="196" spans="1:65" s="13" customFormat="1">
      <c r="B196" s="161"/>
      <c r="D196" s="162" t="s">
        <v>148</v>
      </c>
      <c r="E196" s="163" t="s">
        <v>3</v>
      </c>
      <c r="F196" s="164" t="s">
        <v>1001</v>
      </c>
      <c r="H196" s="165">
        <v>-0.09</v>
      </c>
      <c r="I196" s="166"/>
      <c r="L196" s="161"/>
      <c r="M196" s="167"/>
      <c r="N196" s="168"/>
      <c r="O196" s="168"/>
      <c r="P196" s="168"/>
      <c r="Q196" s="168"/>
      <c r="R196" s="168"/>
      <c r="S196" s="168"/>
      <c r="T196" s="169"/>
      <c r="AT196" s="163" t="s">
        <v>148</v>
      </c>
      <c r="AU196" s="163" t="s">
        <v>80</v>
      </c>
      <c r="AV196" s="13" t="s">
        <v>80</v>
      </c>
      <c r="AW196" s="13" t="s">
        <v>33</v>
      </c>
      <c r="AX196" s="13" t="s">
        <v>71</v>
      </c>
      <c r="AY196" s="163" t="s">
        <v>137</v>
      </c>
    </row>
    <row r="197" spans="1:65" s="13" customFormat="1">
      <c r="B197" s="161"/>
      <c r="D197" s="162" t="s">
        <v>148</v>
      </c>
      <c r="E197" s="163" t="s">
        <v>3</v>
      </c>
      <c r="F197" s="164" t="s">
        <v>1002</v>
      </c>
      <c r="H197" s="165">
        <v>-1.32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148</v>
      </c>
      <c r="AU197" s="163" t="s">
        <v>80</v>
      </c>
      <c r="AV197" s="13" t="s">
        <v>80</v>
      </c>
      <c r="AW197" s="13" t="s">
        <v>33</v>
      </c>
      <c r="AX197" s="13" t="s">
        <v>71</v>
      </c>
      <c r="AY197" s="163" t="s">
        <v>137</v>
      </c>
    </row>
    <row r="198" spans="1:65" s="14" customFormat="1">
      <c r="B198" s="170"/>
      <c r="D198" s="162" t="s">
        <v>148</v>
      </c>
      <c r="E198" s="171" t="s">
        <v>3</v>
      </c>
      <c r="F198" s="172" t="s">
        <v>922</v>
      </c>
      <c r="H198" s="173">
        <v>50.652999999999999</v>
      </c>
      <c r="I198" s="174"/>
      <c r="L198" s="170"/>
      <c r="M198" s="175"/>
      <c r="N198" s="176"/>
      <c r="O198" s="176"/>
      <c r="P198" s="176"/>
      <c r="Q198" s="176"/>
      <c r="R198" s="176"/>
      <c r="S198" s="176"/>
      <c r="T198" s="177"/>
      <c r="AT198" s="171" t="s">
        <v>148</v>
      </c>
      <c r="AU198" s="171" t="s">
        <v>80</v>
      </c>
      <c r="AV198" s="14" t="s">
        <v>144</v>
      </c>
      <c r="AW198" s="14" t="s">
        <v>33</v>
      </c>
      <c r="AX198" s="14" t="s">
        <v>78</v>
      </c>
      <c r="AY198" s="171" t="s">
        <v>137</v>
      </c>
    </row>
    <row r="199" spans="1:65" s="2" customFormat="1" ht="37.9" customHeight="1">
      <c r="A199" s="32"/>
      <c r="B199" s="142"/>
      <c r="C199" s="143" t="s">
        <v>332</v>
      </c>
      <c r="D199" s="143" t="s">
        <v>139</v>
      </c>
      <c r="E199" s="144" t="s">
        <v>1003</v>
      </c>
      <c r="F199" s="145" t="s">
        <v>1004</v>
      </c>
      <c r="G199" s="146" t="s">
        <v>142</v>
      </c>
      <c r="H199" s="147">
        <v>50.652999999999999</v>
      </c>
      <c r="I199" s="148"/>
      <c r="J199" s="149">
        <f>ROUND(I199*H199,2)</f>
        <v>0</v>
      </c>
      <c r="K199" s="145" t="s">
        <v>143</v>
      </c>
      <c r="L199" s="33"/>
      <c r="M199" s="150" t="s">
        <v>3</v>
      </c>
      <c r="N199" s="151" t="s">
        <v>42</v>
      </c>
      <c r="O199" s="53"/>
      <c r="P199" s="152">
        <f>O199*H199</f>
        <v>0</v>
      </c>
      <c r="Q199" s="152">
        <v>4.3800000000000002E-3</v>
      </c>
      <c r="R199" s="152">
        <f>Q199*H199</f>
        <v>0.22186014000000001</v>
      </c>
      <c r="S199" s="152">
        <v>0</v>
      </c>
      <c r="T199" s="153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4" t="s">
        <v>144</v>
      </c>
      <c r="AT199" s="154" t="s">
        <v>139</v>
      </c>
      <c r="AU199" s="154" t="s">
        <v>80</v>
      </c>
      <c r="AY199" s="17" t="s">
        <v>137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7" t="s">
        <v>78</v>
      </c>
      <c r="BK199" s="155">
        <f>ROUND(I199*H199,2)</f>
        <v>0</v>
      </c>
      <c r="BL199" s="17" t="s">
        <v>144</v>
      </c>
      <c r="BM199" s="154" t="s">
        <v>1005</v>
      </c>
    </row>
    <row r="200" spans="1:65" s="2" customFormat="1">
      <c r="A200" s="32"/>
      <c r="B200" s="33"/>
      <c r="C200" s="32"/>
      <c r="D200" s="156" t="s">
        <v>146</v>
      </c>
      <c r="E200" s="32"/>
      <c r="F200" s="157" t="s">
        <v>1006</v>
      </c>
      <c r="G200" s="32"/>
      <c r="H200" s="32"/>
      <c r="I200" s="158"/>
      <c r="J200" s="32"/>
      <c r="K200" s="32"/>
      <c r="L200" s="33"/>
      <c r="M200" s="159"/>
      <c r="N200" s="160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146</v>
      </c>
      <c r="AU200" s="17" t="s">
        <v>80</v>
      </c>
    </row>
    <row r="201" spans="1:65" s="13" customFormat="1">
      <c r="B201" s="161"/>
      <c r="D201" s="162" t="s">
        <v>148</v>
      </c>
      <c r="E201" s="163" t="s">
        <v>3</v>
      </c>
      <c r="F201" s="164" t="s">
        <v>999</v>
      </c>
      <c r="H201" s="165">
        <v>28.263000000000002</v>
      </c>
      <c r="I201" s="166"/>
      <c r="L201" s="161"/>
      <c r="M201" s="167"/>
      <c r="N201" s="168"/>
      <c r="O201" s="168"/>
      <c r="P201" s="168"/>
      <c r="Q201" s="168"/>
      <c r="R201" s="168"/>
      <c r="S201" s="168"/>
      <c r="T201" s="169"/>
      <c r="AT201" s="163" t="s">
        <v>148</v>
      </c>
      <c r="AU201" s="163" t="s">
        <v>80</v>
      </c>
      <c r="AV201" s="13" t="s">
        <v>80</v>
      </c>
      <c r="AW201" s="13" t="s">
        <v>33</v>
      </c>
      <c r="AX201" s="13" t="s">
        <v>71</v>
      </c>
      <c r="AY201" s="163" t="s">
        <v>137</v>
      </c>
    </row>
    <row r="202" spans="1:65" s="13" customFormat="1">
      <c r="B202" s="161"/>
      <c r="D202" s="162" t="s">
        <v>148</v>
      </c>
      <c r="E202" s="163" t="s">
        <v>3</v>
      </c>
      <c r="F202" s="164" t="s">
        <v>1000</v>
      </c>
      <c r="H202" s="165">
        <v>23.8</v>
      </c>
      <c r="I202" s="166"/>
      <c r="L202" s="161"/>
      <c r="M202" s="167"/>
      <c r="N202" s="168"/>
      <c r="O202" s="168"/>
      <c r="P202" s="168"/>
      <c r="Q202" s="168"/>
      <c r="R202" s="168"/>
      <c r="S202" s="168"/>
      <c r="T202" s="169"/>
      <c r="AT202" s="163" t="s">
        <v>148</v>
      </c>
      <c r="AU202" s="163" t="s">
        <v>80</v>
      </c>
      <c r="AV202" s="13" t="s">
        <v>80</v>
      </c>
      <c r="AW202" s="13" t="s">
        <v>33</v>
      </c>
      <c r="AX202" s="13" t="s">
        <v>71</v>
      </c>
      <c r="AY202" s="163" t="s">
        <v>137</v>
      </c>
    </row>
    <row r="203" spans="1:65" s="13" customFormat="1">
      <c r="B203" s="161"/>
      <c r="D203" s="162" t="s">
        <v>148</v>
      </c>
      <c r="E203" s="163" t="s">
        <v>3</v>
      </c>
      <c r="F203" s="164" t="s">
        <v>1001</v>
      </c>
      <c r="H203" s="165">
        <v>-0.09</v>
      </c>
      <c r="I203" s="166"/>
      <c r="L203" s="161"/>
      <c r="M203" s="167"/>
      <c r="N203" s="168"/>
      <c r="O203" s="168"/>
      <c r="P203" s="168"/>
      <c r="Q203" s="168"/>
      <c r="R203" s="168"/>
      <c r="S203" s="168"/>
      <c r="T203" s="169"/>
      <c r="AT203" s="163" t="s">
        <v>148</v>
      </c>
      <c r="AU203" s="163" t="s">
        <v>80</v>
      </c>
      <c r="AV203" s="13" t="s">
        <v>80</v>
      </c>
      <c r="AW203" s="13" t="s">
        <v>33</v>
      </c>
      <c r="AX203" s="13" t="s">
        <v>71</v>
      </c>
      <c r="AY203" s="163" t="s">
        <v>137</v>
      </c>
    </row>
    <row r="204" spans="1:65" s="13" customFormat="1">
      <c r="B204" s="161"/>
      <c r="D204" s="162" t="s">
        <v>148</v>
      </c>
      <c r="E204" s="163" t="s">
        <v>3</v>
      </c>
      <c r="F204" s="164" t="s">
        <v>1002</v>
      </c>
      <c r="H204" s="165">
        <v>-1.32</v>
      </c>
      <c r="I204" s="166"/>
      <c r="L204" s="161"/>
      <c r="M204" s="167"/>
      <c r="N204" s="168"/>
      <c r="O204" s="168"/>
      <c r="P204" s="168"/>
      <c r="Q204" s="168"/>
      <c r="R204" s="168"/>
      <c r="S204" s="168"/>
      <c r="T204" s="169"/>
      <c r="AT204" s="163" t="s">
        <v>148</v>
      </c>
      <c r="AU204" s="163" t="s">
        <v>80</v>
      </c>
      <c r="AV204" s="13" t="s">
        <v>80</v>
      </c>
      <c r="AW204" s="13" t="s">
        <v>33</v>
      </c>
      <c r="AX204" s="13" t="s">
        <v>71</v>
      </c>
      <c r="AY204" s="163" t="s">
        <v>137</v>
      </c>
    </row>
    <row r="205" spans="1:65" s="14" customFormat="1">
      <c r="B205" s="170"/>
      <c r="D205" s="162" t="s">
        <v>148</v>
      </c>
      <c r="E205" s="171" t="s">
        <v>3</v>
      </c>
      <c r="F205" s="172" t="s">
        <v>922</v>
      </c>
      <c r="H205" s="173">
        <v>50.652999999999999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148</v>
      </c>
      <c r="AU205" s="171" t="s">
        <v>80</v>
      </c>
      <c r="AV205" s="14" t="s">
        <v>144</v>
      </c>
      <c r="AW205" s="14" t="s">
        <v>33</v>
      </c>
      <c r="AX205" s="14" t="s">
        <v>78</v>
      </c>
      <c r="AY205" s="171" t="s">
        <v>137</v>
      </c>
    </row>
    <row r="206" spans="1:65" s="2" customFormat="1" ht="44.25" customHeight="1">
      <c r="A206" s="32"/>
      <c r="B206" s="142"/>
      <c r="C206" s="143" t="s">
        <v>339</v>
      </c>
      <c r="D206" s="143" t="s">
        <v>139</v>
      </c>
      <c r="E206" s="144" t="s">
        <v>1007</v>
      </c>
      <c r="F206" s="145" t="s">
        <v>1008</v>
      </c>
      <c r="G206" s="146" t="s">
        <v>158</v>
      </c>
      <c r="H206" s="147">
        <v>15.5</v>
      </c>
      <c r="I206" s="148"/>
      <c r="J206" s="149">
        <f>ROUND(I206*H206,2)</f>
        <v>0</v>
      </c>
      <c r="K206" s="145" t="s">
        <v>143</v>
      </c>
      <c r="L206" s="33"/>
      <c r="M206" s="150" t="s">
        <v>3</v>
      </c>
      <c r="N206" s="151" t="s">
        <v>42</v>
      </c>
      <c r="O206" s="53"/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4" t="s">
        <v>144</v>
      </c>
      <c r="AT206" s="154" t="s">
        <v>139</v>
      </c>
      <c r="AU206" s="154" t="s">
        <v>80</v>
      </c>
      <c r="AY206" s="17" t="s">
        <v>137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7" t="s">
        <v>78</v>
      </c>
      <c r="BK206" s="155">
        <f>ROUND(I206*H206,2)</f>
        <v>0</v>
      </c>
      <c r="BL206" s="17" t="s">
        <v>144</v>
      </c>
      <c r="BM206" s="154" t="s">
        <v>1009</v>
      </c>
    </row>
    <row r="207" spans="1:65" s="2" customFormat="1">
      <c r="A207" s="32"/>
      <c r="B207" s="33"/>
      <c r="C207" s="32"/>
      <c r="D207" s="156" t="s">
        <v>146</v>
      </c>
      <c r="E207" s="32"/>
      <c r="F207" s="157" t="s">
        <v>1010</v>
      </c>
      <c r="G207" s="32"/>
      <c r="H207" s="32"/>
      <c r="I207" s="158"/>
      <c r="J207" s="32"/>
      <c r="K207" s="32"/>
      <c r="L207" s="33"/>
      <c r="M207" s="159"/>
      <c r="N207" s="160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146</v>
      </c>
      <c r="AU207" s="17" t="s">
        <v>80</v>
      </c>
    </row>
    <row r="208" spans="1:65" s="13" customFormat="1" ht="20">
      <c r="B208" s="161"/>
      <c r="D208" s="162" t="s">
        <v>148</v>
      </c>
      <c r="E208" s="163" t="s">
        <v>3</v>
      </c>
      <c r="F208" s="164" t="s">
        <v>1011</v>
      </c>
      <c r="H208" s="165">
        <v>15.5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148</v>
      </c>
      <c r="AU208" s="163" t="s">
        <v>80</v>
      </c>
      <c r="AV208" s="13" t="s">
        <v>80</v>
      </c>
      <c r="AW208" s="13" t="s">
        <v>33</v>
      </c>
      <c r="AX208" s="13" t="s">
        <v>78</v>
      </c>
      <c r="AY208" s="163" t="s">
        <v>137</v>
      </c>
    </row>
    <row r="209" spans="1:65" s="2" customFormat="1" ht="16.5" customHeight="1">
      <c r="A209" s="32"/>
      <c r="B209" s="142"/>
      <c r="C209" s="178" t="s">
        <v>345</v>
      </c>
      <c r="D209" s="178" t="s">
        <v>293</v>
      </c>
      <c r="E209" s="179" t="s">
        <v>1012</v>
      </c>
      <c r="F209" s="180" t="s">
        <v>1013</v>
      </c>
      <c r="G209" s="181" t="s">
        <v>158</v>
      </c>
      <c r="H209" s="182">
        <v>16.274999999999999</v>
      </c>
      <c r="I209" s="183"/>
      <c r="J209" s="184">
        <f>ROUND(I209*H209,2)</f>
        <v>0</v>
      </c>
      <c r="K209" s="180" t="s">
        <v>143</v>
      </c>
      <c r="L209" s="185"/>
      <c r="M209" s="186" t="s">
        <v>3</v>
      </c>
      <c r="N209" s="187" t="s">
        <v>42</v>
      </c>
      <c r="O209" s="53"/>
      <c r="P209" s="152">
        <f>O209*H209</f>
        <v>0</v>
      </c>
      <c r="Q209" s="152">
        <v>1E-4</v>
      </c>
      <c r="R209" s="152">
        <f>Q209*H209</f>
        <v>1.6275E-3</v>
      </c>
      <c r="S209" s="152">
        <v>0</v>
      </c>
      <c r="T209" s="15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4" t="s">
        <v>186</v>
      </c>
      <c r="AT209" s="154" t="s">
        <v>293</v>
      </c>
      <c r="AU209" s="154" t="s">
        <v>80</v>
      </c>
      <c r="AY209" s="17" t="s">
        <v>137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7" t="s">
        <v>78</v>
      </c>
      <c r="BK209" s="155">
        <f>ROUND(I209*H209,2)</f>
        <v>0</v>
      </c>
      <c r="BL209" s="17" t="s">
        <v>144</v>
      </c>
      <c r="BM209" s="154" t="s">
        <v>1014</v>
      </c>
    </row>
    <row r="210" spans="1:65" s="13" customFormat="1">
      <c r="B210" s="161"/>
      <c r="D210" s="162" t="s">
        <v>148</v>
      </c>
      <c r="F210" s="164" t="s">
        <v>1015</v>
      </c>
      <c r="H210" s="165">
        <v>16.274999999999999</v>
      </c>
      <c r="I210" s="166"/>
      <c r="L210" s="161"/>
      <c r="M210" s="167"/>
      <c r="N210" s="168"/>
      <c r="O210" s="168"/>
      <c r="P210" s="168"/>
      <c r="Q210" s="168"/>
      <c r="R210" s="168"/>
      <c r="S210" s="168"/>
      <c r="T210" s="169"/>
      <c r="AT210" s="163" t="s">
        <v>148</v>
      </c>
      <c r="AU210" s="163" t="s">
        <v>80</v>
      </c>
      <c r="AV210" s="13" t="s">
        <v>80</v>
      </c>
      <c r="AW210" s="13" t="s">
        <v>4</v>
      </c>
      <c r="AX210" s="13" t="s">
        <v>78</v>
      </c>
      <c r="AY210" s="163" t="s">
        <v>137</v>
      </c>
    </row>
    <row r="211" spans="1:65" s="2" customFormat="1" ht="44.25" customHeight="1">
      <c r="A211" s="32"/>
      <c r="B211" s="142"/>
      <c r="C211" s="143" t="s">
        <v>351</v>
      </c>
      <c r="D211" s="143" t="s">
        <v>139</v>
      </c>
      <c r="E211" s="144" t="s">
        <v>1016</v>
      </c>
      <c r="F211" s="145" t="s">
        <v>1017</v>
      </c>
      <c r="G211" s="146" t="s">
        <v>158</v>
      </c>
      <c r="H211" s="147">
        <v>18.899999999999999</v>
      </c>
      <c r="I211" s="148"/>
      <c r="J211" s="149">
        <f>ROUND(I211*H211,2)</f>
        <v>0</v>
      </c>
      <c r="K211" s="145" t="s">
        <v>143</v>
      </c>
      <c r="L211" s="33"/>
      <c r="M211" s="150" t="s">
        <v>3</v>
      </c>
      <c r="N211" s="151" t="s">
        <v>42</v>
      </c>
      <c r="O211" s="53"/>
      <c r="P211" s="152">
        <f>O211*H211</f>
        <v>0</v>
      </c>
      <c r="Q211" s="152">
        <v>0</v>
      </c>
      <c r="R211" s="152">
        <f>Q211*H211</f>
        <v>0</v>
      </c>
      <c r="S211" s="152">
        <v>0</v>
      </c>
      <c r="T211" s="153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4" t="s">
        <v>144</v>
      </c>
      <c r="AT211" s="154" t="s">
        <v>139</v>
      </c>
      <c r="AU211" s="154" t="s">
        <v>80</v>
      </c>
      <c r="AY211" s="17" t="s">
        <v>137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7" t="s">
        <v>78</v>
      </c>
      <c r="BK211" s="155">
        <f>ROUND(I211*H211,2)</f>
        <v>0</v>
      </c>
      <c r="BL211" s="17" t="s">
        <v>144</v>
      </c>
      <c r="BM211" s="154" t="s">
        <v>1018</v>
      </c>
    </row>
    <row r="212" spans="1:65" s="2" customFormat="1">
      <c r="A212" s="32"/>
      <c r="B212" s="33"/>
      <c r="C212" s="32"/>
      <c r="D212" s="156" t="s">
        <v>146</v>
      </c>
      <c r="E212" s="32"/>
      <c r="F212" s="157" t="s">
        <v>1019</v>
      </c>
      <c r="G212" s="32"/>
      <c r="H212" s="32"/>
      <c r="I212" s="158"/>
      <c r="J212" s="32"/>
      <c r="K212" s="32"/>
      <c r="L212" s="33"/>
      <c r="M212" s="159"/>
      <c r="N212" s="160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146</v>
      </c>
      <c r="AU212" s="17" t="s">
        <v>80</v>
      </c>
    </row>
    <row r="213" spans="1:65" s="13" customFormat="1" ht="20">
      <c r="B213" s="161"/>
      <c r="D213" s="162" t="s">
        <v>148</v>
      </c>
      <c r="E213" s="163" t="s">
        <v>3</v>
      </c>
      <c r="F213" s="164" t="s">
        <v>1020</v>
      </c>
      <c r="H213" s="165">
        <v>18.899999999999999</v>
      </c>
      <c r="I213" s="166"/>
      <c r="L213" s="161"/>
      <c r="M213" s="167"/>
      <c r="N213" s="168"/>
      <c r="O213" s="168"/>
      <c r="P213" s="168"/>
      <c r="Q213" s="168"/>
      <c r="R213" s="168"/>
      <c r="S213" s="168"/>
      <c r="T213" s="169"/>
      <c r="AT213" s="163" t="s">
        <v>148</v>
      </c>
      <c r="AU213" s="163" t="s">
        <v>80</v>
      </c>
      <c r="AV213" s="13" t="s">
        <v>80</v>
      </c>
      <c r="AW213" s="13" t="s">
        <v>33</v>
      </c>
      <c r="AX213" s="13" t="s">
        <v>78</v>
      </c>
      <c r="AY213" s="163" t="s">
        <v>137</v>
      </c>
    </row>
    <row r="214" spans="1:65" s="2" customFormat="1" ht="24.25" customHeight="1">
      <c r="A214" s="32"/>
      <c r="B214" s="142"/>
      <c r="C214" s="178" t="s">
        <v>357</v>
      </c>
      <c r="D214" s="178" t="s">
        <v>293</v>
      </c>
      <c r="E214" s="179" t="s">
        <v>1021</v>
      </c>
      <c r="F214" s="180" t="s">
        <v>1022</v>
      </c>
      <c r="G214" s="181" t="s">
        <v>158</v>
      </c>
      <c r="H214" s="182">
        <v>19.844999999999999</v>
      </c>
      <c r="I214" s="183"/>
      <c r="J214" s="184">
        <f>ROUND(I214*H214,2)</f>
        <v>0</v>
      </c>
      <c r="K214" s="180" t="s">
        <v>143</v>
      </c>
      <c r="L214" s="185"/>
      <c r="M214" s="186" t="s">
        <v>3</v>
      </c>
      <c r="N214" s="187" t="s">
        <v>42</v>
      </c>
      <c r="O214" s="53"/>
      <c r="P214" s="152">
        <f>O214*H214</f>
        <v>0</v>
      </c>
      <c r="Q214" s="152">
        <v>1.2E-4</v>
      </c>
      <c r="R214" s="152">
        <f>Q214*H214</f>
        <v>2.3814000000000001E-3</v>
      </c>
      <c r="S214" s="152">
        <v>0</v>
      </c>
      <c r="T214" s="153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4" t="s">
        <v>186</v>
      </c>
      <c r="AT214" s="154" t="s">
        <v>293</v>
      </c>
      <c r="AU214" s="154" t="s">
        <v>80</v>
      </c>
      <c r="AY214" s="17" t="s">
        <v>137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7" t="s">
        <v>78</v>
      </c>
      <c r="BK214" s="155">
        <f>ROUND(I214*H214,2)</f>
        <v>0</v>
      </c>
      <c r="BL214" s="17" t="s">
        <v>144</v>
      </c>
      <c r="BM214" s="154" t="s">
        <v>1023</v>
      </c>
    </row>
    <row r="215" spans="1:65" s="13" customFormat="1">
      <c r="B215" s="161"/>
      <c r="D215" s="162" t="s">
        <v>148</v>
      </c>
      <c r="F215" s="164" t="s">
        <v>1024</v>
      </c>
      <c r="H215" s="165">
        <v>19.844999999999999</v>
      </c>
      <c r="I215" s="166"/>
      <c r="L215" s="161"/>
      <c r="M215" s="167"/>
      <c r="N215" s="168"/>
      <c r="O215" s="168"/>
      <c r="P215" s="168"/>
      <c r="Q215" s="168"/>
      <c r="R215" s="168"/>
      <c r="S215" s="168"/>
      <c r="T215" s="169"/>
      <c r="AT215" s="163" t="s">
        <v>148</v>
      </c>
      <c r="AU215" s="163" t="s">
        <v>80</v>
      </c>
      <c r="AV215" s="13" t="s">
        <v>80</v>
      </c>
      <c r="AW215" s="13" t="s">
        <v>4</v>
      </c>
      <c r="AX215" s="13" t="s">
        <v>78</v>
      </c>
      <c r="AY215" s="163" t="s">
        <v>137</v>
      </c>
    </row>
    <row r="216" spans="1:65" s="2" customFormat="1" ht="55.5" customHeight="1">
      <c r="A216" s="32"/>
      <c r="B216" s="142"/>
      <c r="C216" s="143" t="s">
        <v>363</v>
      </c>
      <c r="D216" s="143" t="s">
        <v>139</v>
      </c>
      <c r="E216" s="144" t="s">
        <v>1025</v>
      </c>
      <c r="F216" s="145" t="s">
        <v>1026</v>
      </c>
      <c r="G216" s="146" t="s">
        <v>158</v>
      </c>
      <c r="H216" s="147">
        <v>7</v>
      </c>
      <c r="I216" s="148"/>
      <c r="J216" s="149">
        <f>ROUND(I216*H216,2)</f>
        <v>0</v>
      </c>
      <c r="K216" s="145" t="s">
        <v>143</v>
      </c>
      <c r="L216" s="33"/>
      <c r="M216" s="150" t="s">
        <v>3</v>
      </c>
      <c r="N216" s="151" t="s">
        <v>42</v>
      </c>
      <c r="O216" s="53"/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4" t="s">
        <v>144</v>
      </c>
      <c r="AT216" s="154" t="s">
        <v>139</v>
      </c>
      <c r="AU216" s="154" t="s">
        <v>80</v>
      </c>
      <c r="AY216" s="17" t="s">
        <v>137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7" t="s">
        <v>78</v>
      </c>
      <c r="BK216" s="155">
        <f>ROUND(I216*H216,2)</f>
        <v>0</v>
      </c>
      <c r="BL216" s="17" t="s">
        <v>144</v>
      </c>
      <c r="BM216" s="154" t="s">
        <v>1027</v>
      </c>
    </row>
    <row r="217" spans="1:65" s="2" customFormat="1">
      <c r="A217" s="32"/>
      <c r="B217" s="33"/>
      <c r="C217" s="32"/>
      <c r="D217" s="156" t="s">
        <v>146</v>
      </c>
      <c r="E217" s="32"/>
      <c r="F217" s="157" t="s">
        <v>1028</v>
      </c>
      <c r="G217" s="32"/>
      <c r="H217" s="32"/>
      <c r="I217" s="158"/>
      <c r="J217" s="32"/>
      <c r="K217" s="32"/>
      <c r="L217" s="33"/>
      <c r="M217" s="159"/>
      <c r="N217" s="160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146</v>
      </c>
      <c r="AU217" s="17" t="s">
        <v>80</v>
      </c>
    </row>
    <row r="218" spans="1:65" s="13" customFormat="1" ht="20">
      <c r="B218" s="161"/>
      <c r="D218" s="162" t="s">
        <v>148</v>
      </c>
      <c r="E218" s="163" t="s">
        <v>3</v>
      </c>
      <c r="F218" s="164" t="s">
        <v>1029</v>
      </c>
      <c r="H218" s="165">
        <v>7</v>
      </c>
      <c r="I218" s="166"/>
      <c r="L218" s="161"/>
      <c r="M218" s="167"/>
      <c r="N218" s="168"/>
      <c r="O218" s="168"/>
      <c r="P218" s="168"/>
      <c r="Q218" s="168"/>
      <c r="R218" s="168"/>
      <c r="S218" s="168"/>
      <c r="T218" s="169"/>
      <c r="AT218" s="163" t="s">
        <v>148</v>
      </c>
      <c r="AU218" s="163" t="s">
        <v>80</v>
      </c>
      <c r="AV218" s="13" t="s">
        <v>80</v>
      </c>
      <c r="AW218" s="13" t="s">
        <v>33</v>
      </c>
      <c r="AX218" s="13" t="s">
        <v>78</v>
      </c>
      <c r="AY218" s="163" t="s">
        <v>137</v>
      </c>
    </row>
    <row r="219" spans="1:65" s="2" customFormat="1" ht="24.25" customHeight="1">
      <c r="A219" s="32"/>
      <c r="B219" s="142"/>
      <c r="C219" s="178" t="s">
        <v>369</v>
      </c>
      <c r="D219" s="178" t="s">
        <v>293</v>
      </c>
      <c r="E219" s="179" t="s">
        <v>1030</v>
      </c>
      <c r="F219" s="180" t="s">
        <v>1031</v>
      </c>
      <c r="G219" s="181" t="s">
        <v>158</v>
      </c>
      <c r="H219" s="182">
        <v>7.35</v>
      </c>
      <c r="I219" s="183"/>
      <c r="J219" s="184">
        <f>ROUND(I219*H219,2)</f>
        <v>0</v>
      </c>
      <c r="K219" s="180" t="s">
        <v>143</v>
      </c>
      <c r="L219" s="185"/>
      <c r="M219" s="186" t="s">
        <v>3</v>
      </c>
      <c r="N219" s="187" t="s">
        <v>42</v>
      </c>
      <c r="O219" s="53"/>
      <c r="P219" s="152">
        <f>O219*H219</f>
        <v>0</v>
      </c>
      <c r="Q219" s="152">
        <v>4.0000000000000003E-5</v>
      </c>
      <c r="R219" s="152">
        <f>Q219*H219</f>
        <v>2.9399999999999999E-4</v>
      </c>
      <c r="S219" s="152">
        <v>0</v>
      </c>
      <c r="T219" s="153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4" t="s">
        <v>186</v>
      </c>
      <c r="AT219" s="154" t="s">
        <v>293</v>
      </c>
      <c r="AU219" s="154" t="s">
        <v>80</v>
      </c>
      <c r="AY219" s="17" t="s">
        <v>137</v>
      </c>
      <c r="BE219" s="155">
        <f>IF(N219="základní",J219,0)</f>
        <v>0</v>
      </c>
      <c r="BF219" s="155">
        <f>IF(N219="snížená",J219,0)</f>
        <v>0</v>
      </c>
      <c r="BG219" s="155">
        <f>IF(N219="zákl. přenesená",J219,0)</f>
        <v>0</v>
      </c>
      <c r="BH219" s="155">
        <f>IF(N219="sníž. přenesená",J219,0)</f>
        <v>0</v>
      </c>
      <c r="BI219" s="155">
        <f>IF(N219="nulová",J219,0)</f>
        <v>0</v>
      </c>
      <c r="BJ219" s="17" t="s">
        <v>78</v>
      </c>
      <c r="BK219" s="155">
        <f>ROUND(I219*H219,2)</f>
        <v>0</v>
      </c>
      <c r="BL219" s="17" t="s">
        <v>144</v>
      </c>
      <c r="BM219" s="154" t="s">
        <v>1032</v>
      </c>
    </row>
    <row r="220" spans="1:65" s="13" customFormat="1">
      <c r="B220" s="161"/>
      <c r="D220" s="162" t="s">
        <v>148</v>
      </c>
      <c r="F220" s="164" t="s">
        <v>1033</v>
      </c>
      <c r="H220" s="165">
        <v>7.35</v>
      </c>
      <c r="I220" s="166"/>
      <c r="L220" s="161"/>
      <c r="M220" s="167"/>
      <c r="N220" s="168"/>
      <c r="O220" s="168"/>
      <c r="P220" s="168"/>
      <c r="Q220" s="168"/>
      <c r="R220" s="168"/>
      <c r="S220" s="168"/>
      <c r="T220" s="169"/>
      <c r="AT220" s="163" t="s">
        <v>148</v>
      </c>
      <c r="AU220" s="163" t="s">
        <v>80</v>
      </c>
      <c r="AV220" s="13" t="s">
        <v>80</v>
      </c>
      <c r="AW220" s="13" t="s">
        <v>4</v>
      </c>
      <c r="AX220" s="13" t="s">
        <v>78</v>
      </c>
      <c r="AY220" s="163" t="s">
        <v>137</v>
      </c>
    </row>
    <row r="221" spans="1:65" s="2" customFormat="1" ht="24.25" customHeight="1">
      <c r="A221" s="32"/>
      <c r="B221" s="142"/>
      <c r="C221" s="143" t="s">
        <v>376</v>
      </c>
      <c r="D221" s="143" t="s">
        <v>139</v>
      </c>
      <c r="E221" s="144" t="s">
        <v>1034</v>
      </c>
      <c r="F221" s="145" t="s">
        <v>1035</v>
      </c>
      <c r="G221" s="146" t="s">
        <v>142</v>
      </c>
      <c r="H221" s="147">
        <v>42.902999999999999</v>
      </c>
      <c r="I221" s="148"/>
      <c r="J221" s="149">
        <f>ROUND(I221*H221,2)</f>
        <v>0</v>
      </c>
      <c r="K221" s="145" t="s">
        <v>143</v>
      </c>
      <c r="L221" s="33"/>
      <c r="M221" s="150" t="s">
        <v>3</v>
      </c>
      <c r="N221" s="151" t="s">
        <v>42</v>
      </c>
      <c r="O221" s="53"/>
      <c r="P221" s="152">
        <f>O221*H221</f>
        <v>0</v>
      </c>
      <c r="Q221" s="152">
        <v>2.5000000000000001E-4</v>
      </c>
      <c r="R221" s="152">
        <f>Q221*H221</f>
        <v>1.0725749999999999E-2</v>
      </c>
      <c r="S221" s="152">
        <v>0</v>
      </c>
      <c r="T221" s="15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4" t="s">
        <v>144</v>
      </c>
      <c r="AT221" s="154" t="s">
        <v>139</v>
      </c>
      <c r="AU221" s="154" t="s">
        <v>80</v>
      </c>
      <c r="AY221" s="17" t="s">
        <v>137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7" t="s">
        <v>78</v>
      </c>
      <c r="BK221" s="155">
        <f>ROUND(I221*H221,2)</f>
        <v>0</v>
      </c>
      <c r="BL221" s="17" t="s">
        <v>144</v>
      </c>
      <c r="BM221" s="154" t="s">
        <v>1036</v>
      </c>
    </row>
    <row r="222" spans="1:65" s="2" customFormat="1">
      <c r="A222" s="32"/>
      <c r="B222" s="33"/>
      <c r="C222" s="32"/>
      <c r="D222" s="156" t="s">
        <v>146</v>
      </c>
      <c r="E222" s="32"/>
      <c r="F222" s="157" t="s">
        <v>1037</v>
      </c>
      <c r="G222" s="32"/>
      <c r="H222" s="32"/>
      <c r="I222" s="158"/>
      <c r="J222" s="32"/>
      <c r="K222" s="32"/>
      <c r="L222" s="33"/>
      <c r="M222" s="159"/>
      <c r="N222" s="160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146</v>
      </c>
      <c r="AU222" s="17" t="s">
        <v>80</v>
      </c>
    </row>
    <row r="223" spans="1:65" s="13" customFormat="1">
      <c r="B223" s="161"/>
      <c r="D223" s="162" t="s">
        <v>148</v>
      </c>
      <c r="E223" s="163" t="s">
        <v>3</v>
      </c>
      <c r="F223" s="164" t="s">
        <v>999</v>
      </c>
      <c r="H223" s="165">
        <v>28.263000000000002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148</v>
      </c>
      <c r="AU223" s="163" t="s">
        <v>80</v>
      </c>
      <c r="AV223" s="13" t="s">
        <v>80</v>
      </c>
      <c r="AW223" s="13" t="s">
        <v>33</v>
      </c>
      <c r="AX223" s="13" t="s">
        <v>71</v>
      </c>
      <c r="AY223" s="163" t="s">
        <v>137</v>
      </c>
    </row>
    <row r="224" spans="1:65" s="13" customFormat="1">
      <c r="B224" s="161"/>
      <c r="D224" s="162" t="s">
        <v>148</v>
      </c>
      <c r="E224" s="163" t="s">
        <v>3</v>
      </c>
      <c r="F224" s="164" t="s">
        <v>1000</v>
      </c>
      <c r="H224" s="165">
        <v>23.8</v>
      </c>
      <c r="I224" s="166"/>
      <c r="L224" s="161"/>
      <c r="M224" s="167"/>
      <c r="N224" s="168"/>
      <c r="O224" s="168"/>
      <c r="P224" s="168"/>
      <c r="Q224" s="168"/>
      <c r="R224" s="168"/>
      <c r="S224" s="168"/>
      <c r="T224" s="169"/>
      <c r="AT224" s="163" t="s">
        <v>148</v>
      </c>
      <c r="AU224" s="163" t="s">
        <v>80</v>
      </c>
      <c r="AV224" s="13" t="s">
        <v>80</v>
      </c>
      <c r="AW224" s="13" t="s">
        <v>33</v>
      </c>
      <c r="AX224" s="13" t="s">
        <v>71</v>
      </c>
      <c r="AY224" s="163" t="s">
        <v>137</v>
      </c>
    </row>
    <row r="225" spans="1:65" s="13" customFormat="1">
      <c r="B225" s="161"/>
      <c r="D225" s="162" t="s">
        <v>148</v>
      </c>
      <c r="E225" s="163" t="s">
        <v>3</v>
      </c>
      <c r="F225" s="164" t="s">
        <v>1001</v>
      </c>
      <c r="H225" s="165">
        <v>-0.09</v>
      </c>
      <c r="I225" s="166"/>
      <c r="L225" s="161"/>
      <c r="M225" s="167"/>
      <c r="N225" s="168"/>
      <c r="O225" s="168"/>
      <c r="P225" s="168"/>
      <c r="Q225" s="168"/>
      <c r="R225" s="168"/>
      <c r="S225" s="168"/>
      <c r="T225" s="169"/>
      <c r="AT225" s="163" t="s">
        <v>148</v>
      </c>
      <c r="AU225" s="163" t="s">
        <v>80</v>
      </c>
      <c r="AV225" s="13" t="s">
        <v>80</v>
      </c>
      <c r="AW225" s="13" t="s">
        <v>33</v>
      </c>
      <c r="AX225" s="13" t="s">
        <v>71</v>
      </c>
      <c r="AY225" s="163" t="s">
        <v>137</v>
      </c>
    </row>
    <row r="226" spans="1:65" s="13" customFormat="1">
      <c r="B226" s="161"/>
      <c r="D226" s="162" t="s">
        <v>148</v>
      </c>
      <c r="E226" s="163" t="s">
        <v>3</v>
      </c>
      <c r="F226" s="164" t="s">
        <v>1002</v>
      </c>
      <c r="H226" s="165">
        <v>-1.32</v>
      </c>
      <c r="I226" s="166"/>
      <c r="L226" s="161"/>
      <c r="M226" s="167"/>
      <c r="N226" s="168"/>
      <c r="O226" s="168"/>
      <c r="P226" s="168"/>
      <c r="Q226" s="168"/>
      <c r="R226" s="168"/>
      <c r="S226" s="168"/>
      <c r="T226" s="169"/>
      <c r="AT226" s="163" t="s">
        <v>148</v>
      </c>
      <c r="AU226" s="163" t="s">
        <v>80</v>
      </c>
      <c r="AV226" s="13" t="s">
        <v>80</v>
      </c>
      <c r="AW226" s="13" t="s">
        <v>33</v>
      </c>
      <c r="AX226" s="13" t="s">
        <v>71</v>
      </c>
      <c r="AY226" s="163" t="s">
        <v>137</v>
      </c>
    </row>
    <row r="227" spans="1:65" s="13" customFormat="1">
      <c r="B227" s="161"/>
      <c r="D227" s="162" t="s">
        <v>148</v>
      </c>
      <c r="E227" s="163" t="s">
        <v>3</v>
      </c>
      <c r="F227" s="164" t="s">
        <v>1038</v>
      </c>
      <c r="H227" s="165">
        <v>-7.75</v>
      </c>
      <c r="I227" s="166"/>
      <c r="L227" s="161"/>
      <c r="M227" s="167"/>
      <c r="N227" s="168"/>
      <c r="O227" s="168"/>
      <c r="P227" s="168"/>
      <c r="Q227" s="168"/>
      <c r="R227" s="168"/>
      <c r="S227" s="168"/>
      <c r="T227" s="169"/>
      <c r="AT227" s="163" t="s">
        <v>148</v>
      </c>
      <c r="AU227" s="163" t="s">
        <v>80</v>
      </c>
      <c r="AV227" s="13" t="s">
        <v>80</v>
      </c>
      <c r="AW227" s="13" t="s">
        <v>33</v>
      </c>
      <c r="AX227" s="13" t="s">
        <v>71</v>
      </c>
      <c r="AY227" s="163" t="s">
        <v>137</v>
      </c>
    </row>
    <row r="228" spans="1:65" s="14" customFormat="1">
      <c r="B228" s="170"/>
      <c r="D228" s="162" t="s">
        <v>148</v>
      </c>
      <c r="E228" s="171" t="s">
        <v>3</v>
      </c>
      <c r="F228" s="172" t="s">
        <v>922</v>
      </c>
      <c r="H228" s="173">
        <v>42.902999999999999</v>
      </c>
      <c r="I228" s="174"/>
      <c r="L228" s="170"/>
      <c r="M228" s="175"/>
      <c r="N228" s="176"/>
      <c r="O228" s="176"/>
      <c r="P228" s="176"/>
      <c r="Q228" s="176"/>
      <c r="R228" s="176"/>
      <c r="S228" s="176"/>
      <c r="T228" s="177"/>
      <c r="AT228" s="171" t="s">
        <v>148</v>
      </c>
      <c r="AU228" s="171" t="s">
        <v>80</v>
      </c>
      <c r="AV228" s="14" t="s">
        <v>144</v>
      </c>
      <c r="AW228" s="14" t="s">
        <v>33</v>
      </c>
      <c r="AX228" s="14" t="s">
        <v>78</v>
      </c>
      <c r="AY228" s="171" t="s">
        <v>137</v>
      </c>
    </row>
    <row r="229" spans="1:65" s="2" customFormat="1" ht="24.25" customHeight="1">
      <c r="A229" s="32"/>
      <c r="B229" s="142"/>
      <c r="C229" s="143" t="s">
        <v>381</v>
      </c>
      <c r="D229" s="143" t="s">
        <v>139</v>
      </c>
      <c r="E229" s="144" t="s">
        <v>1039</v>
      </c>
      <c r="F229" s="145" t="s">
        <v>1040</v>
      </c>
      <c r="G229" s="146" t="s">
        <v>142</v>
      </c>
      <c r="H229" s="147">
        <v>7.75</v>
      </c>
      <c r="I229" s="148"/>
      <c r="J229" s="149">
        <f>ROUND(I229*H229,2)</f>
        <v>0</v>
      </c>
      <c r="K229" s="145" t="s">
        <v>143</v>
      </c>
      <c r="L229" s="33"/>
      <c r="M229" s="150" t="s">
        <v>3</v>
      </c>
      <c r="N229" s="151" t="s">
        <v>42</v>
      </c>
      <c r="O229" s="53"/>
      <c r="P229" s="152">
        <f>O229*H229</f>
        <v>0</v>
      </c>
      <c r="Q229" s="152">
        <v>2.0000000000000001E-4</v>
      </c>
      <c r="R229" s="152">
        <f>Q229*H229</f>
        <v>1.5500000000000002E-3</v>
      </c>
      <c r="S229" s="152">
        <v>0</v>
      </c>
      <c r="T229" s="153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4" t="s">
        <v>144</v>
      </c>
      <c r="AT229" s="154" t="s">
        <v>139</v>
      </c>
      <c r="AU229" s="154" t="s">
        <v>80</v>
      </c>
      <c r="AY229" s="17" t="s">
        <v>137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7" t="s">
        <v>78</v>
      </c>
      <c r="BK229" s="155">
        <f>ROUND(I229*H229,2)</f>
        <v>0</v>
      </c>
      <c r="BL229" s="17" t="s">
        <v>144</v>
      </c>
      <c r="BM229" s="154" t="s">
        <v>1041</v>
      </c>
    </row>
    <row r="230" spans="1:65" s="2" customFormat="1">
      <c r="A230" s="32"/>
      <c r="B230" s="33"/>
      <c r="C230" s="32"/>
      <c r="D230" s="156" t="s">
        <v>146</v>
      </c>
      <c r="E230" s="32"/>
      <c r="F230" s="157" t="s">
        <v>1042</v>
      </c>
      <c r="G230" s="32"/>
      <c r="H230" s="32"/>
      <c r="I230" s="158"/>
      <c r="J230" s="32"/>
      <c r="K230" s="32"/>
      <c r="L230" s="33"/>
      <c r="M230" s="159"/>
      <c r="N230" s="160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146</v>
      </c>
      <c r="AU230" s="17" t="s">
        <v>80</v>
      </c>
    </row>
    <row r="231" spans="1:65" s="13" customFormat="1" ht="20">
      <c r="B231" s="161"/>
      <c r="D231" s="162" t="s">
        <v>148</v>
      </c>
      <c r="E231" s="163" t="s">
        <v>3</v>
      </c>
      <c r="F231" s="164" t="s">
        <v>1043</v>
      </c>
      <c r="H231" s="165">
        <v>7.75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148</v>
      </c>
      <c r="AU231" s="163" t="s">
        <v>80</v>
      </c>
      <c r="AV231" s="13" t="s">
        <v>80</v>
      </c>
      <c r="AW231" s="13" t="s">
        <v>33</v>
      </c>
      <c r="AX231" s="13" t="s">
        <v>78</v>
      </c>
      <c r="AY231" s="163" t="s">
        <v>137</v>
      </c>
    </row>
    <row r="232" spans="1:65" s="2" customFormat="1" ht="33" customHeight="1">
      <c r="A232" s="32"/>
      <c r="B232" s="142"/>
      <c r="C232" s="143" t="s">
        <v>386</v>
      </c>
      <c r="D232" s="143" t="s">
        <v>139</v>
      </c>
      <c r="E232" s="144" t="s">
        <v>1044</v>
      </c>
      <c r="F232" s="145" t="s">
        <v>1045</v>
      </c>
      <c r="G232" s="146" t="s">
        <v>142</v>
      </c>
      <c r="H232" s="147">
        <v>50.652999999999999</v>
      </c>
      <c r="I232" s="148"/>
      <c r="J232" s="149">
        <f>ROUND(I232*H232,2)</f>
        <v>0</v>
      </c>
      <c r="K232" s="145" t="s">
        <v>143</v>
      </c>
      <c r="L232" s="33"/>
      <c r="M232" s="150" t="s">
        <v>3</v>
      </c>
      <c r="N232" s="151" t="s">
        <v>42</v>
      </c>
      <c r="O232" s="53"/>
      <c r="P232" s="152">
        <f>O232*H232</f>
        <v>0</v>
      </c>
      <c r="Q232" s="152">
        <v>2.3099999999999999E-2</v>
      </c>
      <c r="R232" s="152">
        <f>Q232*H232</f>
        <v>1.1700842999999999</v>
      </c>
      <c r="S232" s="152">
        <v>0</v>
      </c>
      <c r="T232" s="153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4" t="s">
        <v>144</v>
      </c>
      <c r="AT232" s="154" t="s">
        <v>139</v>
      </c>
      <c r="AU232" s="154" t="s">
        <v>80</v>
      </c>
      <c r="AY232" s="17" t="s">
        <v>137</v>
      </c>
      <c r="BE232" s="155">
        <f>IF(N232="základní",J232,0)</f>
        <v>0</v>
      </c>
      <c r="BF232" s="155">
        <f>IF(N232="snížená",J232,0)</f>
        <v>0</v>
      </c>
      <c r="BG232" s="155">
        <f>IF(N232="zákl. přenesená",J232,0)</f>
        <v>0</v>
      </c>
      <c r="BH232" s="155">
        <f>IF(N232="sníž. přenesená",J232,0)</f>
        <v>0</v>
      </c>
      <c r="BI232" s="155">
        <f>IF(N232="nulová",J232,0)</f>
        <v>0</v>
      </c>
      <c r="BJ232" s="17" t="s">
        <v>78</v>
      </c>
      <c r="BK232" s="155">
        <f>ROUND(I232*H232,2)</f>
        <v>0</v>
      </c>
      <c r="BL232" s="17" t="s">
        <v>144</v>
      </c>
      <c r="BM232" s="154" t="s">
        <v>1046</v>
      </c>
    </row>
    <row r="233" spans="1:65" s="2" customFormat="1">
      <c r="A233" s="32"/>
      <c r="B233" s="33"/>
      <c r="C233" s="32"/>
      <c r="D233" s="156" t="s">
        <v>146</v>
      </c>
      <c r="E233" s="32"/>
      <c r="F233" s="157" t="s">
        <v>1047</v>
      </c>
      <c r="G233" s="32"/>
      <c r="H233" s="32"/>
      <c r="I233" s="158"/>
      <c r="J233" s="32"/>
      <c r="K233" s="32"/>
      <c r="L233" s="33"/>
      <c r="M233" s="159"/>
      <c r="N233" s="160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146</v>
      </c>
      <c r="AU233" s="17" t="s">
        <v>80</v>
      </c>
    </row>
    <row r="234" spans="1:65" s="13" customFormat="1">
      <c r="B234" s="161"/>
      <c r="D234" s="162" t="s">
        <v>148</v>
      </c>
      <c r="E234" s="163" t="s">
        <v>3</v>
      </c>
      <c r="F234" s="164" t="s">
        <v>999</v>
      </c>
      <c r="H234" s="165">
        <v>28.263000000000002</v>
      </c>
      <c r="I234" s="166"/>
      <c r="L234" s="161"/>
      <c r="M234" s="167"/>
      <c r="N234" s="168"/>
      <c r="O234" s="168"/>
      <c r="P234" s="168"/>
      <c r="Q234" s="168"/>
      <c r="R234" s="168"/>
      <c r="S234" s="168"/>
      <c r="T234" s="169"/>
      <c r="AT234" s="163" t="s">
        <v>148</v>
      </c>
      <c r="AU234" s="163" t="s">
        <v>80</v>
      </c>
      <c r="AV234" s="13" t="s">
        <v>80</v>
      </c>
      <c r="AW234" s="13" t="s">
        <v>33</v>
      </c>
      <c r="AX234" s="13" t="s">
        <v>71</v>
      </c>
      <c r="AY234" s="163" t="s">
        <v>137</v>
      </c>
    </row>
    <row r="235" spans="1:65" s="13" customFormat="1">
      <c r="B235" s="161"/>
      <c r="D235" s="162" t="s">
        <v>148</v>
      </c>
      <c r="E235" s="163" t="s">
        <v>3</v>
      </c>
      <c r="F235" s="164" t="s">
        <v>1000</v>
      </c>
      <c r="H235" s="165">
        <v>23.8</v>
      </c>
      <c r="I235" s="166"/>
      <c r="L235" s="161"/>
      <c r="M235" s="167"/>
      <c r="N235" s="168"/>
      <c r="O235" s="168"/>
      <c r="P235" s="168"/>
      <c r="Q235" s="168"/>
      <c r="R235" s="168"/>
      <c r="S235" s="168"/>
      <c r="T235" s="169"/>
      <c r="AT235" s="163" t="s">
        <v>148</v>
      </c>
      <c r="AU235" s="163" t="s">
        <v>80</v>
      </c>
      <c r="AV235" s="13" t="s">
        <v>80</v>
      </c>
      <c r="AW235" s="13" t="s">
        <v>33</v>
      </c>
      <c r="AX235" s="13" t="s">
        <v>71</v>
      </c>
      <c r="AY235" s="163" t="s">
        <v>137</v>
      </c>
    </row>
    <row r="236" spans="1:65" s="13" customFormat="1">
      <c r="B236" s="161"/>
      <c r="D236" s="162" t="s">
        <v>148</v>
      </c>
      <c r="E236" s="163" t="s">
        <v>3</v>
      </c>
      <c r="F236" s="164" t="s">
        <v>1001</v>
      </c>
      <c r="H236" s="165">
        <v>-0.09</v>
      </c>
      <c r="I236" s="166"/>
      <c r="L236" s="161"/>
      <c r="M236" s="167"/>
      <c r="N236" s="168"/>
      <c r="O236" s="168"/>
      <c r="P236" s="168"/>
      <c r="Q236" s="168"/>
      <c r="R236" s="168"/>
      <c r="S236" s="168"/>
      <c r="T236" s="169"/>
      <c r="AT236" s="163" t="s">
        <v>148</v>
      </c>
      <c r="AU236" s="163" t="s">
        <v>80</v>
      </c>
      <c r="AV236" s="13" t="s">
        <v>80</v>
      </c>
      <c r="AW236" s="13" t="s">
        <v>33</v>
      </c>
      <c r="AX236" s="13" t="s">
        <v>71</v>
      </c>
      <c r="AY236" s="163" t="s">
        <v>137</v>
      </c>
    </row>
    <row r="237" spans="1:65" s="13" customFormat="1">
      <c r="B237" s="161"/>
      <c r="D237" s="162" t="s">
        <v>148</v>
      </c>
      <c r="E237" s="163" t="s">
        <v>3</v>
      </c>
      <c r="F237" s="164" t="s">
        <v>1002</v>
      </c>
      <c r="H237" s="165">
        <v>-1.32</v>
      </c>
      <c r="I237" s="166"/>
      <c r="L237" s="161"/>
      <c r="M237" s="167"/>
      <c r="N237" s="168"/>
      <c r="O237" s="168"/>
      <c r="P237" s="168"/>
      <c r="Q237" s="168"/>
      <c r="R237" s="168"/>
      <c r="S237" s="168"/>
      <c r="T237" s="169"/>
      <c r="AT237" s="163" t="s">
        <v>148</v>
      </c>
      <c r="AU237" s="163" t="s">
        <v>80</v>
      </c>
      <c r="AV237" s="13" t="s">
        <v>80</v>
      </c>
      <c r="AW237" s="13" t="s">
        <v>33</v>
      </c>
      <c r="AX237" s="13" t="s">
        <v>71</v>
      </c>
      <c r="AY237" s="163" t="s">
        <v>137</v>
      </c>
    </row>
    <row r="238" spans="1:65" s="14" customFormat="1">
      <c r="B238" s="170"/>
      <c r="D238" s="162" t="s">
        <v>148</v>
      </c>
      <c r="E238" s="171" t="s">
        <v>3</v>
      </c>
      <c r="F238" s="172" t="s">
        <v>922</v>
      </c>
      <c r="H238" s="173">
        <v>50.652999999999999</v>
      </c>
      <c r="I238" s="174"/>
      <c r="L238" s="170"/>
      <c r="M238" s="175"/>
      <c r="N238" s="176"/>
      <c r="O238" s="176"/>
      <c r="P238" s="176"/>
      <c r="Q238" s="176"/>
      <c r="R238" s="176"/>
      <c r="S238" s="176"/>
      <c r="T238" s="177"/>
      <c r="AT238" s="171" t="s">
        <v>148</v>
      </c>
      <c r="AU238" s="171" t="s">
        <v>80</v>
      </c>
      <c r="AV238" s="14" t="s">
        <v>144</v>
      </c>
      <c r="AW238" s="14" t="s">
        <v>33</v>
      </c>
      <c r="AX238" s="14" t="s">
        <v>78</v>
      </c>
      <c r="AY238" s="171" t="s">
        <v>137</v>
      </c>
    </row>
    <row r="239" spans="1:65" s="2" customFormat="1" ht="37.9" customHeight="1">
      <c r="A239" s="32"/>
      <c r="B239" s="142"/>
      <c r="C239" s="143" t="s">
        <v>391</v>
      </c>
      <c r="D239" s="143" t="s">
        <v>139</v>
      </c>
      <c r="E239" s="144" t="s">
        <v>1048</v>
      </c>
      <c r="F239" s="145" t="s">
        <v>1049</v>
      </c>
      <c r="G239" s="146" t="s">
        <v>142</v>
      </c>
      <c r="H239" s="147">
        <v>7.75</v>
      </c>
      <c r="I239" s="148"/>
      <c r="J239" s="149">
        <f>ROUND(I239*H239,2)</f>
        <v>0</v>
      </c>
      <c r="K239" s="145" t="s">
        <v>143</v>
      </c>
      <c r="L239" s="33"/>
      <c r="M239" s="150" t="s">
        <v>3</v>
      </c>
      <c r="N239" s="151" t="s">
        <v>42</v>
      </c>
      <c r="O239" s="53"/>
      <c r="P239" s="152">
        <f>O239*H239</f>
        <v>0</v>
      </c>
      <c r="Q239" s="152">
        <v>5.7000000000000002E-3</v>
      </c>
      <c r="R239" s="152">
        <f>Q239*H239</f>
        <v>4.4174999999999999E-2</v>
      </c>
      <c r="S239" s="152">
        <v>0</v>
      </c>
      <c r="T239" s="153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4" t="s">
        <v>144</v>
      </c>
      <c r="AT239" s="154" t="s">
        <v>139</v>
      </c>
      <c r="AU239" s="154" t="s">
        <v>80</v>
      </c>
      <c r="AY239" s="17" t="s">
        <v>137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7" t="s">
        <v>78</v>
      </c>
      <c r="BK239" s="155">
        <f>ROUND(I239*H239,2)</f>
        <v>0</v>
      </c>
      <c r="BL239" s="17" t="s">
        <v>144</v>
      </c>
      <c r="BM239" s="154" t="s">
        <v>1050</v>
      </c>
    </row>
    <row r="240" spans="1:65" s="2" customFormat="1">
      <c r="A240" s="32"/>
      <c r="B240" s="33"/>
      <c r="C240" s="32"/>
      <c r="D240" s="156" t="s">
        <v>146</v>
      </c>
      <c r="E240" s="32"/>
      <c r="F240" s="157" t="s">
        <v>1051</v>
      </c>
      <c r="G240" s="32"/>
      <c r="H240" s="32"/>
      <c r="I240" s="158"/>
      <c r="J240" s="32"/>
      <c r="K240" s="32"/>
      <c r="L240" s="33"/>
      <c r="M240" s="159"/>
      <c r="N240" s="160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146</v>
      </c>
      <c r="AU240" s="17" t="s">
        <v>80</v>
      </c>
    </row>
    <row r="241" spans="1:65" s="13" customFormat="1" ht="20">
      <c r="B241" s="161"/>
      <c r="D241" s="162" t="s">
        <v>148</v>
      </c>
      <c r="E241" s="163" t="s">
        <v>3</v>
      </c>
      <c r="F241" s="164" t="s">
        <v>1043</v>
      </c>
      <c r="H241" s="165">
        <v>7.75</v>
      </c>
      <c r="I241" s="166"/>
      <c r="L241" s="161"/>
      <c r="M241" s="167"/>
      <c r="N241" s="168"/>
      <c r="O241" s="168"/>
      <c r="P241" s="168"/>
      <c r="Q241" s="168"/>
      <c r="R241" s="168"/>
      <c r="S241" s="168"/>
      <c r="T241" s="169"/>
      <c r="AT241" s="163" t="s">
        <v>148</v>
      </c>
      <c r="AU241" s="163" t="s">
        <v>80</v>
      </c>
      <c r="AV241" s="13" t="s">
        <v>80</v>
      </c>
      <c r="AW241" s="13" t="s">
        <v>33</v>
      </c>
      <c r="AX241" s="13" t="s">
        <v>78</v>
      </c>
      <c r="AY241" s="163" t="s">
        <v>137</v>
      </c>
    </row>
    <row r="242" spans="1:65" s="2" customFormat="1" ht="37.9" customHeight="1">
      <c r="A242" s="32"/>
      <c r="B242" s="142"/>
      <c r="C242" s="143" t="s">
        <v>396</v>
      </c>
      <c r="D242" s="143" t="s">
        <v>139</v>
      </c>
      <c r="E242" s="144" t="s">
        <v>1052</v>
      </c>
      <c r="F242" s="145" t="s">
        <v>1053</v>
      </c>
      <c r="G242" s="146" t="s">
        <v>142</v>
      </c>
      <c r="H242" s="147">
        <v>42.902999999999999</v>
      </c>
      <c r="I242" s="148"/>
      <c r="J242" s="149">
        <f>ROUND(I242*H242,2)</f>
        <v>0</v>
      </c>
      <c r="K242" s="145" t="s">
        <v>143</v>
      </c>
      <c r="L242" s="33"/>
      <c r="M242" s="150" t="s">
        <v>3</v>
      </c>
      <c r="N242" s="151" t="s">
        <v>42</v>
      </c>
      <c r="O242" s="53"/>
      <c r="P242" s="152">
        <f>O242*H242</f>
        <v>0</v>
      </c>
      <c r="Q242" s="152">
        <v>3.3E-3</v>
      </c>
      <c r="R242" s="152">
        <f>Q242*H242</f>
        <v>0.14157990000000001</v>
      </c>
      <c r="S242" s="152">
        <v>0</v>
      </c>
      <c r="T242" s="153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4" t="s">
        <v>144</v>
      </c>
      <c r="AT242" s="154" t="s">
        <v>139</v>
      </c>
      <c r="AU242" s="154" t="s">
        <v>80</v>
      </c>
      <c r="AY242" s="17" t="s">
        <v>137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7" t="s">
        <v>78</v>
      </c>
      <c r="BK242" s="155">
        <f>ROUND(I242*H242,2)</f>
        <v>0</v>
      </c>
      <c r="BL242" s="17" t="s">
        <v>144</v>
      </c>
      <c r="BM242" s="154" t="s">
        <v>1054</v>
      </c>
    </row>
    <row r="243" spans="1:65" s="2" customFormat="1">
      <c r="A243" s="32"/>
      <c r="B243" s="33"/>
      <c r="C243" s="32"/>
      <c r="D243" s="156" t="s">
        <v>146</v>
      </c>
      <c r="E243" s="32"/>
      <c r="F243" s="157" t="s">
        <v>1055</v>
      </c>
      <c r="G243" s="32"/>
      <c r="H243" s="32"/>
      <c r="I243" s="158"/>
      <c r="J243" s="32"/>
      <c r="K243" s="32"/>
      <c r="L243" s="33"/>
      <c r="M243" s="159"/>
      <c r="N243" s="160"/>
      <c r="O243" s="53"/>
      <c r="P243" s="53"/>
      <c r="Q243" s="53"/>
      <c r="R243" s="53"/>
      <c r="S243" s="53"/>
      <c r="T243" s="54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146</v>
      </c>
      <c r="AU243" s="17" t="s">
        <v>80</v>
      </c>
    </row>
    <row r="244" spans="1:65" s="13" customFormat="1">
      <c r="B244" s="161"/>
      <c r="D244" s="162" t="s">
        <v>148</v>
      </c>
      <c r="E244" s="163" t="s">
        <v>3</v>
      </c>
      <c r="F244" s="164" t="s">
        <v>999</v>
      </c>
      <c r="H244" s="165">
        <v>28.263000000000002</v>
      </c>
      <c r="I244" s="166"/>
      <c r="L244" s="161"/>
      <c r="M244" s="167"/>
      <c r="N244" s="168"/>
      <c r="O244" s="168"/>
      <c r="P244" s="168"/>
      <c r="Q244" s="168"/>
      <c r="R244" s="168"/>
      <c r="S244" s="168"/>
      <c r="T244" s="169"/>
      <c r="AT244" s="163" t="s">
        <v>148</v>
      </c>
      <c r="AU244" s="163" t="s">
        <v>80</v>
      </c>
      <c r="AV244" s="13" t="s">
        <v>80</v>
      </c>
      <c r="AW244" s="13" t="s">
        <v>33</v>
      </c>
      <c r="AX244" s="13" t="s">
        <v>71</v>
      </c>
      <c r="AY244" s="163" t="s">
        <v>137</v>
      </c>
    </row>
    <row r="245" spans="1:65" s="13" customFormat="1">
      <c r="B245" s="161"/>
      <c r="D245" s="162" t="s">
        <v>148</v>
      </c>
      <c r="E245" s="163" t="s">
        <v>3</v>
      </c>
      <c r="F245" s="164" t="s">
        <v>1000</v>
      </c>
      <c r="H245" s="165">
        <v>23.8</v>
      </c>
      <c r="I245" s="166"/>
      <c r="L245" s="161"/>
      <c r="M245" s="167"/>
      <c r="N245" s="168"/>
      <c r="O245" s="168"/>
      <c r="P245" s="168"/>
      <c r="Q245" s="168"/>
      <c r="R245" s="168"/>
      <c r="S245" s="168"/>
      <c r="T245" s="169"/>
      <c r="AT245" s="163" t="s">
        <v>148</v>
      </c>
      <c r="AU245" s="163" t="s">
        <v>80</v>
      </c>
      <c r="AV245" s="13" t="s">
        <v>80</v>
      </c>
      <c r="AW245" s="13" t="s">
        <v>33</v>
      </c>
      <c r="AX245" s="13" t="s">
        <v>71</v>
      </c>
      <c r="AY245" s="163" t="s">
        <v>137</v>
      </c>
    </row>
    <row r="246" spans="1:65" s="13" customFormat="1">
      <c r="B246" s="161"/>
      <c r="D246" s="162" t="s">
        <v>148</v>
      </c>
      <c r="E246" s="163" t="s">
        <v>3</v>
      </c>
      <c r="F246" s="164" t="s">
        <v>1001</v>
      </c>
      <c r="H246" s="165">
        <v>-0.09</v>
      </c>
      <c r="I246" s="166"/>
      <c r="L246" s="161"/>
      <c r="M246" s="167"/>
      <c r="N246" s="168"/>
      <c r="O246" s="168"/>
      <c r="P246" s="168"/>
      <c r="Q246" s="168"/>
      <c r="R246" s="168"/>
      <c r="S246" s="168"/>
      <c r="T246" s="169"/>
      <c r="AT246" s="163" t="s">
        <v>148</v>
      </c>
      <c r="AU246" s="163" t="s">
        <v>80</v>
      </c>
      <c r="AV246" s="13" t="s">
        <v>80</v>
      </c>
      <c r="AW246" s="13" t="s">
        <v>33</v>
      </c>
      <c r="AX246" s="13" t="s">
        <v>71</v>
      </c>
      <c r="AY246" s="163" t="s">
        <v>137</v>
      </c>
    </row>
    <row r="247" spans="1:65" s="13" customFormat="1">
      <c r="B247" s="161"/>
      <c r="D247" s="162" t="s">
        <v>148</v>
      </c>
      <c r="E247" s="163" t="s">
        <v>3</v>
      </c>
      <c r="F247" s="164" t="s">
        <v>1002</v>
      </c>
      <c r="H247" s="165">
        <v>-1.32</v>
      </c>
      <c r="I247" s="166"/>
      <c r="L247" s="161"/>
      <c r="M247" s="167"/>
      <c r="N247" s="168"/>
      <c r="O247" s="168"/>
      <c r="P247" s="168"/>
      <c r="Q247" s="168"/>
      <c r="R247" s="168"/>
      <c r="S247" s="168"/>
      <c r="T247" s="169"/>
      <c r="AT247" s="163" t="s">
        <v>148</v>
      </c>
      <c r="AU247" s="163" t="s">
        <v>80</v>
      </c>
      <c r="AV247" s="13" t="s">
        <v>80</v>
      </c>
      <c r="AW247" s="13" t="s">
        <v>33</v>
      </c>
      <c r="AX247" s="13" t="s">
        <v>71</v>
      </c>
      <c r="AY247" s="163" t="s">
        <v>137</v>
      </c>
    </row>
    <row r="248" spans="1:65" s="13" customFormat="1">
      <c r="B248" s="161"/>
      <c r="D248" s="162" t="s">
        <v>148</v>
      </c>
      <c r="E248" s="163" t="s">
        <v>3</v>
      </c>
      <c r="F248" s="164" t="s">
        <v>1038</v>
      </c>
      <c r="H248" s="165">
        <v>-7.75</v>
      </c>
      <c r="I248" s="166"/>
      <c r="L248" s="161"/>
      <c r="M248" s="167"/>
      <c r="N248" s="168"/>
      <c r="O248" s="168"/>
      <c r="P248" s="168"/>
      <c r="Q248" s="168"/>
      <c r="R248" s="168"/>
      <c r="S248" s="168"/>
      <c r="T248" s="169"/>
      <c r="AT248" s="163" t="s">
        <v>148</v>
      </c>
      <c r="AU248" s="163" t="s">
        <v>80</v>
      </c>
      <c r="AV248" s="13" t="s">
        <v>80</v>
      </c>
      <c r="AW248" s="13" t="s">
        <v>33</v>
      </c>
      <c r="AX248" s="13" t="s">
        <v>71</v>
      </c>
      <c r="AY248" s="163" t="s">
        <v>137</v>
      </c>
    </row>
    <row r="249" spans="1:65" s="14" customFormat="1">
      <c r="B249" s="170"/>
      <c r="D249" s="162" t="s">
        <v>148</v>
      </c>
      <c r="E249" s="171" t="s">
        <v>3</v>
      </c>
      <c r="F249" s="172" t="s">
        <v>922</v>
      </c>
      <c r="H249" s="173">
        <v>42.902999999999999</v>
      </c>
      <c r="I249" s="174"/>
      <c r="L249" s="170"/>
      <c r="M249" s="175"/>
      <c r="N249" s="176"/>
      <c r="O249" s="176"/>
      <c r="P249" s="176"/>
      <c r="Q249" s="176"/>
      <c r="R249" s="176"/>
      <c r="S249" s="176"/>
      <c r="T249" s="177"/>
      <c r="AT249" s="171" t="s">
        <v>148</v>
      </c>
      <c r="AU249" s="171" t="s">
        <v>80</v>
      </c>
      <c r="AV249" s="14" t="s">
        <v>144</v>
      </c>
      <c r="AW249" s="14" t="s">
        <v>33</v>
      </c>
      <c r="AX249" s="14" t="s">
        <v>78</v>
      </c>
      <c r="AY249" s="171" t="s">
        <v>137</v>
      </c>
    </row>
    <row r="250" spans="1:65" s="2" customFormat="1" ht="37.9" customHeight="1">
      <c r="A250" s="32"/>
      <c r="B250" s="142"/>
      <c r="C250" s="143" t="s">
        <v>402</v>
      </c>
      <c r="D250" s="143" t="s">
        <v>139</v>
      </c>
      <c r="E250" s="144" t="s">
        <v>1056</v>
      </c>
      <c r="F250" s="145" t="s">
        <v>1057</v>
      </c>
      <c r="G250" s="146" t="s">
        <v>142</v>
      </c>
      <c r="H250" s="147">
        <v>2.46</v>
      </c>
      <c r="I250" s="148"/>
      <c r="J250" s="149">
        <f>ROUND(I250*H250,2)</f>
        <v>0</v>
      </c>
      <c r="K250" s="145" t="s">
        <v>143</v>
      </c>
      <c r="L250" s="33"/>
      <c r="M250" s="150" t="s">
        <v>3</v>
      </c>
      <c r="N250" s="151" t="s">
        <v>42</v>
      </c>
      <c r="O250" s="53"/>
      <c r="P250" s="152">
        <f>O250*H250</f>
        <v>0</v>
      </c>
      <c r="Q250" s="152">
        <v>0</v>
      </c>
      <c r="R250" s="152">
        <f>Q250*H250</f>
        <v>0</v>
      </c>
      <c r="S250" s="152">
        <v>0</v>
      </c>
      <c r="T250" s="15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4" t="s">
        <v>144</v>
      </c>
      <c r="AT250" s="154" t="s">
        <v>139</v>
      </c>
      <c r="AU250" s="154" t="s">
        <v>80</v>
      </c>
      <c r="AY250" s="17" t="s">
        <v>137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7" t="s">
        <v>78</v>
      </c>
      <c r="BK250" s="155">
        <f>ROUND(I250*H250,2)</f>
        <v>0</v>
      </c>
      <c r="BL250" s="17" t="s">
        <v>144</v>
      </c>
      <c r="BM250" s="154" t="s">
        <v>1058</v>
      </c>
    </row>
    <row r="251" spans="1:65" s="2" customFormat="1">
      <c r="A251" s="32"/>
      <c r="B251" s="33"/>
      <c r="C251" s="32"/>
      <c r="D251" s="156" t="s">
        <v>146</v>
      </c>
      <c r="E251" s="32"/>
      <c r="F251" s="157" t="s">
        <v>1059</v>
      </c>
      <c r="G251" s="32"/>
      <c r="H251" s="32"/>
      <c r="I251" s="158"/>
      <c r="J251" s="32"/>
      <c r="K251" s="32"/>
      <c r="L251" s="33"/>
      <c r="M251" s="159"/>
      <c r="N251" s="160"/>
      <c r="O251" s="53"/>
      <c r="P251" s="53"/>
      <c r="Q251" s="53"/>
      <c r="R251" s="53"/>
      <c r="S251" s="53"/>
      <c r="T251" s="54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146</v>
      </c>
      <c r="AU251" s="17" t="s">
        <v>80</v>
      </c>
    </row>
    <row r="252" spans="1:65" s="13" customFormat="1" ht="20">
      <c r="B252" s="161"/>
      <c r="D252" s="162" t="s">
        <v>148</v>
      </c>
      <c r="E252" s="163" t="s">
        <v>3</v>
      </c>
      <c r="F252" s="164" t="s">
        <v>994</v>
      </c>
      <c r="H252" s="165">
        <v>2.46</v>
      </c>
      <c r="I252" s="166"/>
      <c r="L252" s="161"/>
      <c r="M252" s="167"/>
      <c r="N252" s="168"/>
      <c r="O252" s="168"/>
      <c r="P252" s="168"/>
      <c r="Q252" s="168"/>
      <c r="R252" s="168"/>
      <c r="S252" s="168"/>
      <c r="T252" s="169"/>
      <c r="AT252" s="163" t="s">
        <v>148</v>
      </c>
      <c r="AU252" s="163" t="s">
        <v>80</v>
      </c>
      <c r="AV252" s="13" t="s">
        <v>80</v>
      </c>
      <c r="AW252" s="13" t="s">
        <v>33</v>
      </c>
      <c r="AX252" s="13" t="s">
        <v>78</v>
      </c>
      <c r="AY252" s="163" t="s">
        <v>137</v>
      </c>
    </row>
    <row r="253" spans="1:65" s="2" customFormat="1" ht="33" customHeight="1">
      <c r="A253" s="32"/>
      <c r="B253" s="142"/>
      <c r="C253" s="143" t="s">
        <v>409</v>
      </c>
      <c r="D253" s="143" t="s">
        <v>139</v>
      </c>
      <c r="E253" s="144" t="s">
        <v>1060</v>
      </c>
      <c r="F253" s="145" t="s">
        <v>1061</v>
      </c>
      <c r="G253" s="146" t="s">
        <v>170</v>
      </c>
      <c r="H253" s="147">
        <v>1.3640000000000001</v>
      </c>
      <c r="I253" s="148"/>
      <c r="J253" s="149">
        <f>ROUND(I253*H253,2)</f>
        <v>0</v>
      </c>
      <c r="K253" s="145" t="s">
        <v>143</v>
      </c>
      <c r="L253" s="33"/>
      <c r="M253" s="150" t="s">
        <v>3</v>
      </c>
      <c r="N253" s="151" t="s">
        <v>42</v>
      </c>
      <c r="O253" s="53"/>
      <c r="P253" s="152">
        <f>O253*H253</f>
        <v>0</v>
      </c>
      <c r="Q253" s="152">
        <v>2.5018699999999998</v>
      </c>
      <c r="R253" s="152">
        <f>Q253*H253</f>
        <v>3.4125506799999998</v>
      </c>
      <c r="S253" s="152">
        <v>0</v>
      </c>
      <c r="T253" s="153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4" t="s">
        <v>144</v>
      </c>
      <c r="AT253" s="154" t="s">
        <v>139</v>
      </c>
      <c r="AU253" s="154" t="s">
        <v>80</v>
      </c>
      <c r="AY253" s="17" t="s">
        <v>137</v>
      </c>
      <c r="BE253" s="155">
        <f>IF(N253="základní",J253,0)</f>
        <v>0</v>
      </c>
      <c r="BF253" s="155">
        <f>IF(N253="snížená",J253,0)</f>
        <v>0</v>
      </c>
      <c r="BG253" s="155">
        <f>IF(N253="zákl. přenesená",J253,0)</f>
        <v>0</v>
      </c>
      <c r="BH253" s="155">
        <f>IF(N253="sníž. přenesená",J253,0)</f>
        <v>0</v>
      </c>
      <c r="BI253" s="155">
        <f>IF(N253="nulová",J253,0)</f>
        <v>0</v>
      </c>
      <c r="BJ253" s="17" t="s">
        <v>78</v>
      </c>
      <c r="BK253" s="155">
        <f>ROUND(I253*H253,2)</f>
        <v>0</v>
      </c>
      <c r="BL253" s="17" t="s">
        <v>144</v>
      </c>
      <c r="BM253" s="154" t="s">
        <v>1062</v>
      </c>
    </row>
    <row r="254" spans="1:65" s="2" customFormat="1">
      <c r="A254" s="32"/>
      <c r="B254" s="33"/>
      <c r="C254" s="32"/>
      <c r="D254" s="156" t="s">
        <v>146</v>
      </c>
      <c r="E254" s="32"/>
      <c r="F254" s="157" t="s">
        <v>1063</v>
      </c>
      <c r="G254" s="32"/>
      <c r="H254" s="32"/>
      <c r="I254" s="158"/>
      <c r="J254" s="32"/>
      <c r="K254" s="32"/>
      <c r="L254" s="33"/>
      <c r="M254" s="159"/>
      <c r="N254" s="160"/>
      <c r="O254" s="53"/>
      <c r="P254" s="53"/>
      <c r="Q254" s="53"/>
      <c r="R254" s="53"/>
      <c r="S254" s="53"/>
      <c r="T254" s="54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146</v>
      </c>
      <c r="AU254" s="17" t="s">
        <v>80</v>
      </c>
    </row>
    <row r="255" spans="1:65" s="13" customFormat="1" ht="20">
      <c r="B255" s="161"/>
      <c r="D255" s="162" t="s">
        <v>148</v>
      </c>
      <c r="E255" s="163" t="s">
        <v>3</v>
      </c>
      <c r="F255" s="164" t="s">
        <v>1064</v>
      </c>
      <c r="H255" s="165">
        <v>1.3640000000000001</v>
      </c>
      <c r="I255" s="166"/>
      <c r="L255" s="161"/>
      <c r="M255" s="167"/>
      <c r="N255" s="168"/>
      <c r="O255" s="168"/>
      <c r="P255" s="168"/>
      <c r="Q255" s="168"/>
      <c r="R255" s="168"/>
      <c r="S255" s="168"/>
      <c r="T255" s="169"/>
      <c r="AT255" s="163" t="s">
        <v>148</v>
      </c>
      <c r="AU255" s="163" t="s">
        <v>80</v>
      </c>
      <c r="AV255" s="13" t="s">
        <v>80</v>
      </c>
      <c r="AW255" s="13" t="s">
        <v>33</v>
      </c>
      <c r="AX255" s="13" t="s">
        <v>78</v>
      </c>
      <c r="AY255" s="163" t="s">
        <v>137</v>
      </c>
    </row>
    <row r="256" spans="1:65" s="2" customFormat="1" ht="49.15" customHeight="1">
      <c r="A256" s="32"/>
      <c r="B256" s="142"/>
      <c r="C256" s="143" t="s">
        <v>413</v>
      </c>
      <c r="D256" s="143" t="s">
        <v>139</v>
      </c>
      <c r="E256" s="144" t="s">
        <v>1065</v>
      </c>
      <c r="F256" s="145" t="s">
        <v>1066</v>
      </c>
      <c r="G256" s="146" t="s">
        <v>170</v>
      </c>
      <c r="H256" s="147">
        <v>1.3640000000000001</v>
      </c>
      <c r="I256" s="148"/>
      <c r="J256" s="149">
        <f>ROUND(I256*H256,2)</f>
        <v>0</v>
      </c>
      <c r="K256" s="145" t="s">
        <v>143</v>
      </c>
      <c r="L256" s="33"/>
      <c r="M256" s="150" t="s">
        <v>3</v>
      </c>
      <c r="N256" s="151" t="s">
        <v>42</v>
      </c>
      <c r="O256" s="53"/>
      <c r="P256" s="152">
        <f>O256*H256</f>
        <v>0</v>
      </c>
      <c r="Q256" s="152">
        <v>0.01</v>
      </c>
      <c r="R256" s="152">
        <f>Q256*H256</f>
        <v>1.3640000000000001E-2</v>
      </c>
      <c r="S256" s="152">
        <v>0</v>
      </c>
      <c r="T256" s="153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4" t="s">
        <v>144</v>
      </c>
      <c r="AT256" s="154" t="s">
        <v>139</v>
      </c>
      <c r="AU256" s="154" t="s">
        <v>80</v>
      </c>
      <c r="AY256" s="17" t="s">
        <v>137</v>
      </c>
      <c r="BE256" s="155">
        <f>IF(N256="základní",J256,0)</f>
        <v>0</v>
      </c>
      <c r="BF256" s="155">
        <f>IF(N256="snížená",J256,0)</f>
        <v>0</v>
      </c>
      <c r="BG256" s="155">
        <f>IF(N256="zákl. přenesená",J256,0)</f>
        <v>0</v>
      </c>
      <c r="BH256" s="155">
        <f>IF(N256="sníž. přenesená",J256,0)</f>
        <v>0</v>
      </c>
      <c r="BI256" s="155">
        <f>IF(N256="nulová",J256,0)</f>
        <v>0</v>
      </c>
      <c r="BJ256" s="17" t="s">
        <v>78</v>
      </c>
      <c r="BK256" s="155">
        <f>ROUND(I256*H256,2)</f>
        <v>0</v>
      </c>
      <c r="BL256" s="17" t="s">
        <v>144</v>
      </c>
      <c r="BM256" s="154" t="s">
        <v>1067</v>
      </c>
    </row>
    <row r="257" spans="1:65" s="2" customFormat="1">
      <c r="A257" s="32"/>
      <c r="B257" s="33"/>
      <c r="C257" s="32"/>
      <c r="D257" s="156" t="s">
        <v>146</v>
      </c>
      <c r="E257" s="32"/>
      <c r="F257" s="157" t="s">
        <v>1068</v>
      </c>
      <c r="G257" s="32"/>
      <c r="H257" s="32"/>
      <c r="I257" s="158"/>
      <c r="J257" s="32"/>
      <c r="K257" s="32"/>
      <c r="L257" s="33"/>
      <c r="M257" s="159"/>
      <c r="N257" s="160"/>
      <c r="O257" s="53"/>
      <c r="P257" s="53"/>
      <c r="Q257" s="53"/>
      <c r="R257" s="53"/>
      <c r="S257" s="53"/>
      <c r="T257" s="54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146</v>
      </c>
      <c r="AU257" s="17" t="s">
        <v>80</v>
      </c>
    </row>
    <row r="258" spans="1:65" s="13" customFormat="1" ht="20">
      <c r="B258" s="161"/>
      <c r="D258" s="162" t="s">
        <v>148</v>
      </c>
      <c r="E258" s="163" t="s">
        <v>3</v>
      </c>
      <c r="F258" s="164" t="s">
        <v>1064</v>
      </c>
      <c r="H258" s="165">
        <v>1.3640000000000001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148</v>
      </c>
      <c r="AU258" s="163" t="s">
        <v>80</v>
      </c>
      <c r="AV258" s="13" t="s">
        <v>80</v>
      </c>
      <c r="AW258" s="13" t="s">
        <v>33</v>
      </c>
      <c r="AX258" s="13" t="s">
        <v>78</v>
      </c>
      <c r="AY258" s="163" t="s">
        <v>137</v>
      </c>
    </row>
    <row r="259" spans="1:65" s="2" customFormat="1" ht="44.25" customHeight="1">
      <c r="A259" s="32"/>
      <c r="B259" s="142"/>
      <c r="C259" s="143" t="s">
        <v>417</v>
      </c>
      <c r="D259" s="143" t="s">
        <v>139</v>
      </c>
      <c r="E259" s="144" t="s">
        <v>1069</v>
      </c>
      <c r="F259" s="145" t="s">
        <v>1070</v>
      </c>
      <c r="G259" s="146" t="s">
        <v>170</v>
      </c>
      <c r="H259" s="147">
        <v>1.3640000000000001</v>
      </c>
      <c r="I259" s="148"/>
      <c r="J259" s="149">
        <f>ROUND(I259*H259,2)</f>
        <v>0</v>
      </c>
      <c r="K259" s="145" t="s">
        <v>143</v>
      </c>
      <c r="L259" s="33"/>
      <c r="M259" s="150" t="s">
        <v>3</v>
      </c>
      <c r="N259" s="151" t="s">
        <v>42</v>
      </c>
      <c r="O259" s="53"/>
      <c r="P259" s="152">
        <f>O259*H259</f>
        <v>0</v>
      </c>
      <c r="Q259" s="152">
        <v>0</v>
      </c>
      <c r="R259" s="152">
        <f>Q259*H259</f>
        <v>0</v>
      </c>
      <c r="S259" s="152">
        <v>0</v>
      </c>
      <c r="T259" s="153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4" t="s">
        <v>144</v>
      </c>
      <c r="AT259" s="154" t="s">
        <v>139</v>
      </c>
      <c r="AU259" s="154" t="s">
        <v>80</v>
      </c>
      <c r="AY259" s="17" t="s">
        <v>137</v>
      </c>
      <c r="BE259" s="155">
        <f>IF(N259="základní",J259,0)</f>
        <v>0</v>
      </c>
      <c r="BF259" s="155">
        <f>IF(N259="snížená",J259,0)</f>
        <v>0</v>
      </c>
      <c r="BG259" s="155">
        <f>IF(N259="zákl. přenesená",J259,0)</f>
        <v>0</v>
      </c>
      <c r="BH259" s="155">
        <f>IF(N259="sníž. přenesená",J259,0)</f>
        <v>0</v>
      </c>
      <c r="BI259" s="155">
        <f>IF(N259="nulová",J259,0)</f>
        <v>0</v>
      </c>
      <c r="BJ259" s="17" t="s">
        <v>78</v>
      </c>
      <c r="BK259" s="155">
        <f>ROUND(I259*H259,2)</f>
        <v>0</v>
      </c>
      <c r="BL259" s="17" t="s">
        <v>144</v>
      </c>
      <c r="BM259" s="154" t="s">
        <v>1071</v>
      </c>
    </row>
    <row r="260" spans="1:65" s="2" customFormat="1">
      <c r="A260" s="32"/>
      <c r="B260" s="33"/>
      <c r="C260" s="32"/>
      <c r="D260" s="156" t="s">
        <v>146</v>
      </c>
      <c r="E260" s="32"/>
      <c r="F260" s="157" t="s">
        <v>1072</v>
      </c>
      <c r="G260" s="32"/>
      <c r="H260" s="32"/>
      <c r="I260" s="158"/>
      <c r="J260" s="32"/>
      <c r="K260" s="32"/>
      <c r="L260" s="33"/>
      <c r="M260" s="159"/>
      <c r="N260" s="160"/>
      <c r="O260" s="53"/>
      <c r="P260" s="53"/>
      <c r="Q260" s="53"/>
      <c r="R260" s="53"/>
      <c r="S260" s="53"/>
      <c r="T260" s="54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146</v>
      </c>
      <c r="AU260" s="17" t="s">
        <v>80</v>
      </c>
    </row>
    <row r="261" spans="1:65" s="13" customFormat="1" ht="20">
      <c r="B261" s="161"/>
      <c r="D261" s="162" t="s">
        <v>148</v>
      </c>
      <c r="E261" s="163" t="s">
        <v>3</v>
      </c>
      <c r="F261" s="164" t="s">
        <v>1064</v>
      </c>
      <c r="H261" s="165">
        <v>1.3640000000000001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148</v>
      </c>
      <c r="AU261" s="163" t="s">
        <v>80</v>
      </c>
      <c r="AV261" s="13" t="s">
        <v>80</v>
      </c>
      <c r="AW261" s="13" t="s">
        <v>33</v>
      </c>
      <c r="AX261" s="13" t="s">
        <v>78</v>
      </c>
      <c r="AY261" s="163" t="s">
        <v>137</v>
      </c>
    </row>
    <row r="262" spans="1:65" s="2" customFormat="1" ht="21.75" customHeight="1">
      <c r="A262" s="32"/>
      <c r="B262" s="142"/>
      <c r="C262" s="143" t="s">
        <v>423</v>
      </c>
      <c r="D262" s="143" t="s">
        <v>139</v>
      </c>
      <c r="E262" s="144" t="s">
        <v>1073</v>
      </c>
      <c r="F262" s="145" t="s">
        <v>1074</v>
      </c>
      <c r="G262" s="146" t="s">
        <v>296</v>
      </c>
      <c r="H262" s="147">
        <v>8.6999999999999994E-2</v>
      </c>
      <c r="I262" s="148"/>
      <c r="J262" s="149">
        <f>ROUND(I262*H262,2)</f>
        <v>0</v>
      </c>
      <c r="K262" s="145" t="s">
        <v>143</v>
      </c>
      <c r="L262" s="33"/>
      <c r="M262" s="150" t="s">
        <v>3</v>
      </c>
      <c r="N262" s="151" t="s">
        <v>42</v>
      </c>
      <c r="O262" s="53"/>
      <c r="P262" s="152">
        <f>O262*H262</f>
        <v>0</v>
      </c>
      <c r="Q262" s="152">
        <v>1.06277</v>
      </c>
      <c r="R262" s="152">
        <f>Q262*H262</f>
        <v>9.2460989999999993E-2</v>
      </c>
      <c r="S262" s="152">
        <v>0</v>
      </c>
      <c r="T262" s="153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4" t="s">
        <v>144</v>
      </c>
      <c r="AT262" s="154" t="s">
        <v>139</v>
      </c>
      <c r="AU262" s="154" t="s">
        <v>80</v>
      </c>
      <c r="AY262" s="17" t="s">
        <v>137</v>
      </c>
      <c r="BE262" s="155">
        <f>IF(N262="základní",J262,0)</f>
        <v>0</v>
      </c>
      <c r="BF262" s="155">
        <f>IF(N262="snížená",J262,0)</f>
        <v>0</v>
      </c>
      <c r="BG262" s="155">
        <f>IF(N262="zákl. přenesená",J262,0)</f>
        <v>0</v>
      </c>
      <c r="BH262" s="155">
        <f>IF(N262="sníž. přenesená",J262,0)</f>
        <v>0</v>
      </c>
      <c r="BI262" s="155">
        <f>IF(N262="nulová",J262,0)</f>
        <v>0</v>
      </c>
      <c r="BJ262" s="17" t="s">
        <v>78</v>
      </c>
      <c r="BK262" s="155">
        <f>ROUND(I262*H262,2)</f>
        <v>0</v>
      </c>
      <c r="BL262" s="17" t="s">
        <v>144</v>
      </c>
      <c r="BM262" s="154" t="s">
        <v>1075</v>
      </c>
    </row>
    <row r="263" spans="1:65" s="2" customFormat="1">
      <c r="A263" s="32"/>
      <c r="B263" s="33"/>
      <c r="C263" s="32"/>
      <c r="D263" s="156" t="s">
        <v>146</v>
      </c>
      <c r="E263" s="32"/>
      <c r="F263" s="157" t="s">
        <v>1076</v>
      </c>
      <c r="G263" s="32"/>
      <c r="H263" s="32"/>
      <c r="I263" s="158"/>
      <c r="J263" s="32"/>
      <c r="K263" s="32"/>
      <c r="L263" s="33"/>
      <c r="M263" s="159"/>
      <c r="N263" s="160"/>
      <c r="O263" s="53"/>
      <c r="P263" s="53"/>
      <c r="Q263" s="53"/>
      <c r="R263" s="53"/>
      <c r="S263" s="53"/>
      <c r="T263" s="54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146</v>
      </c>
      <c r="AU263" s="17" t="s">
        <v>80</v>
      </c>
    </row>
    <row r="264" spans="1:65" s="13" customFormat="1" ht="20">
      <c r="B264" s="161"/>
      <c r="D264" s="162" t="s">
        <v>148</v>
      </c>
      <c r="E264" s="163" t="s">
        <v>3</v>
      </c>
      <c r="F264" s="164" t="s">
        <v>1077</v>
      </c>
      <c r="H264" s="165">
        <v>8.6999999999999994E-2</v>
      </c>
      <c r="I264" s="166"/>
      <c r="L264" s="161"/>
      <c r="M264" s="167"/>
      <c r="N264" s="168"/>
      <c r="O264" s="168"/>
      <c r="P264" s="168"/>
      <c r="Q264" s="168"/>
      <c r="R264" s="168"/>
      <c r="S264" s="168"/>
      <c r="T264" s="169"/>
      <c r="AT264" s="163" t="s">
        <v>148</v>
      </c>
      <c r="AU264" s="163" t="s">
        <v>80</v>
      </c>
      <c r="AV264" s="13" t="s">
        <v>80</v>
      </c>
      <c r="AW264" s="13" t="s">
        <v>33</v>
      </c>
      <c r="AX264" s="13" t="s">
        <v>78</v>
      </c>
      <c r="AY264" s="163" t="s">
        <v>137</v>
      </c>
    </row>
    <row r="265" spans="1:65" s="2" customFormat="1" ht="33" customHeight="1">
      <c r="A265" s="32"/>
      <c r="B265" s="142"/>
      <c r="C265" s="143" t="s">
        <v>428</v>
      </c>
      <c r="D265" s="143" t="s">
        <v>139</v>
      </c>
      <c r="E265" s="144" t="s">
        <v>1078</v>
      </c>
      <c r="F265" s="145" t="s">
        <v>1079</v>
      </c>
      <c r="G265" s="146" t="s">
        <v>142</v>
      </c>
      <c r="H265" s="147">
        <v>3.16</v>
      </c>
      <c r="I265" s="148"/>
      <c r="J265" s="149">
        <f>ROUND(I265*H265,2)</f>
        <v>0</v>
      </c>
      <c r="K265" s="145" t="s">
        <v>143</v>
      </c>
      <c r="L265" s="33"/>
      <c r="M265" s="150" t="s">
        <v>3</v>
      </c>
      <c r="N265" s="151" t="s">
        <v>42</v>
      </c>
      <c r="O265" s="53"/>
      <c r="P265" s="152">
        <f>O265*H265</f>
        <v>0</v>
      </c>
      <c r="Q265" s="152">
        <v>0.1231</v>
      </c>
      <c r="R265" s="152">
        <f>Q265*H265</f>
        <v>0.38899600000000001</v>
      </c>
      <c r="S265" s="152">
        <v>0</v>
      </c>
      <c r="T265" s="153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4" t="s">
        <v>144</v>
      </c>
      <c r="AT265" s="154" t="s">
        <v>139</v>
      </c>
      <c r="AU265" s="154" t="s">
        <v>80</v>
      </c>
      <c r="AY265" s="17" t="s">
        <v>137</v>
      </c>
      <c r="BE265" s="155">
        <f>IF(N265="základní",J265,0)</f>
        <v>0</v>
      </c>
      <c r="BF265" s="155">
        <f>IF(N265="snížená",J265,0)</f>
        <v>0</v>
      </c>
      <c r="BG265" s="155">
        <f>IF(N265="zákl. přenesená",J265,0)</f>
        <v>0</v>
      </c>
      <c r="BH265" s="155">
        <f>IF(N265="sníž. přenesená",J265,0)</f>
        <v>0</v>
      </c>
      <c r="BI265" s="155">
        <f>IF(N265="nulová",J265,0)</f>
        <v>0</v>
      </c>
      <c r="BJ265" s="17" t="s">
        <v>78</v>
      </c>
      <c r="BK265" s="155">
        <f>ROUND(I265*H265,2)</f>
        <v>0</v>
      </c>
      <c r="BL265" s="17" t="s">
        <v>144</v>
      </c>
      <c r="BM265" s="154" t="s">
        <v>1080</v>
      </c>
    </row>
    <row r="266" spans="1:65" s="2" customFormat="1">
      <c r="A266" s="32"/>
      <c r="B266" s="33"/>
      <c r="C266" s="32"/>
      <c r="D266" s="156" t="s">
        <v>146</v>
      </c>
      <c r="E266" s="32"/>
      <c r="F266" s="157" t="s">
        <v>1081</v>
      </c>
      <c r="G266" s="32"/>
      <c r="H266" s="32"/>
      <c r="I266" s="158"/>
      <c r="J266" s="32"/>
      <c r="K266" s="32"/>
      <c r="L266" s="33"/>
      <c r="M266" s="159"/>
      <c r="N266" s="160"/>
      <c r="O266" s="53"/>
      <c r="P266" s="53"/>
      <c r="Q266" s="53"/>
      <c r="R266" s="53"/>
      <c r="S266" s="53"/>
      <c r="T266" s="54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146</v>
      </c>
      <c r="AU266" s="17" t="s">
        <v>80</v>
      </c>
    </row>
    <row r="267" spans="1:65" s="13" customFormat="1" ht="20">
      <c r="B267" s="161"/>
      <c r="D267" s="162" t="s">
        <v>148</v>
      </c>
      <c r="E267" s="163" t="s">
        <v>3</v>
      </c>
      <c r="F267" s="164" t="s">
        <v>1082</v>
      </c>
      <c r="H267" s="165">
        <v>3.16</v>
      </c>
      <c r="I267" s="166"/>
      <c r="L267" s="161"/>
      <c r="M267" s="167"/>
      <c r="N267" s="168"/>
      <c r="O267" s="168"/>
      <c r="P267" s="168"/>
      <c r="Q267" s="168"/>
      <c r="R267" s="168"/>
      <c r="S267" s="168"/>
      <c r="T267" s="169"/>
      <c r="AT267" s="163" t="s">
        <v>148</v>
      </c>
      <c r="AU267" s="163" t="s">
        <v>80</v>
      </c>
      <c r="AV267" s="13" t="s">
        <v>80</v>
      </c>
      <c r="AW267" s="13" t="s">
        <v>33</v>
      </c>
      <c r="AX267" s="13" t="s">
        <v>78</v>
      </c>
      <c r="AY267" s="163" t="s">
        <v>137</v>
      </c>
    </row>
    <row r="268" spans="1:65" s="12" customFormat="1" ht="22.9" customHeight="1">
      <c r="B268" s="129"/>
      <c r="D268" s="130" t="s">
        <v>70</v>
      </c>
      <c r="E268" s="140" t="s">
        <v>186</v>
      </c>
      <c r="F268" s="140" t="s">
        <v>401</v>
      </c>
      <c r="I268" s="132"/>
      <c r="J268" s="141">
        <f>BK268</f>
        <v>0</v>
      </c>
      <c r="L268" s="129"/>
      <c r="M268" s="134"/>
      <c r="N268" s="135"/>
      <c r="O268" s="135"/>
      <c r="P268" s="136">
        <f>SUM(P269:P304)</f>
        <v>0</v>
      </c>
      <c r="Q268" s="135"/>
      <c r="R268" s="136">
        <f>SUM(R269:R304)</f>
        <v>0.12821000000000002</v>
      </c>
      <c r="S268" s="135"/>
      <c r="T268" s="137">
        <f>SUM(T269:T304)</f>
        <v>5.1740000000000001E-2</v>
      </c>
      <c r="AR268" s="130" t="s">
        <v>78</v>
      </c>
      <c r="AT268" s="138" t="s">
        <v>70</v>
      </c>
      <c r="AU268" s="138" t="s">
        <v>78</v>
      </c>
      <c r="AY268" s="130" t="s">
        <v>137</v>
      </c>
      <c r="BK268" s="139">
        <f>SUM(BK269:BK304)</f>
        <v>0</v>
      </c>
    </row>
    <row r="269" spans="1:65" s="2" customFormat="1" ht="49.15" customHeight="1">
      <c r="A269" s="32"/>
      <c r="B269" s="142"/>
      <c r="C269" s="143" t="s">
        <v>434</v>
      </c>
      <c r="D269" s="143" t="s">
        <v>139</v>
      </c>
      <c r="E269" s="144" t="s">
        <v>1083</v>
      </c>
      <c r="F269" s="145" t="s">
        <v>1084</v>
      </c>
      <c r="G269" s="146" t="s">
        <v>405</v>
      </c>
      <c r="H269" s="147">
        <v>1</v>
      </c>
      <c r="I269" s="148"/>
      <c r="J269" s="149">
        <f>ROUND(I269*H269,2)</f>
        <v>0</v>
      </c>
      <c r="K269" s="145" t="s">
        <v>143</v>
      </c>
      <c r="L269" s="33"/>
      <c r="M269" s="150" t="s">
        <v>3</v>
      </c>
      <c r="N269" s="151" t="s">
        <v>42</v>
      </c>
      <c r="O269" s="53"/>
      <c r="P269" s="152">
        <f>O269*H269</f>
        <v>0</v>
      </c>
      <c r="Q269" s="152">
        <v>0</v>
      </c>
      <c r="R269" s="152">
        <f>Q269*H269</f>
        <v>0</v>
      </c>
      <c r="S269" s="152">
        <v>8.0000000000000002E-3</v>
      </c>
      <c r="T269" s="153">
        <f>S269*H269</f>
        <v>8.0000000000000002E-3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4" t="s">
        <v>144</v>
      </c>
      <c r="AT269" s="154" t="s">
        <v>139</v>
      </c>
      <c r="AU269" s="154" t="s">
        <v>80</v>
      </c>
      <c r="AY269" s="17" t="s">
        <v>137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7" t="s">
        <v>78</v>
      </c>
      <c r="BK269" s="155">
        <f>ROUND(I269*H269,2)</f>
        <v>0</v>
      </c>
      <c r="BL269" s="17" t="s">
        <v>144</v>
      </c>
      <c r="BM269" s="154" t="s">
        <v>1085</v>
      </c>
    </row>
    <row r="270" spans="1:65" s="2" customFormat="1">
      <c r="A270" s="32"/>
      <c r="B270" s="33"/>
      <c r="C270" s="32"/>
      <c r="D270" s="156" t="s">
        <v>146</v>
      </c>
      <c r="E270" s="32"/>
      <c r="F270" s="157" t="s">
        <v>1086</v>
      </c>
      <c r="G270" s="32"/>
      <c r="H270" s="32"/>
      <c r="I270" s="158"/>
      <c r="J270" s="32"/>
      <c r="K270" s="32"/>
      <c r="L270" s="33"/>
      <c r="M270" s="159"/>
      <c r="N270" s="160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146</v>
      </c>
      <c r="AU270" s="17" t="s">
        <v>80</v>
      </c>
    </row>
    <row r="271" spans="1:65" s="13" customFormat="1">
      <c r="B271" s="161"/>
      <c r="D271" s="162" t="s">
        <v>148</v>
      </c>
      <c r="E271" s="163" t="s">
        <v>3</v>
      </c>
      <c r="F271" s="164" t="s">
        <v>1087</v>
      </c>
      <c r="H271" s="165">
        <v>1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148</v>
      </c>
      <c r="AU271" s="163" t="s">
        <v>80</v>
      </c>
      <c r="AV271" s="13" t="s">
        <v>80</v>
      </c>
      <c r="AW271" s="13" t="s">
        <v>33</v>
      </c>
      <c r="AX271" s="13" t="s">
        <v>78</v>
      </c>
      <c r="AY271" s="163" t="s">
        <v>137</v>
      </c>
    </row>
    <row r="272" spans="1:65" s="2" customFormat="1" ht="16.5" customHeight="1">
      <c r="A272" s="32"/>
      <c r="B272" s="142"/>
      <c r="C272" s="178" t="s">
        <v>438</v>
      </c>
      <c r="D272" s="178" t="s">
        <v>293</v>
      </c>
      <c r="E272" s="179" t="s">
        <v>1088</v>
      </c>
      <c r="F272" s="180" t="s">
        <v>1089</v>
      </c>
      <c r="G272" s="181" t="s">
        <v>405</v>
      </c>
      <c r="H272" s="182">
        <v>2</v>
      </c>
      <c r="I272" s="183"/>
      <c r="J272" s="184">
        <f>ROUND(I272*H272,2)</f>
        <v>0</v>
      </c>
      <c r="K272" s="180" t="s">
        <v>3</v>
      </c>
      <c r="L272" s="185"/>
      <c r="M272" s="186" t="s">
        <v>3</v>
      </c>
      <c r="N272" s="187" t="s">
        <v>42</v>
      </c>
      <c r="O272" s="53"/>
      <c r="P272" s="152">
        <f>O272*H272</f>
        <v>0</v>
      </c>
      <c r="Q272" s="152">
        <v>7.4000000000000003E-3</v>
      </c>
      <c r="R272" s="152">
        <f>Q272*H272</f>
        <v>1.4800000000000001E-2</v>
      </c>
      <c r="S272" s="152">
        <v>0</v>
      </c>
      <c r="T272" s="15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4" t="s">
        <v>186</v>
      </c>
      <c r="AT272" s="154" t="s">
        <v>293</v>
      </c>
      <c r="AU272" s="154" t="s">
        <v>80</v>
      </c>
      <c r="AY272" s="17" t="s">
        <v>137</v>
      </c>
      <c r="BE272" s="155">
        <f>IF(N272="základní",J272,0)</f>
        <v>0</v>
      </c>
      <c r="BF272" s="155">
        <f>IF(N272="snížená",J272,0)</f>
        <v>0</v>
      </c>
      <c r="BG272" s="155">
        <f>IF(N272="zákl. přenesená",J272,0)</f>
        <v>0</v>
      </c>
      <c r="BH272" s="155">
        <f>IF(N272="sníž. přenesená",J272,0)</f>
        <v>0</v>
      </c>
      <c r="BI272" s="155">
        <f>IF(N272="nulová",J272,0)</f>
        <v>0</v>
      </c>
      <c r="BJ272" s="17" t="s">
        <v>78</v>
      </c>
      <c r="BK272" s="155">
        <f>ROUND(I272*H272,2)</f>
        <v>0</v>
      </c>
      <c r="BL272" s="17" t="s">
        <v>144</v>
      </c>
      <c r="BM272" s="154" t="s">
        <v>1090</v>
      </c>
    </row>
    <row r="273" spans="1:65" s="2" customFormat="1" ht="16.5" customHeight="1">
      <c r="A273" s="32"/>
      <c r="B273" s="142"/>
      <c r="C273" s="178" t="s">
        <v>443</v>
      </c>
      <c r="D273" s="178" t="s">
        <v>293</v>
      </c>
      <c r="E273" s="179" t="s">
        <v>1091</v>
      </c>
      <c r="F273" s="180" t="s">
        <v>1092</v>
      </c>
      <c r="G273" s="181" t="s">
        <v>405</v>
      </c>
      <c r="H273" s="182">
        <v>2</v>
      </c>
      <c r="I273" s="183"/>
      <c r="J273" s="184">
        <f>ROUND(I273*H273,2)</f>
        <v>0</v>
      </c>
      <c r="K273" s="180" t="s">
        <v>3</v>
      </c>
      <c r="L273" s="185"/>
      <c r="M273" s="186" t="s">
        <v>3</v>
      </c>
      <c r="N273" s="187" t="s">
        <v>42</v>
      </c>
      <c r="O273" s="53"/>
      <c r="P273" s="152">
        <f>O273*H273</f>
        <v>0</v>
      </c>
      <c r="Q273" s="152">
        <v>7.4000000000000003E-3</v>
      </c>
      <c r="R273" s="152">
        <f>Q273*H273</f>
        <v>1.4800000000000001E-2</v>
      </c>
      <c r="S273" s="152">
        <v>0</v>
      </c>
      <c r="T273" s="153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4" t="s">
        <v>186</v>
      </c>
      <c r="AT273" s="154" t="s">
        <v>293</v>
      </c>
      <c r="AU273" s="154" t="s">
        <v>80</v>
      </c>
      <c r="AY273" s="17" t="s">
        <v>137</v>
      </c>
      <c r="BE273" s="155">
        <f>IF(N273="základní",J273,0)</f>
        <v>0</v>
      </c>
      <c r="BF273" s="155">
        <f>IF(N273="snížená",J273,0)</f>
        <v>0</v>
      </c>
      <c r="BG273" s="155">
        <f>IF(N273="zákl. přenesená",J273,0)</f>
        <v>0</v>
      </c>
      <c r="BH273" s="155">
        <f>IF(N273="sníž. přenesená",J273,0)</f>
        <v>0</v>
      </c>
      <c r="BI273" s="155">
        <f>IF(N273="nulová",J273,0)</f>
        <v>0</v>
      </c>
      <c r="BJ273" s="17" t="s">
        <v>78</v>
      </c>
      <c r="BK273" s="155">
        <f>ROUND(I273*H273,2)</f>
        <v>0</v>
      </c>
      <c r="BL273" s="17" t="s">
        <v>144</v>
      </c>
      <c r="BM273" s="154" t="s">
        <v>1093</v>
      </c>
    </row>
    <row r="274" spans="1:65" s="2" customFormat="1" ht="44.25" customHeight="1">
      <c r="A274" s="32"/>
      <c r="B274" s="142"/>
      <c r="C274" s="143" t="s">
        <v>448</v>
      </c>
      <c r="D274" s="143" t="s">
        <v>139</v>
      </c>
      <c r="E274" s="144" t="s">
        <v>403</v>
      </c>
      <c r="F274" s="145" t="s">
        <v>404</v>
      </c>
      <c r="G274" s="146" t="s">
        <v>405</v>
      </c>
      <c r="H274" s="147">
        <v>2</v>
      </c>
      <c r="I274" s="148"/>
      <c r="J274" s="149">
        <f>ROUND(I274*H274,2)</f>
        <v>0</v>
      </c>
      <c r="K274" s="145" t="s">
        <v>143</v>
      </c>
      <c r="L274" s="33"/>
      <c r="M274" s="150" t="s">
        <v>3</v>
      </c>
      <c r="N274" s="151" t="s">
        <v>42</v>
      </c>
      <c r="O274" s="53"/>
      <c r="P274" s="152">
        <f>O274*H274</f>
        <v>0</v>
      </c>
      <c r="Q274" s="152">
        <v>1.67E-3</v>
      </c>
      <c r="R274" s="152">
        <f>Q274*H274</f>
        <v>3.3400000000000001E-3</v>
      </c>
      <c r="S274" s="152">
        <v>1.0670000000000001E-2</v>
      </c>
      <c r="T274" s="153">
        <f>S274*H274</f>
        <v>2.1340000000000001E-2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4" t="s">
        <v>144</v>
      </c>
      <c r="AT274" s="154" t="s">
        <v>139</v>
      </c>
      <c r="AU274" s="154" t="s">
        <v>80</v>
      </c>
      <c r="AY274" s="17" t="s">
        <v>137</v>
      </c>
      <c r="BE274" s="155">
        <f>IF(N274="základní",J274,0)</f>
        <v>0</v>
      </c>
      <c r="BF274" s="155">
        <f>IF(N274="snížená",J274,0)</f>
        <v>0</v>
      </c>
      <c r="BG274" s="155">
        <f>IF(N274="zákl. přenesená",J274,0)</f>
        <v>0</v>
      </c>
      <c r="BH274" s="155">
        <f>IF(N274="sníž. přenesená",J274,0)</f>
        <v>0</v>
      </c>
      <c r="BI274" s="155">
        <f>IF(N274="nulová",J274,0)</f>
        <v>0</v>
      </c>
      <c r="BJ274" s="17" t="s">
        <v>78</v>
      </c>
      <c r="BK274" s="155">
        <f>ROUND(I274*H274,2)</f>
        <v>0</v>
      </c>
      <c r="BL274" s="17" t="s">
        <v>144</v>
      </c>
      <c r="BM274" s="154" t="s">
        <v>1094</v>
      </c>
    </row>
    <row r="275" spans="1:65" s="2" customFormat="1">
      <c r="A275" s="32"/>
      <c r="B275" s="33"/>
      <c r="C275" s="32"/>
      <c r="D275" s="156" t="s">
        <v>146</v>
      </c>
      <c r="E275" s="32"/>
      <c r="F275" s="157" t="s">
        <v>407</v>
      </c>
      <c r="G275" s="32"/>
      <c r="H275" s="32"/>
      <c r="I275" s="158"/>
      <c r="J275" s="32"/>
      <c r="K275" s="32"/>
      <c r="L275" s="33"/>
      <c r="M275" s="159"/>
      <c r="N275" s="160"/>
      <c r="O275" s="53"/>
      <c r="P275" s="53"/>
      <c r="Q275" s="53"/>
      <c r="R275" s="53"/>
      <c r="S275" s="53"/>
      <c r="T275" s="54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146</v>
      </c>
      <c r="AU275" s="17" t="s">
        <v>80</v>
      </c>
    </row>
    <row r="276" spans="1:65" s="13" customFormat="1">
      <c r="B276" s="161"/>
      <c r="D276" s="162" t="s">
        <v>148</v>
      </c>
      <c r="E276" s="163" t="s">
        <v>3</v>
      </c>
      <c r="F276" s="164" t="s">
        <v>964</v>
      </c>
      <c r="H276" s="165">
        <v>2</v>
      </c>
      <c r="I276" s="166"/>
      <c r="L276" s="161"/>
      <c r="M276" s="167"/>
      <c r="N276" s="168"/>
      <c r="O276" s="168"/>
      <c r="P276" s="168"/>
      <c r="Q276" s="168"/>
      <c r="R276" s="168"/>
      <c r="S276" s="168"/>
      <c r="T276" s="169"/>
      <c r="AT276" s="163" t="s">
        <v>148</v>
      </c>
      <c r="AU276" s="163" t="s">
        <v>80</v>
      </c>
      <c r="AV276" s="13" t="s">
        <v>80</v>
      </c>
      <c r="AW276" s="13" t="s">
        <v>33</v>
      </c>
      <c r="AX276" s="13" t="s">
        <v>78</v>
      </c>
      <c r="AY276" s="163" t="s">
        <v>137</v>
      </c>
    </row>
    <row r="277" spans="1:65" s="2" customFormat="1" ht="16.5" customHeight="1">
      <c r="A277" s="32"/>
      <c r="B277" s="142"/>
      <c r="C277" s="178" t="s">
        <v>454</v>
      </c>
      <c r="D277" s="178" t="s">
        <v>293</v>
      </c>
      <c r="E277" s="179" t="s">
        <v>780</v>
      </c>
      <c r="F277" s="180" t="s">
        <v>781</v>
      </c>
      <c r="G277" s="181" t="s">
        <v>405</v>
      </c>
      <c r="H277" s="182">
        <v>2</v>
      </c>
      <c r="I277" s="183"/>
      <c r="J277" s="184">
        <f>ROUND(I277*H277,2)</f>
        <v>0</v>
      </c>
      <c r="K277" s="180" t="s">
        <v>3</v>
      </c>
      <c r="L277" s="185"/>
      <c r="M277" s="186" t="s">
        <v>3</v>
      </c>
      <c r="N277" s="187" t="s">
        <v>42</v>
      </c>
      <c r="O277" s="53"/>
      <c r="P277" s="152">
        <f>O277*H277</f>
        <v>0</v>
      </c>
      <c r="Q277" s="152">
        <v>3.8999999999999998E-3</v>
      </c>
      <c r="R277" s="152">
        <f>Q277*H277</f>
        <v>7.7999999999999996E-3</v>
      </c>
      <c r="S277" s="152">
        <v>0</v>
      </c>
      <c r="T277" s="153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4" t="s">
        <v>186</v>
      </c>
      <c r="AT277" s="154" t="s">
        <v>293</v>
      </c>
      <c r="AU277" s="154" t="s">
        <v>80</v>
      </c>
      <c r="AY277" s="17" t="s">
        <v>137</v>
      </c>
      <c r="BE277" s="155">
        <f>IF(N277="základní",J277,0)</f>
        <v>0</v>
      </c>
      <c r="BF277" s="155">
        <f>IF(N277="snížená",J277,0)</f>
        <v>0</v>
      </c>
      <c r="BG277" s="155">
        <f>IF(N277="zákl. přenesená",J277,0)</f>
        <v>0</v>
      </c>
      <c r="BH277" s="155">
        <f>IF(N277="sníž. přenesená",J277,0)</f>
        <v>0</v>
      </c>
      <c r="BI277" s="155">
        <f>IF(N277="nulová",J277,0)</f>
        <v>0</v>
      </c>
      <c r="BJ277" s="17" t="s">
        <v>78</v>
      </c>
      <c r="BK277" s="155">
        <f>ROUND(I277*H277,2)</f>
        <v>0</v>
      </c>
      <c r="BL277" s="17" t="s">
        <v>144</v>
      </c>
      <c r="BM277" s="154" t="s">
        <v>1095</v>
      </c>
    </row>
    <row r="278" spans="1:65" s="13" customFormat="1">
      <c r="B278" s="161"/>
      <c r="D278" s="162" t="s">
        <v>148</v>
      </c>
      <c r="E278" s="163" t="s">
        <v>3</v>
      </c>
      <c r="F278" s="164" t="s">
        <v>964</v>
      </c>
      <c r="H278" s="165">
        <v>2</v>
      </c>
      <c r="I278" s="166"/>
      <c r="L278" s="161"/>
      <c r="M278" s="167"/>
      <c r="N278" s="168"/>
      <c r="O278" s="168"/>
      <c r="P278" s="168"/>
      <c r="Q278" s="168"/>
      <c r="R278" s="168"/>
      <c r="S278" s="168"/>
      <c r="T278" s="169"/>
      <c r="AT278" s="163" t="s">
        <v>148</v>
      </c>
      <c r="AU278" s="163" t="s">
        <v>80</v>
      </c>
      <c r="AV278" s="13" t="s">
        <v>80</v>
      </c>
      <c r="AW278" s="13" t="s">
        <v>33</v>
      </c>
      <c r="AX278" s="13" t="s">
        <v>78</v>
      </c>
      <c r="AY278" s="163" t="s">
        <v>137</v>
      </c>
    </row>
    <row r="279" spans="1:65" s="2" customFormat="1" ht="49.15" customHeight="1">
      <c r="A279" s="32"/>
      <c r="B279" s="142"/>
      <c r="C279" s="143" t="s">
        <v>458</v>
      </c>
      <c r="D279" s="143" t="s">
        <v>139</v>
      </c>
      <c r="E279" s="144" t="s">
        <v>1096</v>
      </c>
      <c r="F279" s="145" t="s">
        <v>1097</v>
      </c>
      <c r="G279" s="146" t="s">
        <v>405</v>
      </c>
      <c r="H279" s="147">
        <v>4</v>
      </c>
      <c r="I279" s="148"/>
      <c r="J279" s="149">
        <f>ROUND(I279*H279,2)</f>
        <v>0</v>
      </c>
      <c r="K279" s="145" t="s">
        <v>143</v>
      </c>
      <c r="L279" s="33"/>
      <c r="M279" s="150" t="s">
        <v>3</v>
      </c>
      <c r="N279" s="151" t="s">
        <v>42</v>
      </c>
      <c r="O279" s="53"/>
      <c r="P279" s="152">
        <f>O279*H279</f>
        <v>0</v>
      </c>
      <c r="Q279" s="152">
        <v>1E-4</v>
      </c>
      <c r="R279" s="152">
        <f>Q279*H279</f>
        <v>4.0000000000000002E-4</v>
      </c>
      <c r="S279" s="152">
        <v>5.5999999999999999E-3</v>
      </c>
      <c r="T279" s="153">
        <f>S279*H279</f>
        <v>2.24E-2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4" t="s">
        <v>144</v>
      </c>
      <c r="AT279" s="154" t="s">
        <v>139</v>
      </c>
      <c r="AU279" s="154" t="s">
        <v>80</v>
      </c>
      <c r="AY279" s="17" t="s">
        <v>137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7" t="s">
        <v>78</v>
      </c>
      <c r="BK279" s="155">
        <f>ROUND(I279*H279,2)</f>
        <v>0</v>
      </c>
      <c r="BL279" s="17" t="s">
        <v>144</v>
      </c>
      <c r="BM279" s="154" t="s">
        <v>1098</v>
      </c>
    </row>
    <row r="280" spans="1:65" s="2" customFormat="1">
      <c r="A280" s="32"/>
      <c r="B280" s="33"/>
      <c r="C280" s="32"/>
      <c r="D280" s="156" t="s">
        <v>146</v>
      </c>
      <c r="E280" s="32"/>
      <c r="F280" s="157" t="s">
        <v>1099</v>
      </c>
      <c r="G280" s="32"/>
      <c r="H280" s="32"/>
      <c r="I280" s="158"/>
      <c r="J280" s="32"/>
      <c r="K280" s="32"/>
      <c r="L280" s="33"/>
      <c r="M280" s="159"/>
      <c r="N280" s="160"/>
      <c r="O280" s="53"/>
      <c r="P280" s="53"/>
      <c r="Q280" s="53"/>
      <c r="R280" s="53"/>
      <c r="S280" s="53"/>
      <c r="T280" s="54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146</v>
      </c>
      <c r="AU280" s="17" t="s">
        <v>80</v>
      </c>
    </row>
    <row r="281" spans="1:65" s="13" customFormat="1">
      <c r="B281" s="161"/>
      <c r="D281" s="162" t="s">
        <v>148</v>
      </c>
      <c r="E281" s="163" t="s">
        <v>3</v>
      </c>
      <c r="F281" s="164" t="s">
        <v>1100</v>
      </c>
      <c r="H281" s="165">
        <v>4</v>
      </c>
      <c r="I281" s="166"/>
      <c r="L281" s="161"/>
      <c r="M281" s="167"/>
      <c r="N281" s="168"/>
      <c r="O281" s="168"/>
      <c r="P281" s="168"/>
      <c r="Q281" s="168"/>
      <c r="R281" s="168"/>
      <c r="S281" s="168"/>
      <c r="T281" s="169"/>
      <c r="AT281" s="163" t="s">
        <v>148</v>
      </c>
      <c r="AU281" s="163" t="s">
        <v>80</v>
      </c>
      <c r="AV281" s="13" t="s">
        <v>80</v>
      </c>
      <c r="AW281" s="13" t="s">
        <v>33</v>
      </c>
      <c r="AX281" s="13" t="s">
        <v>78</v>
      </c>
      <c r="AY281" s="163" t="s">
        <v>137</v>
      </c>
    </row>
    <row r="282" spans="1:65" s="2" customFormat="1" ht="16.5" customHeight="1">
      <c r="A282" s="32"/>
      <c r="B282" s="142"/>
      <c r="C282" s="178" t="s">
        <v>464</v>
      </c>
      <c r="D282" s="178" t="s">
        <v>293</v>
      </c>
      <c r="E282" s="179" t="s">
        <v>1101</v>
      </c>
      <c r="F282" s="180" t="s">
        <v>1102</v>
      </c>
      <c r="G282" s="181" t="s">
        <v>405</v>
      </c>
      <c r="H282" s="182">
        <v>4</v>
      </c>
      <c r="I282" s="183"/>
      <c r="J282" s="184">
        <f>ROUND(I282*H282,2)</f>
        <v>0</v>
      </c>
      <c r="K282" s="180" t="s">
        <v>3</v>
      </c>
      <c r="L282" s="185"/>
      <c r="M282" s="186" t="s">
        <v>3</v>
      </c>
      <c r="N282" s="187" t="s">
        <v>42</v>
      </c>
      <c r="O282" s="53"/>
      <c r="P282" s="152">
        <f>O282*H282</f>
        <v>0</v>
      </c>
      <c r="Q282" s="152">
        <v>5.0400000000000002E-3</v>
      </c>
      <c r="R282" s="152">
        <f>Q282*H282</f>
        <v>2.0160000000000001E-2</v>
      </c>
      <c r="S282" s="152">
        <v>0</v>
      </c>
      <c r="T282" s="153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4" t="s">
        <v>186</v>
      </c>
      <c r="AT282" s="154" t="s">
        <v>293</v>
      </c>
      <c r="AU282" s="154" t="s">
        <v>80</v>
      </c>
      <c r="AY282" s="17" t="s">
        <v>137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7" t="s">
        <v>78</v>
      </c>
      <c r="BK282" s="155">
        <f>ROUND(I282*H282,2)</f>
        <v>0</v>
      </c>
      <c r="BL282" s="17" t="s">
        <v>144</v>
      </c>
      <c r="BM282" s="154" t="s">
        <v>1103</v>
      </c>
    </row>
    <row r="283" spans="1:65" s="2" customFormat="1" ht="37.9" customHeight="1">
      <c r="A283" s="32"/>
      <c r="B283" s="142"/>
      <c r="C283" s="143" t="s">
        <v>468</v>
      </c>
      <c r="D283" s="143" t="s">
        <v>139</v>
      </c>
      <c r="E283" s="144" t="s">
        <v>1104</v>
      </c>
      <c r="F283" s="145" t="s">
        <v>1105</v>
      </c>
      <c r="G283" s="146" t="s">
        <v>405</v>
      </c>
      <c r="H283" s="147">
        <v>2</v>
      </c>
      <c r="I283" s="148"/>
      <c r="J283" s="149">
        <f>ROUND(I283*H283,2)</f>
        <v>0</v>
      </c>
      <c r="K283" s="145" t="s">
        <v>143</v>
      </c>
      <c r="L283" s="33"/>
      <c r="M283" s="150" t="s">
        <v>3</v>
      </c>
      <c r="N283" s="151" t="s">
        <v>42</v>
      </c>
      <c r="O283" s="53"/>
      <c r="P283" s="152">
        <f>O283*H283</f>
        <v>0</v>
      </c>
      <c r="Q283" s="152">
        <v>7.2000000000000005E-4</v>
      </c>
      <c r="R283" s="152">
        <f>Q283*H283</f>
        <v>1.4400000000000001E-3</v>
      </c>
      <c r="S283" s="152">
        <v>0</v>
      </c>
      <c r="T283" s="153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4" t="s">
        <v>144</v>
      </c>
      <c r="AT283" s="154" t="s">
        <v>139</v>
      </c>
      <c r="AU283" s="154" t="s">
        <v>80</v>
      </c>
      <c r="AY283" s="17" t="s">
        <v>137</v>
      </c>
      <c r="BE283" s="155">
        <f>IF(N283="základní",J283,0)</f>
        <v>0</v>
      </c>
      <c r="BF283" s="155">
        <f>IF(N283="snížená",J283,0)</f>
        <v>0</v>
      </c>
      <c r="BG283" s="155">
        <f>IF(N283="zákl. přenesená",J283,0)</f>
        <v>0</v>
      </c>
      <c r="BH283" s="155">
        <f>IF(N283="sníž. přenesená",J283,0)</f>
        <v>0</v>
      </c>
      <c r="BI283" s="155">
        <f>IF(N283="nulová",J283,0)</f>
        <v>0</v>
      </c>
      <c r="BJ283" s="17" t="s">
        <v>78</v>
      </c>
      <c r="BK283" s="155">
        <f>ROUND(I283*H283,2)</f>
        <v>0</v>
      </c>
      <c r="BL283" s="17" t="s">
        <v>144</v>
      </c>
      <c r="BM283" s="154" t="s">
        <v>1106</v>
      </c>
    </row>
    <row r="284" spans="1:65" s="2" customFormat="1">
      <c r="A284" s="32"/>
      <c r="B284" s="33"/>
      <c r="C284" s="32"/>
      <c r="D284" s="156" t="s">
        <v>146</v>
      </c>
      <c r="E284" s="32"/>
      <c r="F284" s="157" t="s">
        <v>1107</v>
      </c>
      <c r="G284" s="32"/>
      <c r="H284" s="32"/>
      <c r="I284" s="158"/>
      <c r="J284" s="32"/>
      <c r="K284" s="32"/>
      <c r="L284" s="33"/>
      <c r="M284" s="159"/>
      <c r="N284" s="160"/>
      <c r="O284" s="53"/>
      <c r="P284" s="53"/>
      <c r="Q284" s="53"/>
      <c r="R284" s="53"/>
      <c r="S284" s="53"/>
      <c r="T284" s="54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146</v>
      </c>
      <c r="AU284" s="17" t="s">
        <v>80</v>
      </c>
    </row>
    <row r="285" spans="1:65" s="13" customFormat="1">
      <c r="B285" s="161"/>
      <c r="D285" s="162" t="s">
        <v>148</v>
      </c>
      <c r="E285" s="163" t="s">
        <v>3</v>
      </c>
      <c r="F285" s="164" t="s">
        <v>964</v>
      </c>
      <c r="H285" s="165">
        <v>2</v>
      </c>
      <c r="I285" s="166"/>
      <c r="L285" s="161"/>
      <c r="M285" s="167"/>
      <c r="N285" s="168"/>
      <c r="O285" s="168"/>
      <c r="P285" s="168"/>
      <c r="Q285" s="168"/>
      <c r="R285" s="168"/>
      <c r="S285" s="168"/>
      <c r="T285" s="169"/>
      <c r="AT285" s="163" t="s">
        <v>148</v>
      </c>
      <c r="AU285" s="163" t="s">
        <v>80</v>
      </c>
      <c r="AV285" s="13" t="s">
        <v>80</v>
      </c>
      <c r="AW285" s="13" t="s">
        <v>33</v>
      </c>
      <c r="AX285" s="13" t="s">
        <v>78</v>
      </c>
      <c r="AY285" s="163" t="s">
        <v>137</v>
      </c>
    </row>
    <row r="286" spans="1:65" s="2" customFormat="1" ht="16.5" customHeight="1">
      <c r="A286" s="32"/>
      <c r="B286" s="142"/>
      <c r="C286" s="178" t="s">
        <v>473</v>
      </c>
      <c r="D286" s="178" t="s">
        <v>293</v>
      </c>
      <c r="E286" s="179" t="s">
        <v>1108</v>
      </c>
      <c r="F286" s="180" t="s">
        <v>1109</v>
      </c>
      <c r="G286" s="181" t="s">
        <v>405</v>
      </c>
      <c r="H286" s="182">
        <v>2</v>
      </c>
      <c r="I286" s="183"/>
      <c r="J286" s="184">
        <f>ROUND(I286*H286,2)</f>
        <v>0</v>
      </c>
      <c r="K286" s="180" t="s">
        <v>3</v>
      </c>
      <c r="L286" s="185"/>
      <c r="M286" s="186" t="s">
        <v>3</v>
      </c>
      <c r="N286" s="187" t="s">
        <v>42</v>
      </c>
      <c r="O286" s="53"/>
      <c r="P286" s="152">
        <f>O286*H286</f>
        <v>0</v>
      </c>
      <c r="Q286" s="152">
        <v>1.0999999999999999E-2</v>
      </c>
      <c r="R286" s="152">
        <f>Q286*H286</f>
        <v>2.1999999999999999E-2</v>
      </c>
      <c r="S286" s="152">
        <v>0</v>
      </c>
      <c r="T286" s="153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4" t="s">
        <v>186</v>
      </c>
      <c r="AT286" s="154" t="s">
        <v>293</v>
      </c>
      <c r="AU286" s="154" t="s">
        <v>80</v>
      </c>
      <c r="AY286" s="17" t="s">
        <v>137</v>
      </c>
      <c r="BE286" s="155">
        <f>IF(N286="základní",J286,0)</f>
        <v>0</v>
      </c>
      <c r="BF286" s="155">
        <f>IF(N286="snížená",J286,0)</f>
        <v>0</v>
      </c>
      <c r="BG286" s="155">
        <f>IF(N286="zákl. přenesená",J286,0)</f>
        <v>0</v>
      </c>
      <c r="BH286" s="155">
        <f>IF(N286="sníž. přenesená",J286,0)</f>
        <v>0</v>
      </c>
      <c r="BI286" s="155">
        <f>IF(N286="nulová",J286,0)</f>
        <v>0</v>
      </c>
      <c r="BJ286" s="17" t="s">
        <v>78</v>
      </c>
      <c r="BK286" s="155">
        <f>ROUND(I286*H286,2)</f>
        <v>0</v>
      </c>
      <c r="BL286" s="17" t="s">
        <v>144</v>
      </c>
      <c r="BM286" s="154" t="s">
        <v>1110</v>
      </c>
    </row>
    <row r="287" spans="1:65" s="2" customFormat="1" ht="16.5" customHeight="1">
      <c r="A287" s="32"/>
      <c r="B287" s="142"/>
      <c r="C287" s="178" t="s">
        <v>477</v>
      </c>
      <c r="D287" s="178" t="s">
        <v>293</v>
      </c>
      <c r="E287" s="179" t="s">
        <v>1111</v>
      </c>
      <c r="F287" s="180" t="s">
        <v>1112</v>
      </c>
      <c r="G287" s="181" t="s">
        <v>405</v>
      </c>
      <c r="H287" s="182">
        <v>2</v>
      </c>
      <c r="I287" s="183"/>
      <c r="J287" s="184">
        <f>ROUND(I287*H287,2)</f>
        <v>0</v>
      </c>
      <c r="K287" s="180" t="s">
        <v>143</v>
      </c>
      <c r="L287" s="185"/>
      <c r="M287" s="186" t="s">
        <v>3</v>
      </c>
      <c r="N287" s="187" t="s">
        <v>42</v>
      </c>
      <c r="O287" s="53"/>
      <c r="P287" s="152">
        <f>O287*H287</f>
        <v>0</v>
      </c>
      <c r="Q287" s="152">
        <v>1.5E-3</v>
      </c>
      <c r="R287" s="152">
        <f>Q287*H287</f>
        <v>3.0000000000000001E-3</v>
      </c>
      <c r="S287" s="152">
        <v>0</v>
      </c>
      <c r="T287" s="153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4" t="s">
        <v>186</v>
      </c>
      <c r="AT287" s="154" t="s">
        <v>293</v>
      </c>
      <c r="AU287" s="154" t="s">
        <v>80</v>
      </c>
      <c r="AY287" s="17" t="s">
        <v>137</v>
      </c>
      <c r="BE287" s="155">
        <f>IF(N287="základní",J287,0)</f>
        <v>0</v>
      </c>
      <c r="BF287" s="155">
        <f>IF(N287="snížená",J287,0)</f>
        <v>0</v>
      </c>
      <c r="BG287" s="155">
        <f>IF(N287="zákl. přenesená",J287,0)</f>
        <v>0</v>
      </c>
      <c r="BH287" s="155">
        <f>IF(N287="sníž. přenesená",J287,0)</f>
        <v>0</v>
      </c>
      <c r="BI287" s="155">
        <f>IF(N287="nulová",J287,0)</f>
        <v>0</v>
      </c>
      <c r="BJ287" s="17" t="s">
        <v>78</v>
      </c>
      <c r="BK287" s="155">
        <f>ROUND(I287*H287,2)</f>
        <v>0</v>
      </c>
      <c r="BL287" s="17" t="s">
        <v>144</v>
      </c>
      <c r="BM287" s="154" t="s">
        <v>1113</v>
      </c>
    </row>
    <row r="288" spans="1:65" s="13" customFormat="1">
      <c r="B288" s="161"/>
      <c r="D288" s="162" t="s">
        <v>148</v>
      </c>
      <c r="E288" s="163" t="s">
        <v>3</v>
      </c>
      <c r="F288" s="164" t="s">
        <v>1114</v>
      </c>
      <c r="H288" s="165">
        <v>2</v>
      </c>
      <c r="I288" s="166"/>
      <c r="L288" s="161"/>
      <c r="M288" s="167"/>
      <c r="N288" s="168"/>
      <c r="O288" s="168"/>
      <c r="P288" s="168"/>
      <c r="Q288" s="168"/>
      <c r="R288" s="168"/>
      <c r="S288" s="168"/>
      <c r="T288" s="169"/>
      <c r="AT288" s="163" t="s">
        <v>148</v>
      </c>
      <c r="AU288" s="163" t="s">
        <v>80</v>
      </c>
      <c r="AV288" s="13" t="s">
        <v>80</v>
      </c>
      <c r="AW288" s="13" t="s">
        <v>33</v>
      </c>
      <c r="AX288" s="13" t="s">
        <v>78</v>
      </c>
      <c r="AY288" s="163" t="s">
        <v>137</v>
      </c>
    </row>
    <row r="289" spans="1:65" s="2" customFormat="1" ht="24.25" customHeight="1">
      <c r="A289" s="32"/>
      <c r="B289" s="142"/>
      <c r="C289" s="143" t="s">
        <v>483</v>
      </c>
      <c r="D289" s="143" t="s">
        <v>139</v>
      </c>
      <c r="E289" s="144" t="s">
        <v>801</v>
      </c>
      <c r="F289" s="145" t="s">
        <v>802</v>
      </c>
      <c r="G289" s="146" t="s">
        <v>405</v>
      </c>
      <c r="H289" s="147">
        <v>1</v>
      </c>
      <c r="I289" s="148"/>
      <c r="J289" s="149">
        <f>ROUND(I289*H289,2)</f>
        <v>0</v>
      </c>
      <c r="K289" s="145" t="s">
        <v>3</v>
      </c>
      <c r="L289" s="33"/>
      <c r="M289" s="150" t="s">
        <v>3</v>
      </c>
      <c r="N289" s="151" t="s">
        <v>42</v>
      </c>
      <c r="O289" s="53"/>
      <c r="P289" s="152">
        <f>O289*H289</f>
        <v>0</v>
      </c>
      <c r="Q289" s="152">
        <v>6.9999999999999999E-4</v>
      </c>
      <c r="R289" s="152">
        <f>Q289*H289</f>
        <v>6.9999999999999999E-4</v>
      </c>
      <c r="S289" s="152">
        <v>0</v>
      </c>
      <c r="T289" s="153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4" t="s">
        <v>144</v>
      </c>
      <c r="AT289" s="154" t="s">
        <v>139</v>
      </c>
      <c r="AU289" s="154" t="s">
        <v>80</v>
      </c>
      <c r="AY289" s="17" t="s">
        <v>137</v>
      </c>
      <c r="BE289" s="155">
        <f>IF(N289="základní",J289,0)</f>
        <v>0</v>
      </c>
      <c r="BF289" s="155">
        <f>IF(N289="snížená",J289,0)</f>
        <v>0</v>
      </c>
      <c r="BG289" s="155">
        <f>IF(N289="zákl. přenesená",J289,0)</f>
        <v>0</v>
      </c>
      <c r="BH289" s="155">
        <f>IF(N289="sníž. přenesená",J289,0)</f>
        <v>0</v>
      </c>
      <c r="BI289" s="155">
        <f>IF(N289="nulová",J289,0)</f>
        <v>0</v>
      </c>
      <c r="BJ289" s="17" t="s">
        <v>78</v>
      </c>
      <c r="BK289" s="155">
        <f>ROUND(I289*H289,2)</f>
        <v>0</v>
      </c>
      <c r="BL289" s="17" t="s">
        <v>144</v>
      </c>
      <c r="BM289" s="154" t="s">
        <v>1115</v>
      </c>
    </row>
    <row r="290" spans="1:65" s="13" customFormat="1">
      <c r="B290" s="161"/>
      <c r="D290" s="162" t="s">
        <v>148</v>
      </c>
      <c r="E290" s="163" t="s">
        <v>3</v>
      </c>
      <c r="F290" s="164" t="s">
        <v>1116</v>
      </c>
      <c r="H290" s="165">
        <v>1</v>
      </c>
      <c r="I290" s="166"/>
      <c r="L290" s="161"/>
      <c r="M290" s="167"/>
      <c r="N290" s="168"/>
      <c r="O290" s="168"/>
      <c r="P290" s="168"/>
      <c r="Q290" s="168"/>
      <c r="R290" s="168"/>
      <c r="S290" s="168"/>
      <c r="T290" s="169"/>
      <c r="AT290" s="163" t="s">
        <v>148</v>
      </c>
      <c r="AU290" s="163" t="s">
        <v>80</v>
      </c>
      <c r="AV290" s="13" t="s">
        <v>80</v>
      </c>
      <c r="AW290" s="13" t="s">
        <v>33</v>
      </c>
      <c r="AX290" s="13" t="s">
        <v>78</v>
      </c>
      <c r="AY290" s="163" t="s">
        <v>137</v>
      </c>
    </row>
    <row r="291" spans="1:65" s="2" customFormat="1" ht="16.5" customHeight="1">
      <c r="A291" s="32"/>
      <c r="B291" s="142"/>
      <c r="C291" s="178" t="s">
        <v>488</v>
      </c>
      <c r="D291" s="178" t="s">
        <v>293</v>
      </c>
      <c r="E291" s="179" t="s">
        <v>804</v>
      </c>
      <c r="F291" s="180" t="s">
        <v>805</v>
      </c>
      <c r="G291" s="181" t="s">
        <v>405</v>
      </c>
      <c r="H291" s="182">
        <v>1</v>
      </c>
      <c r="I291" s="183"/>
      <c r="J291" s="184">
        <f>ROUND(I291*H291,2)</f>
        <v>0</v>
      </c>
      <c r="K291" s="180" t="s">
        <v>3</v>
      </c>
      <c r="L291" s="185"/>
      <c r="M291" s="186" t="s">
        <v>3</v>
      </c>
      <c r="N291" s="187" t="s">
        <v>42</v>
      </c>
      <c r="O291" s="53"/>
      <c r="P291" s="152">
        <f>O291*H291</f>
        <v>0</v>
      </c>
      <c r="Q291" s="152">
        <v>8.8000000000000005E-3</v>
      </c>
      <c r="R291" s="152">
        <f>Q291*H291</f>
        <v>8.8000000000000005E-3</v>
      </c>
      <c r="S291" s="152">
        <v>0</v>
      </c>
      <c r="T291" s="153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4" t="s">
        <v>186</v>
      </c>
      <c r="AT291" s="154" t="s">
        <v>293</v>
      </c>
      <c r="AU291" s="154" t="s">
        <v>80</v>
      </c>
      <c r="AY291" s="17" t="s">
        <v>137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7" t="s">
        <v>78</v>
      </c>
      <c r="BK291" s="155">
        <f>ROUND(I291*H291,2)</f>
        <v>0</v>
      </c>
      <c r="BL291" s="17" t="s">
        <v>144</v>
      </c>
      <c r="BM291" s="154" t="s">
        <v>1117</v>
      </c>
    </row>
    <row r="292" spans="1:65" s="13" customFormat="1">
      <c r="B292" s="161"/>
      <c r="D292" s="162" t="s">
        <v>148</v>
      </c>
      <c r="E292" s="163" t="s">
        <v>3</v>
      </c>
      <c r="F292" s="164" t="s">
        <v>1116</v>
      </c>
      <c r="H292" s="165">
        <v>1</v>
      </c>
      <c r="I292" s="166"/>
      <c r="L292" s="161"/>
      <c r="M292" s="167"/>
      <c r="N292" s="168"/>
      <c r="O292" s="168"/>
      <c r="P292" s="168"/>
      <c r="Q292" s="168"/>
      <c r="R292" s="168"/>
      <c r="S292" s="168"/>
      <c r="T292" s="169"/>
      <c r="AT292" s="163" t="s">
        <v>148</v>
      </c>
      <c r="AU292" s="163" t="s">
        <v>80</v>
      </c>
      <c r="AV292" s="13" t="s">
        <v>80</v>
      </c>
      <c r="AW292" s="13" t="s">
        <v>33</v>
      </c>
      <c r="AX292" s="13" t="s">
        <v>78</v>
      </c>
      <c r="AY292" s="163" t="s">
        <v>137</v>
      </c>
    </row>
    <row r="293" spans="1:65" s="2" customFormat="1" ht="24.25" customHeight="1">
      <c r="A293" s="32"/>
      <c r="B293" s="142"/>
      <c r="C293" s="143" t="s">
        <v>492</v>
      </c>
      <c r="D293" s="143" t="s">
        <v>139</v>
      </c>
      <c r="E293" s="144" t="s">
        <v>824</v>
      </c>
      <c r="F293" s="145" t="s">
        <v>825</v>
      </c>
      <c r="G293" s="146" t="s">
        <v>405</v>
      </c>
      <c r="H293" s="147">
        <v>1</v>
      </c>
      <c r="I293" s="148"/>
      <c r="J293" s="149">
        <f>ROUND(I293*H293,2)</f>
        <v>0</v>
      </c>
      <c r="K293" s="145" t="s">
        <v>143</v>
      </c>
      <c r="L293" s="33"/>
      <c r="M293" s="150" t="s">
        <v>3</v>
      </c>
      <c r="N293" s="151" t="s">
        <v>42</v>
      </c>
      <c r="O293" s="53"/>
      <c r="P293" s="152">
        <f>O293*H293</f>
        <v>0</v>
      </c>
      <c r="Q293" s="152">
        <v>1.8E-3</v>
      </c>
      <c r="R293" s="152">
        <f>Q293*H293</f>
        <v>1.8E-3</v>
      </c>
      <c r="S293" s="152">
        <v>0</v>
      </c>
      <c r="T293" s="153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4" t="s">
        <v>144</v>
      </c>
      <c r="AT293" s="154" t="s">
        <v>139</v>
      </c>
      <c r="AU293" s="154" t="s">
        <v>80</v>
      </c>
      <c r="AY293" s="17" t="s">
        <v>137</v>
      </c>
      <c r="BE293" s="155">
        <f>IF(N293="základní",J293,0)</f>
        <v>0</v>
      </c>
      <c r="BF293" s="155">
        <f>IF(N293="snížená",J293,0)</f>
        <v>0</v>
      </c>
      <c r="BG293" s="155">
        <f>IF(N293="zákl. přenesená",J293,0)</f>
        <v>0</v>
      </c>
      <c r="BH293" s="155">
        <f>IF(N293="sníž. přenesená",J293,0)</f>
        <v>0</v>
      </c>
      <c r="BI293" s="155">
        <f>IF(N293="nulová",J293,0)</f>
        <v>0</v>
      </c>
      <c r="BJ293" s="17" t="s">
        <v>78</v>
      </c>
      <c r="BK293" s="155">
        <f>ROUND(I293*H293,2)</f>
        <v>0</v>
      </c>
      <c r="BL293" s="17" t="s">
        <v>144</v>
      </c>
      <c r="BM293" s="154" t="s">
        <v>1118</v>
      </c>
    </row>
    <row r="294" spans="1:65" s="2" customFormat="1">
      <c r="A294" s="32"/>
      <c r="B294" s="33"/>
      <c r="C294" s="32"/>
      <c r="D294" s="156" t="s">
        <v>146</v>
      </c>
      <c r="E294" s="32"/>
      <c r="F294" s="157" t="s">
        <v>827</v>
      </c>
      <c r="G294" s="32"/>
      <c r="H294" s="32"/>
      <c r="I294" s="158"/>
      <c r="J294" s="32"/>
      <c r="K294" s="32"/>
      <c r="L294" s="33"/>
      <c r="M294" s="159"/>
      <c r="N294" s="160"/>
      <c r="O294" s="53"/>
      <c r="P294" s="53"/>
      <c r="Q294" s="53"/>
      <c r="R294" s="53"/>
      <c r="S294" s="53"/>
      <c r="T294" s="54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146</v>
      </c>
      <c r="AU294" s="17" t="s">
        <v>80</v>
      </c>
    </row>
    <row r="295" spans="1:65" s="13" customFormat="1">
      <c r="B295" s="161"/>
      <c r="D295" s="162" t="s">
        <v>148</v>
      </c>
      <c r="E295" s="163" t="s">
        <v>3</v>
      </c>
      <c r="F295" s="164" t="s">
        <v>1087</v>
      </c>
      <c r="H295" s="165">
        <v>1</v>
      </c>
      <c r="I295" s="166"/>
      <c r="L295" s="161"/>
      <c r="M295" s="167"/>
      <c r="N295" s="168"/>
      <c r="O295" s="168"/>
      <c r="P295" s="168"/>
      <c r="Q295" s="168"/>
      <c r="R295" s="168"/>
      <c r="S295" s="168"/>
      <c r="T295" s="169"/>
      <c r="AT295" s="163" t="s">
        <v>148</v>
      </c>
      <c r="AU295" s="163" t="s">
        <v>80</v>
      </c>
      <c r="AV295" s="13" t="s">
        <v>80</v>
      </c>
      <c r="AW295" s="13" t="s">
        <v>33</v>
      </c>
      <c r="AX295" s="13" t="s">
        <v>78</v>
      </c>
      <c r="AY295" s="163" t="s">
        <v>137</v>
      </c>
    </row>
    <row r="296" spans="1:65" s="2" customFormat="1" ht="24.25" customHeight="1">
      <c r="A296" s="32"/>
      <c r="B296" s="142"/>
      <c r="C296" s="178" t="s">
        <v>497</v>
      </c>
      <c r="D296" s="178" t="s">
        <v>293</v>
      </c>
      <c r="E296" s="179" t="s">
        <v>828</v>
      </c>
      <c r="F296" s="180" t="s">
        <v>829</v>
      </c>
      <c r="G296" s="181" t="s">
        <v>405</v>
      </c>
      <c r="H296" s="182">
        <v>1</v>
      </c>
      <c r="I296" s="183"/>
      <c r="J296" s="184">
        <f>ROUND(I296*H296,2)</f>
        <v>0</v>
      </c>
      <c r="K296" s="180" t="s">
        <v>3</v>
      </c>
      <c r="L296" s="185"/>
      <c r="M296" s="186" t="s">
        <v>3</v>
      </c>
      <c r="N296" s="187" t="s">
        <v>42</v>
      </c>
      <c r="O296" s="53"/>
      <c r="P296" s="152">
        <f>O296*H296</f>
        <v>0</v>
      </c>
      <c r="Q296" s="152">
        <v>1.4E-2</v>
      </c>
      <c r="R296" s="152">
        <f>Q296*H296</f>
        <v>1.4E-2</v>
      </c>
      <c r="S296" s="152">
        <v>0</v>
      </c>
      <c r="T296" s="153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4" t="s">
        <v>186</v>
      </c>
      <c r="AT296" s="154" t="s">
        <v>293</v>
      </c>
      <c r="AU296" s="154" t="s">
        <v>80</v>
      </c>
      <c r="AY296" s="17" t="s">
        <v>137</v>
      </c>
      <c r="BE296" s="155">
        <f>IF(N296="základní",J296,0)</f>
        <v>0</v>
      </c>
      <c r="BF296" s="155">
        <f>IF(N296="snížená",J296,0)</f>
        <v>0</v>
      </c>
      <c r="BG296" s="155">
        <f>IF(N296="zákl. přenesená",J296,0)</f>
        <v>0</v>
      </c>
      <c r="BH296" s="155">
        <f>IF(N296="sníž. přenesená",J296,0)</f>
        <v>0</v>
      </c>
      <c r="BI296" s="155">
        <f>IF(N296="nulová",J296,0)</f>
        <v>0</v>
      </c>
      <c r="BJ296" s="17" t="s">
        <v>78</v>
      </c>
      <c r="BK296" s="155">
        <f>ROUND(I296*H296,2)</f>
        <v>0</v>
      </c>
      <c r="BL296" s="17" t="s">
        <v>144</v>
      </c>
      <c r="BM296" s="154" t="s">
        <v>1119</v>
      </c>
    </row>
    <row r="297" spans="1:65" s="13" customFormat="1">
      <c r="B297" s="161"/>
      <c r="D297" s="162" t="s">
        <v>148</v>
      </c>
      <c r="E297" s="163" t="s">
        <v>3</v>
      </c>
      <c r="F297" s="164" t="s">
        <v>1116</v>
      </c>
      <c r="H297" s="165">
        <v>1</v>
      </c>
      <c r="I297" s="166"/>
      <c r="L297" s="161"/>
      <c r="M297" s="167"/>
      <c r="N297" s="168"/>
      <c r="O297" s="168"/>
      <c r="P297" s="168"/>
      <c r="Q297" s="168"/>
      <c r="R297" s="168"/>
      <c r="S297" s="168"/>
      <c r="T297" s="169"/>
      <c r="AT297" s="163" t="s">
        <v>148</v>
      </c>
      <c r="AU297" s="163" t="s">
        <v>80</v>
      </c>
      <c r="AV297" s="13" t="s">
        <v>80</v>
      </c>
      <c r="AW297" s="13" t="s">
        <v>33</v>
      </c>
      <c r="AX297" s="13" t="s">
        <v>78</v>
      </c>
      <c r="AY297" s="163" t="s">
        <v>137</v>
      </c>
    </row>
    <row r="298" spans="1:65" s="2" customFormat="1" ht="24.25" customHeight="1">
      <c r="A298" s="32"/>
      <c r="B298" s="142"/>
      <c r="C298" s="143" t="s">
        <v>501</v>
      </c>
      <c r="D298" s="143" t="s">
        <v>139</v>
      </c>
      <c r="E298" s="144" t="s">
        <v>1120</v>
      </c>
      <c r="F298" s="145" t="s">
        <v>1121</v>
      </c>
      <c r="G298" s="146" t="s">
        <v>405</v>
      </c>
      <c r="H298" s="147">
        <v>1</v>
      </c>
      <c r="I298" s="148"/>
      <c r="J298" s="149">
        <f>ROUND(I298*H298,2)</f>
        <v>0</v>
      </c>
      <c r="K298" s="145" t="s">
        <v>143</v>
      </c>
      <c r="L298" s="33"/>
      <c r="M298" s="150" t="s">
        <v>3</v>
      </c>
      <c r="N298" s="151" t="s">
        <v>42</v>
      </c>
      <c r="O298" s="53"/>
      <c r="P298" s="152">
        <f>O298*H298</f>
        <v>0</v>
      </c>
      <c r="Q298" s="152">
        <v>8.7000000000000001E-4</v>
      </c>
      <c r="R298" s="152">
        <f>Q298*H298</f>
        <v>8.7000000000000001E-4</v>
      </c>
      <c r="S298" s="152">
        <v>0</v>
      </c>
      <c r="T298" s="153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4" t="s">
        <v>144</v>
      </c>
      <c r="AT298" s="154" t="s">
        <v>139</v>
      </c>
      <c r="AU298" s="154" t="s">
        <v>80</v>
      </c>
      <c r="AY298" s="17" t="s">
        <v>137</v>
      </c>
      <c r="BE298" s="155">
        <f>IF(N298="základní",J298,0)</f>
        <v>0</v>
      </c>
      <c r="BF298" s="155">
        <f>IF(N298="snížená",J298,0)</f>
        <v>0</v>
      </c>
      <c r="BG298" s="155">
        <f>IF(N298="zákl. přenesená",J298,0)</f>
        <v>0</v>
      </c>
      <c r="BH298" s="155">
        <f>IF(N298="sníž. přenesená",J298,0)</f>
        <v>0</v>
      </c>
      <c r="BI298" s="155">
        <f>IF(N298="nulová",J298,0)</f>
        <v>0</v>
      </c>
      <c r="BJ298" s="17" t="s">
        <v>78</v>
      </c>
      <c r="BK298" s="155">
        <f>ROUND(I298*H298,2)</f>
        <v>0</v>
      </c>
      <c r="BL298" s="17" t="s">
        <v>144</v>
      </c>
      <c r="BM298" s="154" t="s">
        <v>1122</v>
      </c>
    </row>
    <row r="299" spans="1:65" s="2" customFormat="1">
      <c r="A299" s="32"/>
      <c r="B299" s="33"/>
      <c r="C299" s="32"/>
      <c r="D299" s="156" t="s">
        <v>146</v>
      </c>
      <c r="E299" s="32"/>
      <c r="F299" s="157" t="s">
        <v>1123</v>
      </c>
      <c r="G299" s="32"/>
      <c r="H299" s="32"/>
      <c r="I299" s="158"/>
      <c r="J299" s="32"/>
      <c r="K299" s="32"/>
      <c r="L299" s="33"/>
      <c r="M299" s="159"/>
      <c r="N299" s="160"/>
      <c r="O299" s="53"/>
      <c r="P299" s="53"/>
      <c r="Q299" s="53"/>
      <c r="R299" s="53"/>
      <c r="S299" s="53"/>
      <c r="T299" s="54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146</v>
      </c>
      <c r="AU299" s="17" t="s">
        <v>80</v>
      </c>
    </row>
    <row r="300" spans="1:65" s="13" customFormat="1">
      <c r="B300" s="161"/>
      <c r="D300" s="162" t="s">
        <v>148</v>
      </c>
      <c r="E300" s="163" t="s">
        <v>3</v>
      </c>
      <c r="F300" s="164" t="s">
        <v>1087</v>
      </c>
      <c r="H300" s="165">
        <v>1</v>
      </c>
      <c r="I300" s="166"/>
      <c r="L300" s="161"/>
      <c r="M300" s="167"/>
      <c r="N300" s="168"/>
      <c r="O300" s="168"/>
      <c r="P300" s="168"/>
      <c r="Q300" s="168"/>
      <c r="R300" s="168"/>
      <c r="S300" s="168"/>
      <c r="T300" s="169"/>
      <c r="AT300" s="163" t="s">
        <v>148</v>
      </c>
      <c r="AU300" s="163" t="s">
        <v>80</v>
      </c>
      <c r="AV300" s="13" t="s">
        <v>80</v>
      </c>
      <c r="AW300" s="13" t="s">
        <v>33</v>
      </c>
      <c r="AX300" s="13" t="s">
        <v>78</v>
      </c>
      <c r="AY300" s="163" t="s">
        <v>137</v>
      </c>
    </row>
    <row r="301" spans="1:65" s="2" customFormat="1" ht="24.25" customHeight="1">
      <c r="A301" s="32"/>
      <c r="B301" s="142"/>
      <c r="C301" s="178" t="s">
        <v>507</v>
      </c>
      <c r="D301" s="178" t="s">
        <v>293</v>
      </c>
      <c r="E301" s="179" t="s">
        <v>1124</v>
      </c>
      <c r="F301" s="180" t="s">
        <v>1125</v>
      </c>
      <c r="G301" s="181" t="s">
        <v>405</v>
      </c>
      <c r="H301" s="182">
        <v>1</v>
      </c>
      <c r="I301" s="183"/>
      <c r="J301" s="184">
        <f>ROUND(I301*H301,2)</f>
        <v>0</v>
      </c>
      <c r="K301" s="180" t="s">
        <v>3</v>
      </c>
      <c r="L301" s="185"/>
      <c r="M301" s="186" t="s">
        <v>3</v>
      </c>
      <c r="N301" s="187" t="s">
        <v>42</v>
      </c>
      <c r="O301" s="53"/>
      <c r="P301" s="152">
        <f>O301*H301</f>
        <v>0</v>
      </c>
      <c r="Q301" s="152">
        <v>1.43E-2</v>
      </c>
      <c r="R301" s="152">
        <f>Q301*H301</f>
        <v>1.43E-2</v>
      </c>
      <c r="S301" s="152">
        <v>0</v>
      </c>
      <c r="T301" s="153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4" t="s">
        <v>186</v>
      </c>
      <c r="AT301" s="154" t="s">
        <v>293</v>
      </c>
      <c r="AU301" s="154" t="s">
        <v>80</v>
      </c>
      <c r="AY301" s="17" t="s">
        <v>137</v>
      </c>
      <c r="BE301" s="155">
        <f>IF(N301="základní",J301,0)</f>
        <v>0</v>
      </c>
      <c r="BF301" s="155">
        <f>IF(N301="snížená",J301,0)</f>
        <v>0</v>
      </c>
      <c r="BG301" s="155">
        <f>IF(N301="zákl. přenesená",J301,0)</f>
        <v>0</v>
      </c>
      <c r="BH301" s="155">
        <f>IF(N301="sníž. přenesená",J301,0)</f>
        <v>0</v>
      </c>
      <c r="BI301" s="155">
        <f>IF(N301="nulová",J301,0)</f>
        <v>0</v>
      </c>
      <c r="BJ301" s="17" t="s">
        <v>78</v>
      </c>
      <c r="BK301" s="155">
        <f>ROUND(I301*H301,2)</f>
        <v>0</v>
      </c>
      <c r="BL301" s="17" t="s">
        <v>144</v>
      </c>
      <c r="BM301" s="154" t="s">
        <v>1126</v>
      </c>
    </row>
    <row r="302" spans="1:65" s="2" customFormat="1" ht="24.25" customHeight="1">
      <c r="A302" s="32"/>
      <c r="B302" s="142"/>
      <c r="C302" s="143" t="s">
        <v>513</v>
      </c>
      <c r="D302" s="143" t="s">
        <v>139</v>
      </c>
      <c r="E302" s="144" t="s">
        <v>1127</v>
      </c>
      <c r="F302" s="145" t="s">
        <v>1128</v>
      </c>
      <c r="G302" s="146" t="s">
        <v>405</v>
      </c>
      <c r="H302" s="147">
        <v>1</v>
      </c>
      <c r="I302" s="148"/>
      <c r="J302" s="149">
        <f>ROUND(I302*H302,2)</f>
        <v>0</v>
      </c>
      <c r="K302" s="145" t="s">
        <v>3</v>
      </c>
      <c r="L302" s="33"/>
      <c r="M302" s="150" t="s">
        <v>3</v>
      </c>
      <c r="N302" s="151" t="s">
        <v>42</v>
      </c>
      <c r="O302" s="53"/>
      <c r="P302" s="152">
        <f>O302*H302</f>
        <v>0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4" t="s">
        <v>144</v>
      </c>
      <c r="AT302" s="154" t="s">
        <v>139</v>
      </c>
      <c r="AU302" s="154" t="s">
        <v>80</v>
      </c>
      <c r="AY302" s="17" t="s">
        <v>137</v>
      </c>
      <c r="BE302" s="155">
        <f>IF(N302="základní",J302,0)</f>
        <v>0</v>
      </c>
      <c r="BF302" s="155">
        <f>IF(N302="snížená",J302,0)</f>
        <v>0</v>
      </c>
      <c r="BG302" s="155">
        <f>IF(N302="zákl. přenesená",J302,0)</f>
        <v>0</v>
      </c>
      <c r="BH302" s="155">
        <f>IF(N302="sníž. přenesená",J302,0)</f>
        <v>0</v>
      </c>
      <c r="BI302" s="155">
        <f>IF(N302="nulová",J302,0)</f>
        <v>0</v>
      </c>
      <c r="BJ302" s="17" t="s">
        <v>78</v>
      </c>
      <c r="BK302" s="155">
        <f>ROUND(I302*H302,2)</f>
        <v>0</v>
      </c>
      <c r="BL302" s="17" t="s">
        <v>144</v>
      </c>
      <c r="BM302" s="154" t="s">
        <v>1129</v>
      </c>
    </row>
    <row r="303" spans="1:65" s="2" customFormat="1" ht="45">
      <c r="A303" s="32"/>
      <c r="B303" s="33"/>
      <c r="C303" s="32"/>
      <c r="D303" s="162" t="s">
        <v>868</v>
      </c>
      <c r="E303" s="32"/>
      <c r="F303" s="192" t="s">
        <v>1130</v>
      </c>
      <c r="G303" s="32"/>
      <c r="H303" s="32"/>
      <c r="I303" s="158"/>
      <c r="J303" s="32"/>
      <c r="K303" s="32"/>
      <c r="L303" s="33"/>
      <c r="M303" s="159"/>
      <c r="N303" s="160"/>
      <c r="O303" s="53"/>
      <c r="P303" s="53"/>
      <c r="Q303" s="53"/>
      <c r="R303" s="53"/>
      <c r="S303" s="53"/>
      <c r="T303" s="54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868</v>
      </c>
      <c r="AU303" s="17" t="s">
        <v>80</v>
      </c>
    </row>
    <row r="304" spans="1:65" s="13" customFormat="1">
      <c r="B304" s="161"/>
      <c r="D304" s="162" t="s">
        <v>148</v>
      </c>
      <c r="E304" s="163" t="s">
        <v>3</v>
      </c>
      <c r="F304" s="164" t="s">
        <v>1087</v>
      </c>
      <c r="H304" s="165">
        <v>1</v>
      </c>
      <c r="I304" s="166"/>
      <c r="L304" s="161"/>
      <c r="M304" s="167"/>
      <c r="N304" s="168"/>
      <c r="O304" s="168"/>
      <c r="P304" s="168"/>
      <c r="Q304" s="168"/>
      <c r="R304" s="168"/>
      <c r="S304" s="168"/>
      <c r="T304" s="169"/>
      <c r="AT304" s="163" t="s">
        <v>148</v>
      </c>
      <c r="AU304" s="163" t="s">
        <v>80</v>
      </c>
      <c r="AV304" s="13" t="s">
        <v>80</v>
      </c>
      <c r="AW304" s="13" t="s">
        <v>33</v>
      </c>
      <c r="AX304" s="13" t="s">
        <v>78</v>
      </c>
      <c r="AY304" s="163" t="s">
        <v>137</v>
      </c>
    </row>
    <row r="305" spans="1:65" s="12" customFormat="1" ht="22.9" customHeight="1">
      <c r="B305" s="129"/>
      <c r="D305" s="130" t="s">
        <v>70</v>
      </c>
      <c r="E305" s="140" t="s">
        <v>220</v>
      </c>
      <c r="F305" s="140" t="s">
        <v>643</v>
      </c>
      <c r="I305" s="132"/>
      <c r="J305" s="141">
        <f>BK305</f>
        <v>0</v>
      </c>
      <c r="L305" s="129"/>
      <c r="M305" s="134"/>
      <c r="N305" s="135"/>
      <c r="O305" s="135"/>
      <c r="P305" s="136">
        <f>SUM(P306:P321)</f>
        <v>0</v>
      </c>
      <c r="Q305" s="135"/>
      <c r="R305" s="136">
        <f>SUM(R306:R321)</f>
        <v>1.1025399999999999E-2</v>
      </c>
      <c r="S305" s="135"/>
      <c r="T305" s="137">
        <f>SUM(T306:T321)</f>
        <v>0</v>
      </c>
      <c r="AR305" s="130" t="s">
        <v>78</v>
      </c>
      <c r="AT305" s="138" t="s">
        <v>70</v>
      </c>
      <c r="AU305" s="138" t="s">
        <v>78</v>
      </c>
      <c r="AY305" s="130" t="s">
        <v>137</v>
      </c>
      <c r="BK305" s="139">
        <f>SUM(BK306:BK321)</f>
        <v>0</v>
      </c>
    </row>
    <row r="306" spans="1:65" s="2" customFormat="1" ht="37.9" customHeight="1">
      <c r="A306" s="32"/>
      <c r="B306" s="142"/>
      <c r="C306" s="143" t="s">
        <v>519</v>
      </c>
      <c r="D306" s="143" t="s">
        <v>139</v>
      </c>
      <c r="E306" s="144" t="s">
        <v>1131</v>
      </c>
      <c r="F306" s="145" t="s">
        <v>1132</v>
      </c>
      <c r="G306" s="146" t="s">
        <v>142</v>
      </c>
      <c r="H306" s="147">
        <v>39.69</v>
      </c>
      <c r="I306" s="148"/>
      <c r="J306" s="149">
        <f>ROUND(I306*H306,2)</f>
        <v>0</v>
      </c>
      <c r="K306" s="145" t="s">
        <v>143</v>
      </c>
      <c r="L306" s="33"/>
      <c r="M306" s="150" t="s">
        <v>3</v>
      </c>
      <c r="N306" s="151" t="s">
        <v>42</v>
      </c>
      <c r="O306" s="53"/>
      <c r="P306" s="152">
        <f>O306*H306</f>
        <v>0</v>
      </c>
      <c r="Q306" s="152">
        <v>1.2999999999999999E-4</v>
      </c>
      <c r="R306" s="152">
        <f>Q306*H306</f>
        <v>5.1596999999999988E-3</v>
      </c>
      <c r="S306" s="152">
        <v>0</v>
      </c>
      <c r="T306" s="153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4" t="s">
        <v>144</v>
      </c>
      <c r="AT306" s="154" t="s">
        <v>139</v>
      </c>
      <c r="AU306" s="154" t="s">
        <v>80</v>
      </c>
      <c r="AY306" s="17" t="s">
        <v>137</v>
      </c>
      <c r="BE306" s="155">
        <f>IF(N306="základní",J306,0)</f>
        <v>0</v>
      </c>
      <c r="BF306" s="155">
        <f>IF(N306="snížená",J306,0)</f>
        <v>0</v>
      </c>
      <c r="BG306" s="155">
        <f>IF(N306="zákl. přenesená",J306,0)</f>
        <v>0</v>
      </c>
      <c r="BH306" s="155">
        <f>IF(N306="sníž. přenesená",J306,0)</f>
        <v>0</v>
      </c>
      <c r="BI306" s="155">
        <f>IF(N306="nulová",J306,0)</f>
        <v>0</v>
      </c>
      <c r="BJ306" s="17" t="s">
        <v>78</v>
      </c>
      <c r="BK306" s="155">
        <f>ROUND(I306*H306,2)</f>
        <v>0</v>
      </c>
      <c r="BL306" s="17" t="s">
        <v>144</v>
      </c>
      <c r="BM306" s="154" t="s">
        <v>1133</v>
      </c>
    </row>
    <row r="307" spans="1:65" s="2" customFormat="1">
      <c r="A307" s="32"/>
      <c r="B307" s="33"/>
      <c r="C307" s="32"/>
      <c r="D307" s="156" t="s">
        <v>146</v>
      </c>
      <c r="E307" s="32"/>
      <c r="F307" s="157" t="s">
        <v>1134</v>
      </c>
      <c r="G307" s="32"/>
      <c r="H307" s="32"/>
      <c r="I307" s="158"/>
      <c r="J307" s="32"/>
      <c r="K307" s="32"/>
      <c r="L307" s="33"/>
      <c r="M307" s="159"/>
      <c r="N307" s="160"/>
      <c r="O307" s="53"/>
      <c r="P307" s="53"/>
      <c r="Q307" s="53"/>
      <c r="R307" s="53"/>
      <c r="S307" s="53"/>
      <c r="T307" s="54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146</v>
      </c>
      <c r="AU307" s="17" t="s">
        <v>80</v>
      </c>
    </row>
    <row r="308" spans="1:65" s="13" customFormat="1" ht="20">
      <c r="B308" s="161"/>
      <c r="D308" s="162" t="s">
        <v>148</v>
      </c>
      <c r="E308" s="163" t="s">
        <v>3</v>
      </c>
      <c r="F308" s="164" t="s">
        <v>1135</v>
      </c>
      <c r="H308" s="165">
        <v>39.69</v>
      </c>
      <c r="I308" s="166"/>
      <c r="L308" s="161"/>
      <c r="M308" s="167"/>
      <c r="N308" s="168"/>
      <c r="O308" s="168"/>
      <c r="P308" s="168"/>
      <c r="Q308" s="168"/>
      <c r="R308" s="168"/>
      <c r="S308" s="168"/>
      <c r="T308" s="169"/>
      <c r="AT308" s="163" t="s">
        <v>148</v>
      </c>
      <c r="AU308" s="163" t="s">
        <v>80</v>
      </c>
      <c r="AV308" s="13" t="s">
        <v>80</v>
      </c>
      <c r="AW308" s="13" t="s">
        <v>33</v>
      </c>
      <c r="AX308" s="13" t="s">
        <v>78</v>
      </c>
      <c r="AY308" s="163" t="s">
        <v>137</v>
      </c>
    </row>
    <row r="309" spans="1:65" s="2" customFormat="1" ht="49.15" customHeight="1">
      <c r="A309" s="32"/>
      <c r="B309" s="142"/>
      <c r="C309" s="143" t="s">
        <v>524</v>
      </c>
      <c r="D309" s="143" t="s">
        <v>139</v>
      </c>
      <c r="E309" s="144" t="s">
        <v>1136</v>
      </c>
      <c r="F309" s="145" t="s">
        <v>1137</v>
      </c>
      <c r="G309" s="146" t="s">
        <v>142</v>
      </c>
      <c r="H309" s="147">
        <v>8.69</v>
      </c>
      <c r="I309" s="148"/>
      <c r="J309" s="149">
        <f>ROUND(I309*H309,2)</f>
        <v>0</v>
      </c>
      <c r="K309" s="145" t="s">
        <v>143</v>
      </c>
      <c r="L309" s="33"/>
      <c r="M309" s="150" t="s">
        <v>3</v>
      </c>
      <c r="N309" s="151" t="s">
        <v>42</v>
      </c>
      <c r="O309" s="53"/>
      <c r="P309" s="152">
        <f>O309*H309</f>
        <v>0</v>
      </c>
      <c r="Q309" s="152">
        <v>3.0000000000000001E-5</v>
      </c>
      <c r="R309" s="152">
        <f>Q309*H309</f>
        <v>2.6069999999999999E-4</v>
      </c>
      <c r="S309" s="152">
        <v>0</v>
      </c>
      <c r="T309" s="153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4" t="s">
        <v>144</v>
      </c>
      <c r="AT309" s="154" t="s">
        <v>139</v>
      </c>
      <c r="AU309" s="154" t="s">
        <v>80</v>
      </c>
      <c r="AY309" s="17" t="s">
        <v>137</v>
      </c>
      <c r="BE309" s="155">
        <f>IF(N309="základní",J309,0)</f>
        <v>0</v>
      </c>
      <c r="BF309" s="155">
        <f>IF(N309="snížená",J309,0)</f>
        <v>0</v>
      </c>
      <c r="BG309" s="155">
        <f>IF(N309="zákl. přenesená",J309,0)</f>
        <v>0</v>
      </c>
      <c r="BH309" s="155">
        <f>IF(N309="sníž. přenesená",J309,0)</f>
        <v>0</v>
      </c>
      <c r="BI309" s="155">
        <f>IF(N309="nulová",J309,0)</f>
        <v>0</v>
      </c>
      <c r="BJ309" s="17" t="s">
        <v>78</v>
      </c>
      <c r="BK309" s="155">
        <f>ROUND(I309*H309,2)</f>
        <v>0</v>
      </c>
      <c r="BL309" s="17" t="s">
        <v>144</v>
      </c>
      <c r="BM309" s="154" t="s">
        <v>1138</v>
      </c>
    </row>
    <row r="310" spans="1:65" s="2" customFormat="1">
      <c r="A310" s="32"/>
      <c r="B310" s="33"/>
      <c r="C310" s="32"/>
      <c r="D310" s="156" t="s">
        <v>146</v>
      </c>
      <c r="E310" s="32"/>
      <c r="F310" s="157" t="s">
        <v>1139</v>
      </c>
      <c r="G310" s="32"/>
      <c r="H310" s="32"/>
      <c r="I310" s="158"/>
      <c r="J310" s="32"/>
      <c r="K310" s="32"/>
      <c r="L310" s="33"/>
      <c r="M310" s="159"/>
      <c r="N310" s="160"/>
      <c r="O310" s="53"/>
      <c r="P310" s="53"/>
      <c r="Q310" s="53"/>
      <c r="R310" s="53"/>
      <c r="S310" s="53"/>
      <c r="T310" s="54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146</v>
      </c>
      <c r="AU310" s="17" t="s">
        <v>80</v>
      </c>
    </row>
    <row r="311" spans="1:65" s="13" customFormat="1">
      <c r="B311" s="161"/>
      <c r="D311" s="162" t="s">
        <v>148</v>
      </c>
      <c r="E311" s="163" t="s">
        <v>3</v>
      </c>
      <c r="F311" s="164" t="s">
        <v>1140</v>
      </c>
      <c r="H311" s="165">
        <v>8.69</v>
      </c>
      <c r="I311" s="166"/>
      <c r="L311" s="161"/>
      <c r="M311" s="167"/>
      <c r="N311" s="168"/>
      <c r="O311" s="168"/>
      <c r="P311" s="168"/>
      <c r="Q311" s="168"/>
      <c r="R311" s="168"/>
      <c r="S311" s="168"/>
      <c r="T311" s="169"/>
      <c r="AT311" s="163" t="s">
        <v>148</v>
      </c>
      <c r="AU311" s="163" t="s">
        <v>80</v>
      </c>
      <c r="AV311" s="13" t="s">
        <v>80</v>
      </c>
      <c r="AW311" s="13" t="s">
        <v>33</v>
      </c>
      <c r="AX311" s="13" t="s">
        <v>78</v>
      </c>
      <c r="AY311" s="163" t="s">
        <v>137</v>
      </c>
    </row>
    <row r="312" spans="1:65" s="2" customFormat="1" ht="37.9" customHeight="1">
      <c r="A312" s="32"/>
      <c r="B312" s="142"/>
      <c r="C312" s="143" t="s">
        <v>529</v>
      </c>
      <c r="D312" s="143" t="s">
        <v>139</v>
      </c>
      <c r="E312" s="144" t="s">
        <v>1141</v>
      </c>
      <c r="F312" s="145" t="s">
        <v>1142</v>
      </c>
      <c r="G312" s="146" t="s">
        <v>405</v>
      </c>
      <c r="H312" s="147">
        <v>10</v>
      </c>
      <c r="I312" s="148"/>
      <c r="J312" s="149">
        <f>ROUND(I312*H312,2)</f>
        <v>0</v>
      </c>
      <c r="K312" s="145" t="s">
        <v>143</v>
      </c>
      <c r="L312" s="33"/>
      <c r="M312" s="150" t="s">
        <v>3</v>
      </c>
      <c r="N312" s="151" t="s">
        <v>42</v>
      </c>
      <c r="O312" s="53"/>
      <c r="P312" s="152">
        <f>O312*H312</f>
        <v>0</v>
      </c>
      <c r="Q312" s="152">
        <v>2.0000000000000002E-5</v>
      </c>
      <c r="R312" s="152">
        <f>Q312*H312</f>
        <v>2.0000000000000001E-4</v>
      </c>
      <c r="S312" s="152">
        <v>0</v>
      </c>
      <c r="T312" s="153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4" t="s">
        <v>144</v>
      </c>
      <c r="AT312" s="154" t="s">
        <v>139</v>
      </c>
      <c r="AU312" s="154" t="s">
        <v>80</v>
      </c>
      <c r="AY312" s="17" t="s">
        <v>137</v>
      </c>
      <c r="BE312" s="155">
        <f>IF(N312="základní",J312,0)</f>
        <v>0</v>
      </c>
      <c r="BF312" s="155">
        <f>IF(N312="snížená",J312,0)</f>
        <v>0</v>
      </c>
      <c r="BG312" s="155">
        <f>IF(N312="zákl. přenesená",J312,0)</f>
        <v>0</v>
      </c>
      <c r="BH312" s="155">
        <f>IF(N312="sníž. přenesená",J312,0)</f>
        <v>0</v>
      </c>
      <c r="BI312" s="155">
        <f>IF(N312="nulová",J312,0)</f>
        <v>0</v>
      </c>
      <c r="BJ312" s="17" t="s">
        <v>78</v>
      </c>
      <c r="BK312" s="155">
        <f>ROUND(I312*H312,2)</f>
        <v>0</v>
      </c>
      <c r="BL312" s="17" t="s">
        <v>144</v>
      </c>
      <c r="BM312" s="154" t="s">
        <v>1143</v>
      </c>
    </row>
    <row r="313" spans="1:65" s="2" customFormat="1">
      <c r="A313" s="32"/>
      <c r="B313" s="33"/>
      <c r="C313" s="32"/>
      <c r="D313" s="156" t="s">
        <v>146</v>
      </c>
      <c r="E313" s="32"/>
      <c r="F313" s="157" t="s">
        <v>1144</v>
      </c>
      <c r="G313" s="32"/>
      <c r="H313" s="32"/>
      <c r="I313" s="158"/>
      <c r="J313" s="32"/>
      <c r="K313" s="32"/>
      <c r="L313" s="33"/>
      <c r="M313" s="159"/>
      <c r="N313" s="160"/>
      <c r="O313" s="53"/>
      <c r="P313" s="53"/>
      <c r="Q313" s="53"/>
      <c r="R313" s="53"/>
      <c r="S313" s="53"/>
      <c r="T313" s="54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146</v>
      </c>
      <c r="AU313" s="17" t="s">
        <v>80</v>
      </c>
    </row>
    <row r="314" spans="1:65" s="13" customFormat="1">
      <c r="B314" s="161"/>
      <c r="D314" s="162" t="s">
        <v>148</v>
      </c>
      <c r="E314" s="163" t="s">
        <v>3</v>
      </c>
      <c r="F314" s="164" t="s">
        <v>1145</v>
      </c>
      <c r="H314" s="165">
        <v>10</v>
      </c>
      <c r="I314" s="166"/>
      <c r="L314" s="161"/>
      <c r="M314" s="167"/>
      <c r="N314" s="168"/>
      <c r="O314" s="168"/>
      <c r="P314" s="168"/>
      <c r="Q314" s="168"/>
      <c r="R314" s="168"/>
      <c r="S314" s="168"/>
      <c r="T314" s="169"/>
      <c r="AT314" s="163" t="s">
        <v>148</v>
      </c>
      <c r="AU314" s="163" t="s">
        <v>80</v>
      </c>
      <c r="AV314" s="13" t="s">
        <v>80</v>
      </c>
      <c r="AW314" s="13" t="s">
        <v>33</v>
      </c>
      <c r="AX314" s="13" t="s">
        <v>78</v>
      </c>
      <c r="AY314" s="163" t="s">
        <v>137</v>
      </c>
    </row>
    <row r="315" spans="1:65" s="2" customFormat="1" ht="33" customHeight="1">
      <c r="A315" s="32"/>
      <c r="B315" s="142"/>
      <c r="C315" s="143" t="s">
        <v>535</v>
      </c>
      <c r="D315" s="143" t="s">
        <v>139</v>
      </c>
      <c r="E315" s="144" t="s">
        <v>1146</v>
      </c>
      <c r="F315" s="145" t="s">
        <v>1147</v>
      </c>
      <c r="G315" s="146" t="s">
        <v>405</v>
      </c>
      <c r="H315" s="147">
        <v>10</v>
      </c>
      <c r="I315" s="148"/>
      <c r="J315" s="149">
        <f>ROUND(I315*H315,2)</f>
        <v>0</v>
      </c>
      <c r="K315" s="145" t="s">
        <v>143</v>
      </c>
      <c r="L315" s="33"/>
      <c r="M315" s="150" t="s">
        <v>3</v>
      </c>
      <c r="N315" s="151" t="s">
        <v>42</v>
      </c>
      <c r="O315" s="53"/>
      <c r="P315" s="152">
        <f>O315*H315</f>
        <v>0</v>
      </c>
      <c r="Q315" s="152">
        <v>4.2000000000000002E-4</v>
      </c>
      <c r="R315" s="152">
        <f>Q315*H315</f>
        <v>4.2000000000000006E-3</v>
      </c>
      <c r="S315" s="152">
        <v>0</v>
      </c>
      <c r="T315" s="153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4" t="s">
        <v>144</v>
      </c>
      <c r="AT315" s="154" t="s">
        <v>139</v>
      </c>
      <c r="AU315" s="154" t="s">
        <v>80</v>
      </c>
      <c r="AY315" s="17" t="s">
        <v>137</v>
      </c>
      <c r="BE315" s="155">
        <f>IF(N315="základní",J315,0)</f>
        <v>0</v>
      </c>
      <c r="BF315" s="155">
        <f>IF(N315="snížená",J315,0)</f>
        <v>0</v>
      </c>
      <c r="BG315" s="155">
        <f>IF(N315="zákl. přenesená",J315,0)</f>
        <v>0</v>
      </c>
      <c r="BH315" s="155">
        <f>IF(N315="sníž. přenesená",J315,0)</f>
        <v>0</v>
      </c>
      <c r="BI315" s="155">
        <f>IF(N315="nulová",J315,0)</f>
        <v>0</v>
      </c>
      <c r="BJ315" s="17" t="s">
        <v>78</v>
      </c>
      <c r="BK315" s="155">
        <f>ROUND(I315*H315,2)</f>
        <v>0</v>
      </c>
      <c r="BL315" s="17" t="s">
        <v>144</v>
      </c>
      <c r="BM315" s="154" t="s">
        <v>1148</v>
      </c>
    </row>
    <row r="316" spans="1:65" s="2" customFormat="1">
      <c r="A316" s="32"/>
      <c r="B316" s="33"/>
      <c r="C316" s="32"/>
      <c r="D316" s="156" t="s">
        <v>146</v>
      </c>
      <c r="E316" s="32"/>
      <c r="F316" s="157" t="s">
        <v>1149</v>
      </c>
      <c r="G316" s="32"/>
      <c r="H316" s="32"/>
      <c r="I316" s="158"/>
      <c r="J316" s="32"/>
      <c r="K316" s="32"/>
      <c r="L316" s="33"/>
      <c r="M316" s="159"/>
      <c r="N316" s="160"/>
      <c r="O316" s="53"/>
      <c r="P316" s="53"/>
      <c r="Q316" s="53"/>
      <c r="R316" s="53"/>
      <c r="S316" s="53"/>
      <c r="T316" s="54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146</v>
      </c>
      <c r="AU316" s="17" t="s">
        <v>80</v>
      </c>
    </row>
    <row r="317" spans="1:65" s="13" customFormat="1">
      <c r="B317" s="161"/>
      <c r="D317" s="162" t="s">
        <v>148</v>
      </c>
      <c r="E317" s="163" t="s">
        <v>3</v>
      </c>
      <c r="F317" s="164" t="s">
        <v>1145</v>
      </c>
      <c r="H317" s="165">
        <v>10</v>
      </c>
      <c r="I317" s="166"/>
      <c r="L317" s="161"/>
      <c r="M317" s="167"/>
      <c r="N317" s="168"/>
      <c r="O317" s="168"/>
      <c r="P317" s="168"/>
      <c r="Q317" s="168"/>
      <c r="R317" s="168"/>
      <c r="S317" s="168"/>
      <c r="T317" s="169"/>
      <c r="AT317" s="163" t="s">
        <v>148</v>
      </c>
      <c r="AU317" s="163" t="s">
        <v>80</v>
      </c>
      <c r="AV317" s="13" t="s">
        <v>80</v>
      </c>
      <c r="AW317" s="13" t="s">
        <v>33</v>
      </c>
      <c r="AX317" s="13" t="s">
        <v>78</v>
      </c>
      <c r="AY317" s="163" t="s">
        <v>137</v>
      </c>
    </row>
    <row r="318" spans="1:65" s="2" customFormat="1" ht="24.25" customHeight="1">
      <c r="A318" s="32"/>
      <c r="B318" s="142"/>
      <c r="C318" s="178" t="s">
        <v>540</v>
      </c>
      <c r="D318" s="178" t="s">
        <v>293</v>
      </c>
      <c r="E318" s="179" t="s">
        <v>1150</v>
      </c>
      <c r="F318" s="180" t="s">
        <v>1151</v>
      </c>
      <c r="G318" s="181" t="s">
        <v>1152</v>
      </c>
      <c r="H318" s="182">
        <v>0.1</v>
      </c>
      <c r="I318" s="183"/>
      <c r="J318" s="184">
        <f>ROUND(I318*H318,2)</f>
        <v>0</v>
      </c>
      <c r="K318" s="180" t="s">
        <v>143</v>
      </c>
      <c r="L318" s="185"/>
      <c r="M318" s="186" t="s">
        <v>3</v>
      </c>
      <c r="N318" s="187" t="s">
        <v>42</v>
      </c>
      <c r="O318" s="53"/>
      <c r="P318" s="152">
        <f>O318*H318</f>
        <v>0</v>
      </c>
      <c r="Q318" s="152">
        <v>3.3300000000000001E-3</v>
      </c>
      <c r="R318" s="152">
        <f>Q318*H318</f>
        <v>3.3300000000000002E-4</v>
      </c>
      <c r="S318" s="152">
        <v>0</v>
      </c>
      <c r="T318" s="153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4" t="s">
        <v>186</v>
      </c>
      <c r="AT318" s="154" t="s">
        <v>293</v>
      </c>
      <c r="AU318" s="154" t="s">
        <v>80</v>
      </c>
      <c r="AY318" s="17" t="s">
        <v>137</v>
      </c>
      <c r="BE318" s="155">
        <f>IF(N318="základní",J318,0)</f>
        <v>0</v>
      </c>
      <c r="BF318" s="155">
        <f>IF(N318="snížená",J318,0)</f>
        <v>0</v>
      </c>
      <c r="BG318" s="155">
        <f>IF(N318="zákl. přenesená",J318,0)</f>
        <v>0</v>
      </c>
      <c r="BH318" s="155">
        <f>IF(N318="sníž. přenesená",J318,0)</f>
        <v>0</v>
      </c>
      <c r="BI318" s="155">
        <f>IF(N318="nulová",J318,0)</f>
        <v>0</v>
      </c>
      <c r="BJ318" s="17" t="s">
        <v>78</v>
      </c>
      <c r="BK318" s="155">
        <f>ROUND(I318*H318,2)</f>
        <v>0</v>
      </c>
      <c r="BL318" s="17" t="s">
        <v>144</v>
      </c>
      <c r="BM318" s="154" t="s">
        <v>1153</v>
      </c>
    </row>
    <row r="319" spans="1:65" s="13" customFormat="1">
      <c r="B319" s="161"/>
      <c r="D319" s="162" t="s">
        <v>148</v>
      </c>
      <c r="F319" s="164" t="s">
        <v>1154</v>
      </c>
      <c r="H319" s="165">
        <v>0.1</v>
      </c>
      <c r="I319" s="166"/>
      <c r="L319" s="161"/>
      <c r="M319" s="167"/>
      <c r="N319" s="168"/>
      <c r="O319" s="168"/>
      <c r="P319" s="168"/>
      <c r="Q319" s="168"/>
      <c r="R319" s="168"/>
      <c r="S319" s="168"/>
      <c r="T319" s="169"/>
      <c r="AT319" s="163" t="s">
        <v>148</v>
      </c>
      <c r="AU319" s="163" t="s">
        <v>80</v>
      </c>
      <c r="AV319" s="13" t="s">
        <v>80</v>
      </c>
      <c r="AW319" s="13" t="s">
        <v>4</v>
      </c>
      <c r="AX319" s="13" t="s">
        <v>78</v>
      </c>
      <c r="AY319" s="163" t="s">
        <v>137</v>
      </c>
    </row>
    <row r="320" spans="1:65" s="2" customFormat="1" ht="24">
      <c r="A320" s="32"/>
      <c r="B320" s="142"/>
      <c r="C320" s="178" t="s">
        <v>544</v>
      </c>
      <c r="D320" s="178" t="s">
        <v>293</v>
      </c>
      <c r="E320" s="179" t="s">
        <v>1155</v>
      </c>
      <c r="F320" s="180" t="s">
        <v>1156</v>
      </c>
      <c r="G320" s="181" t="s">
        <v>1152</v>
      </c>
      <c r="H320" s="182">
        <v>0.1</v>
      </c>
      <c r="I320" s="183"/>
      <c r="J320" s="184">
        <f>ROUND(I320*H320,2)</f>
        <v>0</v>
      </c>
      <c r="K320" s="180" t="s">
        <v>143</v>
      </c>
      <c r="L320" s="185"/>
      <c r="M320" s="186" t="s">
        <v>3</v>
      </c>
      <c r="N320" s="187" t="s">
        <v>42</v>
      </c>
      <c r="O320" s="53"/>
      <c r="P320" s="152">
        <f>O320*H320</f>
        <v>0</v>
      </c>
      <c r="Q320" s="152">
        <v>8.7200000000000003E-3</v>
      </c>
      <c r="R320" s="152">
        <f>Q320*H320</f>
        <v>8.7200000000000005E-4</v>
      </c>
      <c r="S320" s="152">
        <v>0</v>
      </c>
      <c r="T320" s="153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4" t="s">
        <v>186</v>
      </c>
      <c r="AT320" s="154" t="s">
        <v>293</v>
      </c>
      <c r="AU320" s="154" t="s">
        <v>80</v>
      </c>
      <c r="AY320" s="17" t="s">
        <v>137</v>
      </c>
      <c r="BE320" s="155">
        <f>IF(N320="základní",J320,0)</f>
        <v>0</v>
      </c>
      <c r="BF320" s="155">
        <f>IF(N320="snížená",J320,0)</f>
        <v>0</v>
      </c>
      <c r="BG320" s="155">
        <f>IF(N320="zákl. přenesená",J320,0)</f>
        <v>0</v>
      </c>
      <c r="BH320" s="155">
        <f>IF(N320="sníž. přenesená",J320,0)</f>
        <v>0</v>
      </c>
      <c r="BI320" s="155">
        <f>IF(N320="nulová",J320,0)</f>
        <v>0</v>
      </c>
      <c r="BJ320" s="17" t="s">
        <v>78</v>
      </c>
      <c r="BK320" s="155">
        <f>ROUND(I320*H320,2)</f>
        <v>0</v>
      </c>
      <c r="BL320" s="17" t="s">
        <v>144</v>
      </c>
      <c r="BM320" s="154" t="s">
        <v>1157</v>
      </c>
    </row>
    <row r="321" spans="1:65" s="13" customFormat="1">
      <c r="B321" s="161"/>
      <c r="D321" s="162" t="s">
        <v>148</v>
      </c>
      <c r="F321" s="164" t="s">
        <v>1154</v>
      </c>
      <c r="H321" s="165">
        <v>0.1</v>
      </c>
      <c r="I321" s="166"/>
      <c r="L321" s="161"/>
      <c r="M321" s="167"/>
      <c r="N321" s="168"/>
      <c r="O321" s="168"/>
      <c r="P321" s="168"/>
      <c r="Q321" s="168"/>
      <c r="R321" s="168"/>
      <c r="S321" s="168"/>
      <c r="T321" s="169"/>
      <c r="AT321" s="163" t="s">
        <v>148</v>
      </c>
      <c r="AU321" s="163" t="s">
        <v>80</v>
      </c>
      <c r="AV321" s="13" t="s">
        <v>80</v>
      </c>
      <c r="AW321" s="13" t="s">
        <v>4</v>
      </c>
      <c r="AX321" s="13" t="s">
        <v>78</v>
      </c>
      <c r="AY321" s="163" t="s">
        <v>137</v>
      </c>
    </row>
    <row r="322" spans="1:65" s="12" customFormat="1" ht="22.9" customHeight="1">
      <c r="B322" s="129"/>
      <c r="D322" s="130" t="s">
        <v>70</v>
      </c>
      <c r="E322" s="140" t="s">
        <v>690</v>
      </c>
      <c r="F322" s="140" t="s">
        <v>691</v>
      </c>
      <c r="I322" s="132"/>
      <c r="J322" s="141">
        <f>BK322</f>
        <v>0</v>
      </c>
      <c r="L322" s="129"/>
      <c r="M322" s="134"/>
      <c r="N322" s="135"/>
      <c r="O322" s="135"/>
      <c r="P322" s="136">
        <f>SUM(P323:P324)</f>
        <v>0</v>
      </c>
      <c r="Q322" s="135"/>
      <c r="R322" s="136">
        <f>SUM(R323:R324)</f>
        <v>0</v>
      </c>
      <c r="S322" s="135"/>
      <c r="T322" s="137">
        <f>SUM(T323:T324)</f>
        <v>0</v>
      </c>
      <c r="AR322" s="130" t="s">
        <v>78</v>
      </c>
      <c r="AT322" s="138" t="s">
        <v>70</v>
      </c>
      <c r="AU322" s="138" t="s">
        <v>78</v>
      </c>
      <c r="AY322" s="130" t="s">
        <v>137</v>
      </c>
      <c r="BK322" s="139">
        <f>SUM(BK323:BK324)</f>
        <v>0</v>
      </c>
    </row>
    <row r="323" spans="1:65" s="2" customFormat="1" ht="55.5" customHeight="1">
      <c r="A323" s="32"/>
      <c r="B323" s="142"/>
      <c r="C323" s="143" t="s">
        <v>549</v>
      </c>
      <c r="D323" s="143" t="s">
        <v>139</v>
      </c>
      <c r="E323" s="144" t="s">
        <v>1158</v>
      </c>
      <c r="F323" s="145" t="s">
        <v>1159</v>
      </c>
      <c r="G323" s="146" t="s">
        <v>296</v>
      </c>
      <c r="H323" s="147">
        <v>36.726999999999997</v>
      </c>
      <c r="I323" s="148"/>
      <c r="J323" s="149">
        <f>ROUND(I323*H323,2)</f>
        <v>0</v>
      </c>
      <c r="K323" s="145" t="s">
        <v>143</v>
      </c>
      <c r="L323" s="33"/>
      <c r="M323" s="150" t="s">
        <v>3</v>
      </c>
      <c r="N323" s="151" t="s">
        <v>42</v>
      </c>
      <c r="O323" s="53"/>
      <c r="P323" s="152">
        <f>O323*H323</f>
        <v>0</v>
      </c>
      <c r="Q323" s="152">
        <v>0</v>
      </c>
      <c r="R323" s="152">
        <f>Q323*H323</f>
        <v>0</v>
      </c>
      <c r="S323" s="152">
        <v>0</v>
      </c>
      <c r="T323" s="153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4" t="s">
        <v>144</v>
      </c>
      <c r="AT323" s="154" t="s">
        <v>139</v>
      </c>
      <c r="AU323" s="154" t="s">
        <v>80</v>
      </c>
      <c r="AY323" s="17" t="s">
        <v>137</v>
      </c>
      <c r="BE323" s="155">
        <f>IF(N323="základní",J323,0)</f>
        <v>0</v>
      </c>
      <c r="BF323" s="155">
        <f>IF(N323="snížená",J323,0)</f>
        <v>0</v>
      </c>
      <c r="BG323" s="155">
        <f>IF(N323="zákl. přenesená",J323,0)</f>
        <v>0</v>
      </c>
      <c r="BH323" s="155">
        <f>IF(N323="sníž. přenesená",J323,0)</f>
        <v>0</v>
      </c>
      <c r="BI323" s="155">
        <f>IF(N323="nulová",J323,0)</f>
        <v>0</v>
      </c>
      <c r="BJ323" s="17" t="s">
        <v>78</v>
      </c>
      <c r="BK323" s="155">
        <f>ROUND(I323*H323,2)</f>
        <v>0</v>
      </c>
      <c r="BL323" s="17" t="s">
        <v>144</v>
      </c>
      <c r="BM323" s="154" t="s">
        <v>1160</v>
      </c>
    </row>
    <row r="324" spans="1:65" s="2" customFormat="1">
      <c r="A324" s="32"/>
      <c r="B324" s="33"/>
      <c r="C324" s="32"/>
      <c r="D324" s="156" t="s">
        <v>146</v>
      </c>
      <c r="E324" s="32"/>
      <c r="F324" s="157" t="s">
        <v>1161</v>
      </c>
      <c r="G324" s="32"/>
      <c r="H324" s="32"/>
      <c r="I324" s="158"/>
      <c r="J324" s="32"/>
      <c r="K324" s="32"/>
      <c r="L324" s="33"/>
      <c r="M324" s="159"/>
      <c r="N324" s="160"/>
      <c r="O324" s="53"/>
      <c r="P324" s="53"/>
      <c r="Q324" s="53"/>
      <c r="R324" s="53"/>
      <c r="S324" s="53"/>
      <c r="T324" s="54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146</v>
      </c>
      <c r="AU324" s="17" t="s">
        <v>80</v>
      </c>
    </row>
    <row r="325" spans="1:65" s="12" customFormat="1" ht="25.9" customHeight="1">
      <c r="B325" s="129"/>
      <c r="D325" s="130" t="s">
        <v>70</v>
      </c>
      <c r="E325" s="131" t="s">
        <v>1162</v>
      </c>
      <c r="F325" s="131" t="s">
        <v>1163</v>
      </c>
      <c r="I325" s="132"/>
      <c r="J325" s="133">
        <f>BK325</f>
        <v>0</v>
      </c>
      <c r="L325" s="129"/>
      <c r="M325" s="134"/>
      <c r="N325" s="135"/>
      <c r="O325" s="135"/>
      <c r="P325" s="136">
        <f>P326+P365+P399+P423+P448+P475</f>
        <v>0</v>
      </c>
      <c r="Q325" s="135"/>
      <c r="R325" s="136">
        <f>R326+R365+R399+R423+R448+R475</f>
        <v>1.4020862900000002</v>
      </c>
      <c r="S325" s="135"/>
      <c r="T325" s="137">
        <f>T326+T365+T399+T423+T448+T475</f>
        <v>0</v>
      </c>
      <c r="AR325" s="130" t="s">
        <v>80</v>
      </c>
      <c r="AT325" s="138" t="s">
        <v>70</v>
      </c>
      <c r="AU325" s="138" t="s">
        <v>71</v>
      </c>
      <c r="AY325" s="130" t="s">
        <v>137</v>
      </c>
      <c r="BK325" s="139">
        <f>BK326+BK365+BK399+BK423+BK448+BK475</f>
        <v>0</v>
      </c>
    </row>
    <row r="326" spans="1:65" s="12" customFormat="1" ht="22.9" customHeight="1">
      <c r="B326" s="129"/>
      <c r="D326" s="130" t="s">
        <v>70</v>
      </c>
      <c r="E326" s="140" t="s">
        <v>1164</v>
      </c>
      <c r="F326" s="140" t="s">
        <v>1165</v>
      </c>
      <c r="I326" s="132"/>
      <c r="J326" s="141">
        <f>BK326</f>
        <v>0</v>
      </c>
      <c r="L326" s="129"/>
      <c r="M326" s="134"/>
      <c r="N326" s="135"/>
      <c r="O326" s="135"/>
      <c r="P326" s="136">
        <f>SUM(P327:P364)</f>
        <v>0</v>
      </c>
      <c r="Q326" s="135"/>
      <c r="R326" s="136">
        <f>SUM(R327:R364)</f>
        <v>6.3422499999999993E-2</v>
      </c>
      <c r="S326" s="135"/>
      <c r="T326" s="137">
        <f>SUM(T327:T364)</f>
        <v>0</v>
      </c>
      <c r="AR326" s="130" t="s">
        <v>80</v>
      </c>
      <c r="AT326" s="138" t="s">
        <v>70</v>
      </c>
      <c r="AU326" s="138" t="s">
        <v>78</v>
      </c>
      <c r="AY326" s="130" t="s">
        <v>137</v>
      </c>
      <c r="BK326" s="139">
        <f>SUM(BK327:BK364)</f>
        <v>0</v>
      </c>
    </row>
    <row r="327" spans="1:65" s="2" customFormat="1" ht="37.9" customHeight="1">
      <c r="A327" s="32"/>
      <c r="B327" s="142"/>
      <c r="C327" s="143" t="s">
        <v>554</v>
      </c>
      <c r="D327" s="143" t="s">
        <v>139</v>
      </c>
      <c r="E327" s="144" t="s">
        <v>1166</v>
      </c>
      <c r="F327" s="145" t="s">
        <v>1167</v>
      </c>
      <c r="G327" s="146" t="s">
        <v>142</v>
      </c>
      <c r="H327" s="147">
        <v>14.25</v>
      </c>
      <c r="I327" s="148"/>
      <c r="J327" s="149">
        <f>ROUND(I327*H327,2)</f>
        <v>0</v>
      </c>
      <c r="K327" s="145" t="s">
        <v>143</v>
      </c>
      <c r="L327" s="33"/>
      <c r="M327" s="150" t="s">
        <v>3</v>
      </c>
      <c r="N327" s="151" t="s">
        <v>42</v>
      </c>
      <c r="O327" s="53"/>
      <c r="P327" s="152">
        <f>O327*H327</f>
        <v>0</v>
      </c>
      <c r="Q327" s="152">
        <v>3.0000000000000001E-5</v>
      </c>
      <c r="R327" s="152">
        <f>Q327*H327</f>
        <v>4.2750000000000004E-4</v>
      </c>
      <c r="S327" s="152">
        <v>0</v>
      </c>
      <c r="T327" s="153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4" t="s">
        <v>267</v>
      </c>
      <c r="AT327" s="154" t="s">
        <v>139</v>
      </c>
      <c r="AU327" s="154" t="s">
        <v>80</v>
      </c>
      <c r="AY327" s="17" t="s">
        <v>137</v>
      </c>
      <c r="BE327" s="155">
        <f>IF(N327="základní",J327,0)</f>
        <v>0</v>
      </c>
      <c r="BF327" s="155">
        <f>IF(N327="snížená",J327,0)</f>
        <v>0</v>
      </c>
      <c r="BG327" s="155">
        <f>IF(N327="zákl. přenesená",J327,0)</f>
        <v>0</v>
      </c>
      <c r="BH327" s="155">
        <f>IF(N327="sníž. přenesená",J327,0)</f>
        <v>0</v>
      </c>
      <c r="BI327" s="155">
        <f>IF(N327="nulová",J327,0)</f>
        <v>0</v>
      </c>
      <c r="BJ327" s="17" t="s">
        <v>78</v>
      </c>
      <c r="BK327" s="155">
        <f>ROUND(I327*H327,2)</f>
        <v>0</v>
      </c>
      <c r="BL327" s="17" t="s">
        <v>267</v>
      </c>
      <c r="BM327" s="154" t="s">
        <v>1168</v>
      </c>
    </row>
    <row r="328" spans="1:65" s="2" customFormat="1">
      <c r="A328" s="32"/>
      <c r="B328" s="33"/>
      <c r="C328" s="32"/>
      <c r="D328" s="156" t="s">
        <v>146</v>
      </c>
      <c r="E328" s="32"/>
      <c r="F328" s="157" t="s">
        <v>1169</v>
      </c>
      <c r="G328" s="32"/>
      <c r="H328" s="32"/>
      <c r="I328" s="158"/>
      <c r="J328" s="32"/>
      <c r="K328" s="32"/>
      <c r="L328" s="33"/>
      <c r="M328" s="159"/>
      <c r="N328" s="160"/>
      <c r="O328" s="53"/>
      <c r="P328" s="53"/>
      <c r="Q328" s="53"/>
      <c r="R328" s="53"/>
      <c r="S328" s="53"/>
      <c r="T328" s="54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7" t="s">
        <v>146</v>
      </c>
      <c r="AU328" s="17" t="s">
        <v>80</v>
      </c>
    </row>
    <row r="329" spans="1:65" s="13" customFormat="1">
      <c r="B329" s="161"/>
      <c r="D329" s="162" t="s">
        <v>148</v>
      </c>
      <c r="E329" s="163" t="s">
        <v>3</v>
      </c>
      <c r="F329" s="164" t="s">
        <v>900</v>
      </c>
      <c r="H329" s="165">
        <v>14.25</v>
      </c>
      <c r="I329" s="166"/>
      <c r="L329" s="161"/>
      <c r="M329" s="167"/>
      <c r="N329" s="168"/>
      <c r="O329" s="168"/>
      <c r="P329" s="168"/>
      <c r="Q329" s="168"/>
      <c r="R329" s="168"/>
      <c r="S329" s="168"/>
      <c r="T329" s="169"/>
      <c r="AT329" s="163" t="s">
        <v>148</v>
      </c>
      <c r="AU329" s="163" t="s">
        <v>80</v>
      </c>
      <c r="AV329" s="13" t="s">
        <v>80</v>
      </c>
      <c r="AW329" s="13" t="s">
        <v>33</v>
      </c>
      <c r="AX329" s="13" t="s">
        <v>78</v>
      </c>
      <c r="AY329" s="163" t="s">
        <v>137</v>
      </c>
    </row>
    <row r="330" spans="1:65" s="2" customFormat="1" ht="21.75" customHeight="1">
      <c r="A330" s="32"/>
      <c r="B330" s="142"/>
      <c r="C330" s="178" t="s">
        <v>559</v>
      </c>
      <c r="D330" s="178" t="s">
        <v>293</v>
      </c>
      <c r="E330" s="179" t="s">
        <v>1170</v>
      </c>
      <c r="F330" s="180" t="s">
        <v>1171</v>
      </c>
      <c r="G330" s="181" t="s">
        <v>142</v>
      </c>
      <c r="H330" s="182">
        <v>16.608000000000001</v>
      </c>
      <c r="I330" s="183"/>
      <c r="J330" s="184">
        <f>ROUND(I330*H330,2)</f>
        <v>0</v>
      </c>
      <c r="K330" s="180" t="s">
        <v>143</v>
      </c>
      <c r="L330" s="185"/>
      <c r="M330" s="186" t="s">
        <v>3</v>
      </c>
      <c r="N330" s="187" t="s">
        <v>42</v>
      </c>
      <c r="O330" s="53"/>
      <c r="P330" s="152">
        <f>O330*H330</f>
        <v>0</v>
      </c>
      <c r="Q330" s="152">
        <v>2.0999999999999999E-3</v>
      </c>
      <c r="R330" s="152">
        <f>Q330*H330</f>
        <v>3.4876799999999999E-2</v>
      </c>
      <c r="S330" s="152">
        <v>0</v>
      </c>
      <c r="T330" s="153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4" t="s">
        <v>363</v>
      </c>
      <c r="AT330" s="154" t="s">
        <v>293</v>
      </c>
      <c r="AU330" s="154" t="s">
        <v>80</v>
      </c>
      <c r="AY330" s="17" t="s">
        <v>137</v>
      </c>
      <c r="BE330" s="155">
        <f>IF(N330="základní",J330,0)</f>
        <v>0</v>
      </c>
      <c r="BF330" s="155">
        <f>IF(N330="snížená",J330,0)</f>
        <v>0</v>
      </c>
      <c r="BG330" s="155">
        <f>IF(N330="zákl. přenesená",J330,0)</f>
        <v>0</v>
      </c>
      <c r="BH330" s="155">
        <f>IF(N330="sníž. přenesená",J330,0)</f>
        <v>0</v>
      </c>
      <c r="BI330" s="155">
        <f>IF(N330="nulová",J330,0)</f>
        <v>0</v>
      </c>
      <c r="BJ330" s="17" t="s">
        <v>78</v>
      </c>
      <c r="BK330" s="155">
        <f>ROUND(I330*H330,2)</f>
        <v>0</v>
      </c>
      <c r="BL330" s="17" t="s">
        <v>267</v>
      </c>
      <c r="BM330" s="154" t="s">
        <v>1172</v>
      </c>
    </row>
    <row r="331" spans="1:65" s="13" customFormat="1">
      <c r="B331" s="161"/>
      <c r="D331" s="162" t="s">
        <v>148</v>
      </c>
      <c r="F331" s="164" t="s">
        <v>1173</v>
      </c>
      <c r="H331" s="165">
        <v>16.608000000000001</v>
      </c>
      <c r="I331" s="166"/>
      <c r="L331" s="161"/>
      <c r="M331" s="167"/>
      <c r="N331" s="168"/>
      <c r="O331" s="168"/>
      <c r="P331" s="168"/>
      <c r="Q331" s="168"/>
      <c r="R331" s="168"/>
      <c r="S331" s="168"/>
      <c r="T331" s="169"/>
      <c r="AT331" s="163" t="s">
        <v>148</v>
      </c>
      <c r="AU331" s="163" t="s">
        <v>80</v>
      </c>
      <c r="AV331" s="13" t="s">
        <v>80</v>
      </c>
      <c r="AW331" s="13" t="s">
        <v>4</v>
      </c>
      <c r="AX331" s="13" t="s">
        <v>78</v>
      </c>
      <c r="AY331" s="163" t="s">
        <v>137</v>
      </c>
    </row>
    <row r="332" spans="1:65" s="2" customFormat="1" ht="37.9" customHeight="1">
      <c r="A332" s="32"/>
      <c r="B332" s="142"/>
      <c r="C332" s="143" t="s">
        <v>564</v>
      </c>
      <c r="D332" s="143" t="s">
        <v>139</v>
      </c>
      <c r="E332" s="144" t="s">
        <v>1174</v>
      </c>
      <c r="F332" s="145" t="s">
        <v>1175</v>
      </c>
      <c r="G332" s="146" t="s">
        <v>142</v>
      </c>
      <c r="H332" s="147">
        <v>5.9</v>
      </c>
      <c r="I332" s="148"/>
      <c r="J332" s="149">
        <f>ROUND(I332*H332,2)</f>
        <v>0</v>
      </c>
      <c r="K332" s="145" t="s">
        <v>143</v>
      </c>
      <c r="L332" s="33"/>
      <c r="M332" s="150" t="s">
        <v>3</v>
      </c>
      <c r="N332" s="151" t="s">
        <v>42</v>
      </c>
      <c r="O332" s="53"/>
      <c r="P332" s="152">
        <f>O332*H332</f>
        <v>0</v>
      </c>
      <c r="Q332" s="152">
        <v>5.0000000000000002E-5</v>
      </c>
      <c r="R332" s="152">
        <f>Q332*H332</f>
        <v>2.9500000000000001E-4</v>
      </c>
      <c r="S332" s="152">
        <v>0</v>
      </c>
      <c r="T332" s="153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4" t="s">
        <v>267</v>
      </c>
      <c r="AT332" s="154" t="s">
        <v>139</v>
      </c>
      <c r="AU332" s="154" t="s">
        <v>80</v>
      </c>
      <c r="AY332" s="17" t="s">
        <v>137</v>
      </c>
      <c r="BE332" s="155">
        <f>IF(N332="základní",J332,0)</f>
        <v>0</v>
      </c>
      <c r="BF332" s="155">
        <f>IF(N332="snížená",J332,0)</f>
        <v>0</v>
      </c>
      <c r="BG332" s="155">
        <f>IF(N332="zákl. přenesená",J332,0)</f>
        <v>0</v>
      </c>
      <c r="BH332" s="155">
        <f>IF(N332="sníž. přenesená",J332,0)</f>
        <v>0</v>
      </c>
      <c r="BI332" s="155">
        <f>IF(N332="nulová",J332,0)</f>
        <v>0</v>
      </c>
      <c r="BJ332" s="17" t="s">
        <v>78</v>
      </c>
      <c r="BK332" s="155">
        <f>ROUND(I332*H332,2)</f>
        <v>0</v>
      </c>
      <c r="BL332" s="17" t="s">
        <v>267</v>
      </c>
      <c r="BM332" s="154" t="s">
        <v>1176</v>
      </c>
    </row>
    <row r="333" spans="1:65" s="2" customFormat="1">
      <c r="A333" s="32"/>
      <c r="B333" s="33"/>
      <c r="C333" s="32"/>
      <c r="D333" s="156" t="s">
        <v>146</v>
      </c>
      <c r="E333" s="32"/>
      <c r="F333" s="157" t="s">
        <v>1177</v>
      </c>
      <c r="G333" s="32"/>
      <c r="H333" s="32"/>
      <c r="I333" s="158"/>
      <c r="J333" s="32"/>
      <c r="K333" s="32"/>
      <c r="L333" s="33"/>
      <c r="M333" s="159"/>
      <c r="N333" s="160"/>
      <c r="O333" s="53"/>
      <c r="P333" s="53"/>
      <c r="Q333" s="53"/>
      <c r="R333" s="53"/>
      <c r="S333" s="53"/>
      <c r="T333" s="54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146</v>
      </c>
      <c r="AU333" s="17" t="s">
        <v>80</v>
      </c>
    </row>
    <row r="334" spans="1:65" s="13" customFormat="1">
      <c r="B334" s="161"/>
      <c r="D334" s="162" t="s">
        <v>148</v>
      </c>
      <c r="E334" s="163" t="s">
        <v>3</v>
      </c>
      <c r="F334" s="164" t="s">
        <v>1178</v>
      </c>
      <c r="H334" s="165">
        <v>3.875</v>
      </c>
      <c r="I334" s="166"/>
      <c r="L334" s="161"/>
      <c r="M334" s="167"/>
      <c r="N334" s="168"/>
      <c r="O334" s="168"/>
      <c r="P334" s="168"/>
      <c r="Q334" s="168"/>
      <c r="R334" s="168"/>
      <c r="S334" s="168"/>
      <c r="T334" s="169"/>
      <c r="AT334" s="163" t="s">
        <v>148</v>
      </c>
      <c r="AU334" s="163" t="s">
        <v>80</v>
      </c>
      <c r="AV334" s="13" t="s">
        <v>80</v>
      </c>
      <c r="AW334" s="13" t="s">
        <v>33</v>
      </c>
      <c r="AX334" s="13" t="s">
        <v>71</v>
      </c>
      <c r="AY334" s="163" t="s">
        <v>137</v>
      </c>
    </row>
    <row r="335" spans="1:65" s="13" customFormat="1">
      <c r="B335" s="161"/>
      <c r="D335" s="162" t="s">
        <v>148</v>
      </c>
      <c r="E335" s="163" t="s">
        <v>3</v>
      </c>
      <c r="F335" s="164" t="s">
        <v>1179</v>
      </c>
      <c r="H335" s="165">
        <v>2.0249999999999999</v>
      </c>
      <c r="I335" s="166"/>
      <c r="L335" s="161"/>
      <c r="M335" s="167"/>
      <c r="N335" s="168"/>
      <c r="O335" s="168"/>
      <c r="P335" s="168"/>
      <c r="Q335" s="168"/>
      <c r="R335" s="168"/>
      <c r="S335" s="168"/>
      <c r="T335" s="169"/>
      <c r="AT335" s="163" t="s">
        <v>148</v>
      </c>
      <c r="AU335" s="163" t="s">
        <v>80</v>
      </c>
      <c r="AV335" s="13" t="s">
        <v>80</v>
      </c>
      <c r="AW335" s="13" t="s">
        <v>33</v>
      </c>
      <c r="AX335" s="13" t="s">
        <v>71</v>
      </c>
      <c r="AY335" s="163" t="s">
        <v>137</v>
      </c>
    </row>
    <row r="336" spans="1:65" s="14" customFormat="1">
      <c r="B336" s="170"/>
      <c r="D336" s="162" t="s">
        <v>148</v>
      </c>
      <c r="E336" s="171" t="s">
        <v>3</v>
      </c>
      <c r="F336" s="172" t="s">
        <v>922</v>
      </c>
      <c r="H336" s="173">
        <v>5.9</v>
      </c>
      <c r="I336" s="174"/>
      <c r="L336" s="170"/>
      <c r="M336" s="175"/>
      <c r="N336" s="176"/>
      <c r="O336" s="176"/>
      <c r="P336" s="176"/>
      <c r="Q336" s="176"/>
      <c r="R336" s="176"/>
      <c r="S336" s="176"/>
      <c r="T336" s="177"/>
      <c r="AT336" s="171" t="s">
        <v>148</v>
      </c>
      <c r="AU336" s="171" t="s">
        <v>80</v>
      </c>
      <c r="AV336" s="14" t="s">
        <v>144</v>
      </c>
      <c r="AW336" s="14" t="s">
        <v>33</v>
      </c>
      <c r="AX336" s="14" t="s">
        <v>78</v>
      </c>
      <c r="AY336" s="171" t="s">
        <v>137</v>
      </c>
    </row>
    <row r="337" spans="1:65" s="2" customFormat="1" ht="21.75" customHeight="1">
      <c r="A337" s="32"/>
      <c r="B337" s="142"/>
      <c r="C337" s="178" t="s">
        <v>569</v>
      </c>
      <c r="D337" s="178" t="s">
        <v>293</v>
      </c>
      <c r="E337" s="179" t="s">
        <v>1170</v>
      </c>
      <c r="F337" s="180" t="s">
        <v>1171</v>
      </c>
      <c r="G337" s="181" t="s">
        <v>142</v>
      </c>
      <c r="H337" s="182">
        <v>7.2039999999999997</v>
      </c>
      <c r="I337" s="183"/>
      <c r="J337" s="184">
        <f>ROUND(I337*H337,2)</f>
        <v>0</v>
      </c>
      <c r="K337" s="180" t="s">
        <v>143</v>
      </c>
      <c r="L337" s="185"/>
      <c r="M337" s="186" t="s">
        <v>3</v>
      </c>
      <c r="N337" s="187" t="s">
        <v>42</v>
      </c>
      <c r="O337" s="53"/>
      <c r="P337" s="152">
        <f>O337*H337</f>
        <v>0</v>
      </c>
      <c r="Q337" s="152">
        <v>2.0999999999999999E-3</v>
      </c>
      <c r="R337" s="152">
        <f>Q337*H337</f>
        <v>1.5128399999999998E-2</v>
      </c>
      <c r="S337" s="152">
        <v>0</v>
      </c>
      <c r="T337" s="153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4" t="s">
        <v>363</v>
      </c>
      <c r="AT337" s="154" t="s">
        <v>293</v>
      </c>
      <c r="AU337" s="154" t="s">
        <v>80</v>
      </c>
      <c r="AY337" s="17" t="s">
        <v>137</v>
      </c>
      <c r="BE337" s="155">
        <f>IF(N337="základní",J337,0)</f>
        <v>0</v>
      </c>
      <c r="BF337" s="155">
        <f>IF(N337="snížená",J337,0)</f>
        <v>0</v>
      </c>
      <c r="BG337" s="155">
        <f>IF(N337="zákl. přenesená",J337,0)</f>
        <v>0</v>
      </c>
      <c r="BH337" s="155">
        <f>IF(N337="sníž. přenesená",J337,0)</f>
        <v>0</v>
      </c>
      <c r="BI337" s="155">
        <f>IF(N337="nulová",J337,0)</f>
        <v>0</v>
      </c>
      <c r="BJ337" s="17" t="s">
        <v>78</v>
      </c>
      <c r="BK337" s="155">
        <f>ROUND(I337*H337,2)</f>
        <v>0</v>
      </c>
      <c r="BL337" s="17" t="s">
        <v>267</v>
      </c>
      <c r="BM337" s="154" t="s">
        <v>1180</v>
      </c>
    </row>
    <row r="338" spans="1:65" s="13" customFormat="1">
      <c r="B338" s="161"/>
      <c r="D338" s="162" t="s">
        <v>148</v>
      </c>
      <c r="F338" s="164" t="s">
        <v>1181</v>
      </c>
      <c r="H338" s="165">
        <v>7.2039999999999997</v>
      </c>
      <c r="I338" s="166"/>
      <c r="L338" s="161"/>
      <c r="M338" s="167"/>
      <c r="N338" s="168"/>
      <c r="O338" s="168"/>
      <c r="P338" s="168"/>
      <c r="Q338" s="168"/>
      <c r="R338" s="168"/>
      <c r="S338" s="168"/>
      <c r="T338" s="169"/>
      <c r="AT338" s="163" t="s">
        <v>148</v>
      </c>
      <c r="AU338" s="163" t="s">
        <v>80</v>
      </c>
      <c r="AV338" s="13" t="s">
        <v>80</v>
      </c>
      <c r="AW338" s="13" t="s">
        <v>4</v>
      </c>
      <c r="AX338" s="13" t="s">
        <v>78</v>
      </c>
      <c r="AY338" s="163" t="s">
        <v>137</v>
      </c>
    </row>
    <row r="339" spans="1:65" s="2" customFormat="1" ht="24.25" customHeight="1">
      <c r="A339" s="32"/>
      <c r="B339" s="142"/>
      <c r="C339" s="143" t="s">
        <v>573</v>
      </c>
      <c r="D339" s="143" t="s">
        <v>139</v>
      </c>
      <c r="E339" s="144" t="s">
        <v>1182</v>
      </c>
      <c r="F339" s="145" t="s">
        <v>1183</v>
      </c>
      <c r="G339" s="146" t="s">
        <v>142</v>
      </c>
      <c r="H339" s="147">
        <v>14.25</v>
      </c>
      <c r="I339" s="148"/>
      <c r="J339" s="149">
        <f>ROUND(I339*H339,2)</f>
        <v>0</v>
      </c>
      <c r="K339" s="145" t="s">
        <v>143</v>
      </c>
      <c r="L339" s="33"/>
      <c r="M339" s="150" t="s">
        <v>3</v>
      </c>
      <c r="N339" s="151" t="s">
        <v>42</v>
      </c>
      <c r="O339" s="53"/>
      <c r="P339" s="152">
        <f>O339*H339</f>
        <v>0</v>
      </c>
      <c r="Q339" s="152">
        <v>0</v>
      </c>
      <c r="R339" s="152">
        <f>Q339*H339</f>
        <v>0</v>
      </c>
      <c r="S339" s="152">
        <v>0</v>
      </c>
      <c r="T339" s="153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4" t="s">
        <v>267</v>
      </c>
      <c r="AT339" s="154" t="s">
        <v>139</v>
      </c>
      <c r="AU339" s="154" t="s">
        <v>80</v>
      </c>
      <c r="AY339" s="17" t="s">
        <v>137</v>
      </c>
      <c r="BE339" s="155">
        <f>IF(N339="základní",J339,0)</f>
        <v>0</v>
      </c>
      <c r="BF339" s="155">
        <f>IF(N339="snížená",J339,0)</f>
        <v>0</v>
      </c>
      <c r="BG339" s="155">
        <f>IF(N339="zákl. přenesená",J339,0)</f>
        <v>0</v>
      </c>
      <c r="BH339" s="155">
        <f>IF(N339="sníž. přenesená",J339,0)</f>
        <v>0</v>
      </c>
      <c r="BI339" s="155">
        <f>IF(N339="nulová",J339,0)</f>
        <v>0</v>
      </c>
      <c r="BJ339" s="17" t="s">
        <v>78</v>
      </c>
      <c r="BK339" s="155">
        <f>ROUND(I339*H339,2)</f>
        <v>0</v>
      </c>
      <c r="BL339" s="17" t="s">
        <v>267</v>
      </c>
      <c r="BM339" s="154" t="s">
        <v>1184</v>
      </c>
    </row>
    <row r="340" spans="1:65" s="2" customFormat="1">
      <c r="A340" s="32"/>
      <c r="B340" s="33"/>
      <c r="C340" s="32"/>
      <c r="D340" s="156" t="s">
        <v>146</v>
      </c>
      <c r="E340" s="32"/>
      <c r="F340" s="157" t="s">
        <v>1185</v>
      </c>
      <c r="G340" s="32"/>
      <c r="H340" s="32"/>
      <c r="I340" s="158"/>
      <c r="J340" s="32"/>
      <c r="K340" s="32"/>
      <c r="L340" s="33"/>
      <c r="M340" s="159"/>
      <c r="N340" s="160"/>
      <c r="O340" s="53"/>
      <c r="P340" s="53"/>
      <c r="Q340" s="53"/>
      <c r="R340" s="53"/>
      <c r="S340" s="53"/>
      <c r="T340" s="54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146</v>
      </c>
      <c r="AU340" s="17" t="s">
        <v>80</v>
      </c>
    </row>
    <row r="341" spans="1:65" s="13" customFormat="1">
      <c r="B341" s="161"/>
      <c r="D341" s="162" t="s">
        <v>148</v>
      </c>
      <c r="E341" s="163" t="s">
        <v>3</v>
      </c>
      <c r="F341" s="164" t="s">
        <v>900</v>
      </c>
      <c r="H341" s="165">
        <v>14.25</v>
      </c>
      <c r="I341" s="166"/>
      <c r="L341" s="161"/>
      <c r="M341" s="167"/>
      <c r="N341" s="168"/>
      <c r="O341" s="168"/>
      <c r="P341" s="168"/>
      <c r="Q341" s="168"/>
      <c r="R341" s="168"/>
      <c r="S341" s="168"/>
      <c r="T341" s="169"/>
      <c r="AT341" s="163" t="s">
        <v>148</v>
      </c>
      <c r="AU341" s="163" t="s">
        <v>80</v>
      </c>
      <c r="AV341" s="13" t="s">
        <v>80</v>
      </c>
      <c r="AW341" s="13" t="s">
        <v>33</v>
      </c>
      <c r="AX341" s="13" t="s">
        <v>78</v>
      </c>
      <c r="AY341" s="163" t="s">
        <v>137</v>
      </c>
    </row>
    <row r="342" spans="1:65" s="2" customFormat="1" ht="24.25" customHeight="1">
      <c r="A342" s="32"/>
      <c r="B342" s="142"/>
      <c r="C342" s="178" t="s">
        <v>577</v>
      </c>
      <c r="D342" s="178" t="s">
        <v>293</v>
      </c>
      <c r="E342" s="179" t="s">
        <v>1186</v>
      </c>
      <c r="F342" s="180" t="s">
        <v>1187</v>
      </c>
      <c r="G342" s="181" t="s">
        <v>142</v>
      </c>
      <c r="H342" s="182">
        <v>14.962999999999999</v>
      </c>
      <c r="I342" s="183"/>
      <c r="J342" s="184">
        <f>ROUND(I342*H342,2)</f>
        <v>0</v>
      </c>
      <c r="K342" s="180" t="s">
        <v>143</v>
      </c>
      <c r="L342" s="185"/>
      <c r="M342" s="186" t="s">
        <v>3</v>
      </c>
      <c r="N342" s="187" t="s">
        <v>42</v>
      </c>
      <c r="O342" s="53"/>
      <c r="P342" s="152">
        <f>O342*H342</f>
        <v>0</v>
      </c>
      <c r="Q342" s="152">
        <v>2.9999999999999997E-4</v>
      </c>
      <c r="R342" s="152">
        <f>Q342*H342</f>
        <v>4.4888999999999997E-3</v>
      </c>
      <c r="S342" s="152">
        <v>0</v>
      </c>
      <c r="T342" s="153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4" t="s">
        <v>363</v>
      </c>
      <c r="AT342" s="154" t="s">
        <v>293</v>
      </c>
      <c r="AU342" s="154" t="s">
        <v>80</v>
      </c>
      <c r="AY342" s="17" t="s">
        <v>137</v>
      </c>
      <c r="BE342" s="155">
        <f>IF(N342="základní",J342,0)</f>
        <v>0</v>
      </c>
      <c r="BF342" s="155">
        <f>IF(N342="snížená",J342,0)</f>
        <v>0</v>
      </c>
      <c r="BG342" s="155">
        <f>IF(N342="zákl. přenesená",J342,0)</f>
        <v>0</v>
      </c>
      <c r="BH342" s="155">
        <f>IF(N342="sníž. přenesená",J342,0)</f>
        <v>0</v>
      </c>
      <c r="BI342" s="155">
        <f>IF(N342="nulová",J342,0)</f>
        <v>0</v>
      </c>
      <c r="BJ342" s="17" t="s">
        <v>78</v>
      </c>
      <c r="BK342" s="155">
        <f>ROUND(I342*H342,2)</f>
        <v>0</v>
      </c>
      <c r="BL342" s="17" t="s">
        <v>267</v>
      </c>
      <c r="BM342" s="154" t="s">
        <v>1188</v>
      </c>
    </row>
    <row r="343" spans="1:65" s="13" customFormat="1">
      <c r="B343" s="161"/>
      <c r="D343" s="162" t="s">
        <v>148</v>
      </c>
      <c r="F343" s="164" t="s">
        <v>1189</v>
      </c>
      <c r="H343" s="165">
        <v>14.962999999999999</v>
      </c>
      <c r="I343" s="166"/>
      <c r="L343" s="161"/>
      <c r="M343" s="167"/>
      <c r="N343" s="168"/>
      <c r="O343" s="168"/>
      <c r="P343" s="168"/>
      <c r="Q343" s="168"/>
      <c r="R343" s="168"/>
      <c r="S343" s="168"/>
      <c r="T343" s="169"/>
      <c r="AT343" s="163" t="s">
        <v>148</v>
      </c>
      <c r="AU343" s="163" t="s">
        <v>80</v>
      </c>
      <c r="AV343" s="13" t="s">
        <v>80</v>
      </c>
      <c r="AW343" s="13" t="s">
        <v>4</v>
      </c>
      <c r="AX343" s="13" t="s">
        <v>78</v>
      </c>
      <c r="AY343" s="163" t="s">
        <v>137</v>
      </c>
    </row>
    <row r="344" spans="1:65" s="2" customFormat="1" ht="24.25" customHeight="1">
      <c r="A344" s="32"/>
      <c r="B344" s="142"/>
      <c r="C344" s="143" t="s">
        <v>582</v>
      </c>
      <c r="D344" s="143" t="s">
        <v>139</v>
      </c>
      <c r="E344" s="144" t="s">
        <v>1190</v>
      </c>
      <c r="F344" s="145" t="s">
        <v>1191</v>
      </c>
      <c r="G344" s="146" t="s">
        <v>142</v>
      </c>
      <c r="H344" s="147">
        <v>14.25</v>
      </c>
      <c r="I344" s="148"/>
      <c r="J344" s="149">
        <f>ROUND(I344*H344,2)</f>
        <v>0</v>
      </c>
      <c r="K344" s="145" t="s">
        <v>143</v>
      </c>
      <c r="L344" s="33"/>
      <c r="M344" s="150" t="s">
        <v>3</v>
      </c>
      <c r="N344" s="151" t="s">
        <v>42</v>
      </c>
      <c r="O344" s="53"/>
      <c r="P344" s="152">
        <f>O344*H344</f>
        <v>0</v>
      </c>
      <c r="Q344" s="152">
        <v>0</v>
      </c>
      <c r="R344" s="152">
        <f>Q344*H344</f>
        <v>0</v>
      </c>
      <c r="S344" s="152">
        <v>0</v>
      </c>
      <c r="T344" s="153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4" t="s">
        <v>267</v>
      </c>
      <c r="AT344" s="154" t="s">
        <v>139</v>
      </c>
      <c r="AU344" s="154" t="s">
        <v>80</v>
      </c>
      <c r="AY344" s="17" t="s">
        <v>137</v>
      </c>
      <c r="BE344" s="155">
        <f>IF(N344="základní",J344,0)</f>
        <v>0</v>
      </c>
      <c r="BF344" s="155">
        <f>IF(N344="snížená",J344,0)</f>
        <v>0</v>
      </c>
      <c r="BG344" s="155">
        <f>IF(N344="zákl. přenesená",J344,0)</f>
        <v>0</v>
      </c>
      <c r="BH344" s="155">
        <f>IF(N344="sníž. přenesená",J344,0)</f>
        <v>0</v>
      </c>
      <c r="BI344" s="155">
        <f>IF(N344="nulová",J344,0)</f>
        <v>0</v>
      </c>
      <c r="BJ344" s="17" t="s">
        <v>78</v>
      </c>
      <c r="BK344" s="155">
        <f>ROUND(I344*H344,2)</f>
        <v>0</v>
      </c>
      <c r="BL344" s="17" t="s">
        <v>267</v>
      </c>
      <c r="BM344" s="154" t="s">
        <v>1192</v>
      </c>
    </row>
    <row r="345" spans="1:65" s="2" customFormat="1">
      <c r="A345" s="32"/>
      <c r="B345" s="33"/>
      <c r="C345" s="32"/>
      <c r="D345" s="156" t="s">
        <v>146</v>
      </c>
      <c r="E345" s="32"/>
      <c r="F345" s="157" t="s">
        <v>1193</v>
      </c>
      <c r="G345" s="32"/>
      <c r="H345" s="32"/>
      <c r="I345" s="158"/>
      <c r="J345" s="32"/>
      <c r="K345" s="32"/>
      <c r="L345" s="33"/>
      <c r="M345" s="159"/>
      <c r="N345" s="160"/>
      <c r="O345" s="53"/>
      <c r="P345" s="53"/>
      <c r="Q345" s="53"/>
      <c r="R345" s="53"/>
      <c r="S345" s="53"/>
      <c r="T345" s="54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146</v>
      </c>
      <c r="AU345" s="17" t="s">
        <v>80</v>
      </c>
    </row>
    <row r="346" spans="1:65" s="13" customFormat="1">
      <c r="B346" s="161"/>
      <c r="D346" s="162" t="s">
        <v>148</v>
      </c>
      <c r="E346" s="163" t="s">
        <v>3</v>
      </c>
      <c r="F346" s="164" t="s">
        <v>900</v>
      </c>
      <c r="H346" s="165">
        <v>14.25</v>
      </c>
      <c r="I346" s="166"/>
      <c r="L346" s="161"/>
      <c r="M346" s="167"/>
      <c r="N346" s="168"/>
      <c r="O346" s="168"/>
      <c r="P346" s="168"/>
      <c r="Q346" s="168"/>
      <c r="R346" s="168"/>
      <c r="S346" s="168"/>
      <c r="T346" s="169"/>
      <c r="AT346" s="163" t="s">
        <v>148</v>
      </c>
      <c r="AU346" s="163" t="s">
        <v>80</v>
      </c>
      <c r="AV346" s="13" t="s">
        <v>80</v>
      </c>
      <c r="AW346" s="13" t="s">
        <v>33</v>
      </c>
      <c r="AX346" s="13" t="s">
        <v>78</v>
      </c>
      <c r="AY346" s="163" t="s">
        <v>137</v>
      </c>
    </row>
    <row r="347" spans="1:65" s="2" customFormat="1" ht="24.25" customHeight="1">
      <c r="A347" s="32"/>
      <c r="B347" s="142"/>
      <c r="C347" s="178" t="s">
        <v>586</v>
      </c>
      <c r="D347" s="178" t="s">
        <v>293</v>
      </c>
      <c r="E347" s="179" t="s">
        <v>1186</v>
      </c>
      <c r="F347" s="180" t="s">
        <v>1187</v>
      </c>
      <c r="G347" s="181" t="s">
        <v>142</v>
      </c>
      <c r="H347" s="182">
        <v>14.962999999999999</v>
      </c>
      <c r="I347" s="183"/>
      <c r="J347" s="184">
        <f>ROUND(I347*H347,2)</f>
        <v>0</v>
      </c>
      <c r="K347" s="180" t="s">
        <v>143</v>
      </c>
      <c r="L347" s="185"/>
      <c r="M347" s="186" t="s">
        <v>3</v>
      </c>
      <c r="N347" s="187" t="s">
        <v>42</v>
      </c>
      <c r="O347" s="53"/>
      <c r="P347" s="152">
        <f>O347*H347</f>
        <v>0</v>
      </c>
      <c r="Q347" s="152">
        <v>2.9999999999999997E-4</v>
      </c>
      <c r="R347" s="152">
        <f>Q347*H347</f>
        <v>4.4888999999999997E-3</v>
      </c>
      <c r="S347" s="152">
        <v>0</v>
      </c>
      <c r="T347" s="153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4" t="s">
        <v>363</v>
      </c>
      <c r="AT347" s="154" t="s">
        <v>293</v>
      </c>
      <c r="AU347" s="154" t="s">
        <v>80</v>
      </c>
      <c r="AY347" s="17" t="s">
        <v>137</v>
      </c>
      <c r="BE347" s="155">
        <f>IF(N347="základní",J347,0)</f>
        <v>0</v>
      </c>
      <c r="BF347" s="155">
        <f>IF(N347="snížená",J347,0)</f>
        <v>0</v>
      </c>
      <c r="BG347" s="155">
        <f>IF(N347="zákl. přenesená",J347,0)</f>
        <v>0</v>
      </c>
      <c r="BH347" s="155">
        <f>IF(N347="sníž. přenesená",J347,0)</f>
        <v>0</v>
      </c>
      <c r="BI347" s="155">
        <f>IF(N347="nulová",J347,0)</f>
        <v>0</v>
      </c>
      <c r="BJ347" s="17" t="s">
        <v>78</v>
      </c>
      <c r="BK347" s="155">
        <f>ROUND(I347*H347,2)</f>
        <v>0</v>
      </c>
      <c r="BL347" s="17" t="s">
        <v>267</v>
      </c>
      <c r="BM347" s="154" t="s">
        <v>1194</v>
      </c>
    </row>
    <row r="348" spans="1:65" s="13" customFormat="1">
      <c r="B348" s="161"/>
      <c r="D348" s="162" t="s">
        <v>148</v>
      </c>
      <c r="F348" s="164" t="s">
        <v>1189</v>
      </c>
      <c r="H348" s="165">
        <v>14.962999999999999</v>
      </c>
      <c r="I348" s="166"/>
      <c r="L348" s="161"/>
      <c r="M348" s="167"/>
      <c r="N348" s="168"/>
      <c r="O348" s="168"/>
      <c r="P348" s="168"/>
      <c r="Q348" s="168"/>
      <c r="R348" s="168"/>
      <c r="S348" s="168"/>
      <c r="T348" s="169"/>
      <c r="AT348" s="163" t="s">
        <v>148</v>
      </c>
      <c r="AU348" s="163" t="s">
        <v>80</v>
      </c>
      <c r="AV348" s="13" t="s">
        <v>80</v>
      </c>
      <c r="AW348" s="13" t="s">
        <v>4</v>
      </c>
      <c r="AX348" s="13" t="s">
        <v>78</v>
      </c>
      <c r="AY348" s="163" t="s">
        <v>137</v>
      </c>
    </row>
    <row r="349" spans="1:65" s="2" customFormat="1" ht="24.25" customHeight="1">
      <c r="A349" s="32"/>
      <c r="B349" s="142"/>
      <c r="C349" s="143" t="s">
        <v>590</v>
      </c>
      <c r="D349" s="143" t="s">
        <v>139</v>
      </c>
      <c r="E349" s="144" t="s">
        <v>1195</v>
      </c>
      <c r="F349" s="145" t="s">
        <v>1196</v>
      </c>
      <c r="G349" s="146" t="s">
        <v>142</v>
      </c>
      <c r="H349" s="147">
        <v>5.9</v>
      </c>
      <c r="I349" s="148"/>
      <c r="J349" s="149">
        <f>ROUND(I349*H349,2)</f>
        <v>0</v>
      </c>
      <c r="K349" s="145" t="s">
        <v>143</v>
      </c>
      <c r="L349" s="33"/>
      <c r="M349" s="150" t="s">
        <v>3</v>
      </c>
      <c r="N349" s="151" t="s">
        <v>42</v>
      </c>
      <c r="O349" s="53"/>
      <c r="P349" s="152">
        <f>O349*H349</f>
        <v>0</v>
      </c>
      <c r="Q349" s="152">
        <v>0</v>
      </c>
      <c r="R349" s="152">
        <f>Q349*H349</f>
        <v>0</v>
      </c>
      <c r="S349" s="152">
        <v>0</v>
      </c>
      <c r="T349" s="153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4" t="s">
        <v>267</v>
      </c>
      <c r="AT349" s="154" t="s">
        <v>139</v>
      </c>
      <c r="AU349" s="154" t="s">
        <v>80</v>
      </c>
      <c r="AY349" s="17" t="s">
        <v>137</v>
      </c>
      <c r="BE349" s="155">
        <f>IF(N349="základní",J349,0)</f>
        <v>0</v>
      </c>
      <c r="BF349" s="155">
        <f>IF(N349="snížená",J349,0)</f>
        <v>0</v>
      </c>
      <c r="BG349" s="155">
        <f>IF(N349="zákl. přenesená",J349,0)</f>
        <v>0</v>
      </c>
      <c r="BH349" s="155">
        <f>IF(N349="sníž. přenesená",J349,0)</f>
        <v>0</v>
      </c>
      <c r="BI349" s="155">
        <f>IF(N349="nulová",J349,0)</f>
        <v>0</v>
      </c>
      <c r="BJ349" s="17" t="s">
        <v>78</v>
      </c>
      <c r="BK349" s="155">
        <f>ROUND(I349*H349,2)</f>
        <v>0</v>
      </c>
      <c r="BL349" s="17" t="s">
        <v>267</v>
      </c>
      <c r="BM349" s="154" t="s">
        <v>1197</v>
      </c>
    </row>
    <row r="350" spans="1:65" s="2" customFormat="1">
      <c r="A350" s="32"/>
      <c r="B350" s="33"/>
      <c r="C350" s="32"/>
      <c r="D350" s="156" t="s">
        <v>146</v>
      </c>
      <c r="E350" s="32"/>
      <c r="F350" s="157" t="s">
        <v>1198</v>
      </c>
      <c r="G350" s="32"/>
      <c r="H350" s="32"/>
      <c r="I350" s="158"/>
      <c r="J350" s="32"/>
      <c r="K350" s="32"/>
      <c r="L350" s="33"/>
      <c r="M350" s="159"/>
      <c r="N350" s="160"/>
      <c r="O350" s="53"/>
      <c r="P350" s="53"/>
      <c r="Q350" s="53"/>
      <c r="R350" s="53"/>
      <c r="S350" s="53"/>
      <c r="T350" s="54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7" t="s">
        <v>146</v>
      </c>
      <c r="AU350" s="17" t="s">
        <v>80</v>
      </c>
    </row>
    <row r="351" spans="1:65" s="13" customFormat="1">
      <c r="B351" s="161"/>
      <c r="D351" s="162" t="s">
        <v>148</v>
      </c>
      <c r="E351" s="163" t="s">
        <v>3</v>
      </c>
      <c r="F351" s="164" t="s">
        <v>1178</v>
      </c>
      <c r="H351" s="165">
        <v>3.875</v>
      </c>
      <c r="I351" s="166"/>
      <c r="L351" s="161"/>
      <c r="M351" s="167"/>
      <c r="N351" s="168"/>
      <c r="O351" s="168"/>
      <c r="P351" s="168"/>
      <c r="Q351" s="168"/>
      <c r="R351" s="168"/>
      <c r="S351" s="168"/>
      <c r="T351" s="169"/>
      <c r="AT351" s="163" t="s">
        <v>148</v>
      </c>
      <c r="AU351" s="163" t="s">
        <v>80</v>
      </c>
      <c r="AV351" s="13" t="s">
        <v>80</v>
      </c>
      <c r="AW351" s="13" t="s">
        <v>33</v>
      </c>
      <c r="AX351" s="13" t="s">
        <v>71</v>
      </c>
      <c r="AY351" s="163" t="s">
        <v>137</v>
      </c>
    </row>
    <row r="352" spans="1:65" s="13" customFormat="1">
      <c r="B352" s="161"/>
      <c r="D352" s="162" t="s">
        <v>148</v>
      </c>
      <c r="E352" s="163" t="s">
        <v>3</v>
      </c>
      <c r="F352" s="164" t="s">
        <v>1179</v>
      </c>
      <c r="H352" s="165">
        <v>2.0249999999999999</v>
      </c>
      <c r="I352" s="166"/>
      <c r="L352" s="161"/>
      <c r="M352" s="167"/>
      <c r="N352" s="168"/>
      <c r="O352" s="168"/>
      <c r="P352" s="168"/>
      <c r="Q352" s="168"/>
      <c r="R352" s="168"/>
      <c r="S352" s="168"/>
      <c r="T352" s="169"/>
      <c r="AT352" s="163" t="s">
        <v>148</v>
      </c>
      <c r="AU352" s="163" t="s">
        <v>80</v>
      </c>
      <c r="AV352" s="13" t="s">
        <v>80</v>
      </c>
      <c r="AW352" s="13" t="s">
        <v>33</v>
      </c>
      <c r="AX352" s="13" t="s">
        <v>71</v>
      </c>
      <c r="AY352" s="163" t="s">
        <v>137</v>
      </c>
    </row>
    <row r="353" spans="1:65" s="14" customFormat="1">
      <c r="B353" s="170"/>
      <c r="D353" s="162" t="s">
        <v>148</v>
      </c>
      <c r="E353" s="171" t="s">
        <v>3</v>
      </c>
      <c r="F353" s="172" t="s">
        <v>922</v>
      </c>
      <c r="H353" s="173">
        <v>5.9</v>
      </c>
      <c r="I353" s="174"/>
      <c r="L353" s="170"/>
      <c r="M353" s="175"/>
      <c r="N353" s="176"/>
      <c r="O353" s="176"/>
      <c r="P353" s="176"/>
      <c r="Q353" s="176"/>
      <c r="R353" s="176"/>
      <c r="S353" s="176"/>
      <c r="T353" s="177"/>
      <c r="AT353" s="171" t="s">
        <v>148</v>
      </c>
      <c r="AU353" s="171" t="s">
        <v>80</v>
      </c>
      <c r="AV353" s="14" t="s">
        <v>144</v>
      </c>
      <c r="AW353" s="14" t="s">
        <v>33</v>
      </c>
      <c r="AX353" s="14" t="s">
        <v>78</v>
      </c>
      <c r="AY353" s="171" t="s">
        <v>137</v>
      </c>
    </row>
    <row r="354" spans="1:65" s="2" customFormat="1" ht="24.25" customHeight="1">
      <c r="A354" s="32"/>
      <c r="B354" s="142"/>
      <c r="C354" s="178" t="s">
        <v>596</v>
      </c>
      <c r="D354" s="178" t="s">
        <v>293</v>
      </c>
      <c r="E354" s="179" t="s">
        <v>1186</v>
      </c>
      <c r="F354" s="180" t="s">
        <v>1187</v>
      </c>
      <c r="G354" s="181" t="s">
        <v>142</v>
      </c>
      <c r="H354" s="182">
        <v>6.1950000000000003</v>
      </c>
      <c r="I354" s="183"/>
      <c r="J354" s="184">
        <f>ROUND(I354*H354,2)</f>
        <v>0</v>
      </c>
      <c r="K354" s="180" t="s">
        <v>143</v>
      </c>
      <c r="L354" s="185"/>
      <c r="M354" s="186" t="s">
        <v>3</v>
      </c>
      <c r="N354" s="187" t="s">
        <v>42</v>
      </c>
      <c r="O354" s="53"/>
      <c r="P354" s="152">
        <f>O354*H354</f>
        <v>0</v>
      </c>
      <c r="Q354" s="152">
        <v>2.9999999999999997E-4</v>
      </c>
      <c r="R354" s="152">
        <f>Q354*H354</f>
        <v>1.8584999999999999E-3</v>
      </c>
      <c r="S354" s="152">
        <v>0</v>
      </c>
      <c r="T354" s="153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4" t="s">
        <v>363</v>
      </c>
      <c r="AT354" s="154" t="s">
        <v>293</v>
      </c>
      <c r="AU354" s="154" t="s">
        <v>80</v>
      </c>
      <c r="AY354" s="17" t="s">
        <v>137</v>
      </c>
      <c r="BE354" s="155">
        <f>IF(N354="základní",J354,0)</f>
        <v>0</v>
      </c>
      <c r="BF354" s="155">
        <f>IF(N354="snížená",J354,0)</f>
        <v>0</v>
      </c>
      <c r="BG354" s="155">
        <f>IF(N354="zákl. přenesená",J354,0)</f>
        <v>0</v>
      </c>
      <c r="BH354" s="155">
        <f>IF(N354="sníž. přenesená",J354,0)</f>
        <v>0</v>
      </c>
      <c r="BI354" s="155">
        <f>IF(N354="nulová",J354,0)</f>
        <v>0</v>
      </c>
      <c r="BJ354" s="17" t="s">
        <v>78</v>
      </c>
      <c r="BK354" s="155">
        <f>ROUND(I354*H354,2)</f>
        <v>0</v>
      </c>
      <c r="BL354" s="17" t="s">
        <v>267</v>
      </c>
      <c r="BM354" s="154" t="s">
        <v>1199</v>
      </c>
    </row>
    <row r="355" spans="1:65" s="13" customFormat="1">
      <c r="B355" s="161"/>
      <c r="D355" s="162" t="s">
        <v>148</v>
      </c>
      <c r="F355" s="164" t="s">
        <v>1200</v>
      </c>
      <c r="H355" s="165">
        <v>6.1950000000000003</v>
      </c>
      <c r="I355" s="166"/>
      <c r="L355" s="161"/>
      <c r="M355" s="167"/>
      <c r="N355" s="168"/>
      <c r="O355" s="168"/>
      <c r="P355" s="168"/>
      <c r="Q355" s="168"/>
      <c r="R355" s="168"/>
      <c r="S355" s="168"/>
      <c r="T355" s="169"/>
      <c r="AT355" s="163" t="s">
        <v>148</v>
      </c>
      <c r="AU355" s="163" t="s">
        <v>80</v>
      </c>
      <c r="AV355" s="13" t="s">
        <v>80</v>
      </c>
      <c r="AW355" s="13" t="s">
        <v>4</v>
      </c>
      <c r="AX355" s="13" t="s">
        <v>78</v>
      </c>
      <c r="AY355" s="163" t="s">
        <v>137</v>
      </c>
    </row>
    <row r="356" spans="1:65" s="2" customFormat="1" ht="24.25" customHeight="1">
      <c r="A356" s="32"/>
      <c r="B356" s="142"/>
      <c r="C356" s="143" t="s">
        <v>601</v>
      </c>
      <c r="D356" s="143" t="s">
        <v>139</v>
      </c>
      <c r="E356" s="144" t="s">
        <v>1201</v>
      </c>
      <c r="F356" s="145" t="s">
        <v>1202</v>
      </c>
      <c r="G356" s="146" t="s">
        <v>142</v>
      </c>
      <c r="H356" s="147">
        <v>5.9</v>
      </c>
      <c r="I356" s="148"/>
      <c r="J356" s="149">
        <f>ROUND(I356*H356,2)</f>
        <v>0</v>
      </c>
      <c r="K356" s="145" t="s">
        <v>143</v>
      </c>
      <c r="L356" s="33"/>
      <c r="M356" s="150" t="s">
        <v>3</v>
      </c>
      <c r="N356" s="151" t="s">
        <v>42</v>
      </c>
      <c r="O356" s="53"/>
      <c r="P356" s="152">
        <f>O356*H356</f>
        <v>0</v>
      </c>
      <c r="Q356" s="152">
        <v>0</v>
      </c>
      <c r="R356" s="152">
        <f>Q356*H356</f>
        <v>0</v>
      </c>
      <c r="S356" s="152">
        <v>0</v>
      </c>
      <c r="T356" s="153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4" t="s">
        <v>267</v>
      </c>
      <c r="AT356" s="154" t="s">
        <v>139</v>
      </c>
      <c r="AU356" s="154" t="s">
        <v>80</v>
      </c>
      <c r="AY356" s="17" t="s">
        <v>137</v>
      </c>
      <c r="BE356" s="155">
        <f>IF(N356="základní",J356,0)</f>
        <v>0</v>
      </c>
      <c r="BF356" s="155">
        <f>IF(N356="snížená",J356,0)</f>
        <v>0</v>
      </c>
      <c r="BG356" s="155">
        <f>IF(N356="zákl. přenesená",J356,0)</f>
        <v>0</v>
      </c>
      <c r="BH356" s="155">
        <f>IF(N356="sníž. přenesená",J356,0)</f>
        <v>0</v>
      </c>
      <c r="BI356" s="155">
        <f>IF(N356="nulová",J356,0)</f>
        <v>0</v>
      </c>
      <c r="BJ356" s="17" t="s">
        <v>78</v>
      </c>
      <c r="BK356" s="155">
        <f>ROUND(I356*H356,2)</f>
        <v>0</v>
      </c>
      <c r="BL356" s="17" t="s">
        <v>267</v>
      </c>
      <c r="BM356" s="154" t="s">
        <v>1203</v>
      </c>
    </row>
    <row r="357" spans="1:65" s="2" customFormat="1">
      <c r="A357" s="32"/>
      <c r="B357" s="33"/>
      <c r="C357" s="32"/>
      <c r="D357" s="156" t="s">
        <v>146</v>
      </c>
      <c r="E357" s="32"/>
      <c r="F357" s="157" t="s">
        <v>1204</v>
      </c>
      <c r="G357" s="32"/>
      <c r="H357" s="32"/>
      <c r="I357" s="158"/>
      <c r="J357" s="32"/>
      <c r="K357" s="32"/>
      <c r="L357" s="33"/>
      <c r="M357" s="159"/>
      <c r="N357" s="160"/>
      <c r="O357" s="53"/>
      <c r="P357" s="53"/>
      <c r="Q357" s="53"/>
      <c r="R357" s="53"/>
      <c r="S357" s="53"/>
      <c r="T357" s="54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146</v>
      </c>
      <c r="AU357" s="17" t="s">
        <v>80</v>
      </c>
    </row>
    <row r="358" spans="1:65" s="13" customFormat="1">
      <c r="B358" s="161"/>
      <c r="D358" s="162" t="s">
        <v>148</v>
      </c>
      <c r="E358" s="163" t="s">
        <v>3</v>
      </c>
      <c r="F358" s="164" t="s">
        <v>1178</v>
      </c>
      <c r="H358" s="165">
        <v>3.875</v>
      </c>
      <c r="I358" s="166"/>
      <c r="L358" s="161"/>
      <c r="M358" s="167"/>
      <c r="N358" s="168"/>
      <c r="O358" s="168"/>
      <c r="P358" s="168"/>
      <c r="Q358" s="168"/>
      <c r="R358" s="168"/>
      <c r="S358" s="168"/>
      <c r="T358" s="169"/>
      <c r="AT358" s="163" t="s">
        <v>148</v>
      </c>
      <c r="AU358" s="163" t="s">
        <v>80</v>
      </c>
      <c r="AV358" s="13" t="s">
        <v>80</v>
      </c>
      <c r="AW358" s="13" t="s">
        <v>33</v>
      </c>
      <c r="AX358" s="13" t="s">
        <v>71</v>
      </c>
      <c r="AY358" s="163" t="s">
        <v>137</v>
      </c>
    </row>
    <row r="359" spans="1:65" s="13" customFormat="1">
      <c r="B359" s="161"/>
      <c r="D359" s="162" t="s">
        <v>148</v>
      </c>
      <c r="E359" s="163" t="s">
        <v>3</v>
      </c>
      <c r="F359" s="164" t="s">
        <v>1179</v>
      </c>
      <c r="H359" s="165">
        <v>2.0249999999999999</v>
      </c>
      <c r="I359" s="166"/>
      <c r="L359" s="161"/>
      <c r="M359" s="167"/>
      <c r="N359" s="168"/>
      <c r="O359" s="168"/>
      <c r="P359" s="168"/>
      <c r="Q359" s="168"/>
      <c r="R359" s="168"/>
      <c r="S359" s="168"/>
      <c r="T359" s="169"/>
      <c r="AT359" s="163" t="s">
        <v>148</v>
      </c>
      <c r="AU359" s="163" t="s">
        <v>80</v>
      </c>
      <c r="AV359" s="13" t="s">
        <v>80</v>
      </c>
      <c r="AW359" s="13" t="s">
        <v>33</v>
      </c>
      <c r="AX359" s="13" t="s">
        <v>71</v>
      </c>
      <c r="AY359" s="163" t="s">
        <v>137</v>
      </c>
    </row>
    <row r="360" spans="1:65" s="14" customFormat="1">
      <c r="B360" s="170"/>
      <c r="D360" s="162" t="s">
        <v>148</v>
      </c>
      <c r="E360" s="171" t="s">
        <v>3</v>
      </c>
      <c r="F360" s="172" t="s">
        <v>922</v>
      </c>
      <c r="H360" s="173">
        <v>5.9</v>
      </c>
      <c r="I360" s="174"/>
      <c r="L360" s="170"/>
      <c r="M360" s="175"/>
      <c r="N360" s="176"/>
      <c r="O360" s="176"/>
      <c r="P360" s="176"/>
      <c r="Q360" s="176"/>
      <c r="R360" s="176"/>
      <c r="S360" s="176"/>
      <c r="T360" s="177"/>
      <c r="AT360" s="171" t="s">
        <v>148</v>
      </c>
      <c r="AU360" s="171" t="s">
        <v>80</v>
      </c>
      <c r="AV360" s="14" t="s">
        <v>144</v>
      </c>
      <c r="AW360" s="14" t="s">
        <v>33</v>
      </c>
      <c r="AX360" s="14" t="s">
        <v>78</v>
      </c>
      <c r="AY360" s="171" t="s">
        <v>137</v>
      </c>
    </row>
    <row r="361" spans="1:65" s="2" customFormat="1" ht="24.25" customHeight="1">
      <c r="A361" s="32"/>
      <c r="B361" s="142"/>
      <c r="C361" s="178" t="s">
        <v>606</v>
      </c>
      <c r="D361" s="178" t="s">
        <v>293</v>
      </c>
      <c r="E361" s="179" t="s">
        <v>1186</v>
      </c>
      <c r="F361" s="180" t="s">
        <v>1187</v>
      </c>
      <c r="G361" s="181" t="s">
        <v>142</v>
      </c>
      <c r="H361" s="182">
        <v>6.1950000000000003</v>
      </c>
      <c r="I361" s="183"/>
      <c r="J361" s="184">
        <f>ROUND(I361*H361,2)</f>
        <v>0</v>
      </c>
      <c r="K361" s="180" t="s">
        <v>143</v>
      </c>
      <c r="L361" s="185"/>
      <c r="M361" s="186" t="s">
        <v>3</v>
      </c>
      <c r="N361" s="187" t="s">
        <v>42</v>
      </c>
      <c r="O361" s="53"/>
      <c r="P361" s="152">
        <f>O361*H361</f>
        <v>0</v>
      </c>
      <c r="Q361" s="152">
        <v>2.9999999999999997E-4</v>
      </c>
      <c r="R361" s="152">
        <f>Q361*H361</f>
        <v>1.8584999999999999E-3</v>
      </c>
      <c r="S361" s="152">
        <v>0</v>
      </c>
      <c r="T361" s="153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4" t="s">
        <v>363</v>
      </c>
      <c r="AT361" s="154" t="s">
        <v>293</v>
      </c>
      <c r="AU361" s="154" t="s">
        <v>80</v>
      </c>
      <c r="AY361" s="17" t="s">
        <v>137</v>
      </c>
      <c r="BE361" s="155">
        <f>IF(N361="základní",J361,0)</f>
        <v>0</v>
      </c>
      <c r="BF361" s="155">
        <f>IF(N361="snížená",J361,0)</f>
        <v>0</v>
      </c>
      <c r="BG361" s="155">
        <f>IF(N361="zákl. přenesená",J361,0)</f>
        <v>0</v>
      </c>
      <c r="BH361" s="155">
        <f>IF(N361="sníž. přenesená",J361,0)</f>
        <v>0</v>
      </c>
      <c r="BI361" s="155">
        <f>IF(N361="nulová",J361,0)</f>
        <v>0</v>
      </c>
      <c r="BJ361" s="17" t="s">
        <v>78</v>
      </c>
      <c r="BK361" s="155">
        <f>ROUND(I361*H361,2)</f>
        <v>0</v>
      </c>
      <c r="BL361" s="17" t="s">
        <v>267</v>
      </c>
      <c r="BM361" s="154" t="s">
        <v>1205</v>
      </c>
    </row>
    <row r="362" spans="1:65" s="13" customFormat="1">
      <c r="B362" s="161"/>
      <c r="D362" s="162" t="s">
        <v>148</v>
      </c>
      <c r="F362" s="164" t="s">
        <v>1200</v>
      </c>
      <c r="H362" s="165">
        <v>6.1950000000000003</v>
      </c>
      <c r="I362" s="166"/>
      <c r="L362" s="161"/>
      <c r="M362" s="167"/>
      <c r="N362" s="168"/>
      <c r="O362" s="168"/>
      <c r="P362" s="168"/>
      <c r="Q362" s="168"/>
      <c r="R362" s="168"/>
      <c r="S362" s="168"/>
      <c r="T362" s="169"/>
      <c r="AT362" s="163" t="s">
        <v>148</v>
      </c>
      <c r="AU362" s="163" t="s">
        <v>80</v>
      </c>
      <c r="AV362" s="13" t="s">
        <v>80</v>
      </c>
      <c r="AW362" s="13" t="s">
        <v>4</v>
      </c>
      <c r="AX362" s="13" t="s">
        <v>78</v>
      </c>
      <c r="AY362" s="163" t="s">
        <v>137</v>
      </c>
    </row>
    <row r="363" spans="1:65" s="2" customFormat="1" ht="49.15" customHeight="1">
      <c r="A363" s="32"/>
      <c r="B363" s="142"/>
      <c r="C363" s="143" t="s">
        <v>612</v>
      </c>
      <c r="D363" s="143" t="s">
        <v>139</v>
      </c>
      <c r="E363" s="144" t="s">
        <v>1206</v>
      </c>
      <c r="F363" s="145" t="s">
        <v>1207</v>
      </c>
      <c r="G363" s="146" t="s">
        <v>296</v>
      </c>
      <c r="H363" s="147">
        <v>6.3E-2</v>
      </c>
      <c r="I363" s="148"/>
      <c r="J363" s="149">
        <f>ROUND(I363*H363,2)</f>
        <v>0</v>
      </c>
      <c r="K363" s="145" t="s">
        <v>143</v>
      </c>
      <c r="L363" s="33"/>
      <c r="M363" s="150" t="s">
        <v>3</v>
      </c>
      <c r="N363" s="151" t="s">
        <v>42</v>
      </c>
      <c r="O363" s="53"/>
      <c r="P363" s="152">
        <f>O363*H363</f>
        <v>0</v>
      </c>
      <c r="Q363" s="152">
        <v>0</v>
      </c>
      <c r="R363" s="152">
        <f>Q363*H363</f>
        <v>0</v>
      </c>
      <c r="S363" s="152">
        <v>0</v>
      </c>
      <c r="T363" s="153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4" t="s">
        <v>267</v>
      </c>
      <c r="AT363" s="154" t="s">
        <v>139</v>
      </c>
      <c r="AU363" s="154" t="s">
        <v>80</v>
      </c>
      <c r="AY363" s="17" t="s">
        <v>137</v>
      </c>
      <c r="BE363" s="155">
        <f>IF(N363="základní",J363,0)</f>
        <v>0</v>
      </c>
      <c r="BF363" s="155">
        <f>IF(N363="snížená",J363,0)</f>
        <v>0</v>
      </c>
      <c r="BG363" s="155">
        <f>IF(N363="zákl. přenesená",J363,0)</f>
        <v>0</v>
      </c>
      <c r="BH363" s="155">
        <f>IF(N363="sníž. přenesená",J363,0)</f>
        <v>0</v>
      </c>
      <c r="BI363" s="155">
        <f>IF(N363="nulová",J363,0)</f>
        <v>0</v>
      </c>
      <c r="BJ363" s="17" t="s">
        <v>78</v>
      </c>
      <c r="BK363" s="155">
        <f>ROUND(I363*H363,2)</f>
        <v>0</v>
      </c>
      <c r="BL363" s="17" t="s">
        <v>267</v>
      </c>
      <c r="BM363" s="154" t="s">
        <v>1208</v>
      </c>
    </row>
    <row r="364" spans="1:65" s="2" customFormat="1">
      <c r="A364" s="32"/>
      <c r="B364" s="33"/>
      <c r="C364" s="32"/>
      <c r="D364" s="156" t="s">
        <v>146</v>
      </c>
      <c r="E364" s="32"/>
      <c r="F364" s="157" t="s">
        <v>1209</v>
      </c>
      <c r="G364" s="32"/>
      <c r="H364" s="32"/>
      <c r="I364" s="158"/>
      <c r="J364" s="32"/>
      <c r="K364" s="32"/>
      <c r="L364" s="33"/>
      <c r="M364" s="159"/>
      <c r="N364" s="160"/>
      <c r="O364" s="53"/>
      <c r="P364" s="53"/>
      <c r="Q364" s="53"/>
      <c r="R364" s="53"/>
      <c r="S364" s="53"/>
      <c r="T364" s="54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7" t="s">
        <v>146</v>
      </c>
      <c r="AU364" s="17" t="s">
        <v>80</v>
      </c>
    </row>
    <row r="365" spans="1:65" s="12" customFormat="1" ht="22.9" customHeight="1">
      <c r="B365" s="129"/>
      <c r="D365" s="130" t="s">
        <v>70</v>
      </c>
      <c r="E365" s="140" t="s">
        <v>1210</v>
      </c>
      <c r="F365" s="140" t="s">
        <v>1211</v>
      </c>
      <c r="I365" s="132"/>
      <c r="J365" s="141">
        <f>BK365</f>
        <v>0</v>
      </c>
      <c r="L365" s="129"/>
      <c r="M365" s="134"/>
      <c r="N365" s="135"/>
      <c r="O365" s="135"/>
      <c r="P365" s="136">
        <f>SUM(P366:P398)</f>
        <v>0</v>
      </c>
      <c r="Q365" s="135"/>
      <c r="R365" s="136">
        <f>SUM(R366:R398)</f>
        <v>0.84961739000000003</v>
      </c>
      <c r="S365" s="135"/>
      <c r="T365" s="137">
        <f>SUM(T366:T398)</f>
        <v>0</v>
      </c>
      <c r="AR365" s="130" t="s">
        <v>80</v>
      </c>
      <c r="AT365" s="138" t="s">
        <v>70</v>
      </c>
      <c r="AU365" s="138" t="s">
        <v>78</v>
      </c>
      <c r="AY365" s="130" t="s">
        <v>137</v>
      </c>
      <c r="BK365" s="139">
        <f>SUM(BK366:BK398)</f>
        <v>0</v>
      </c>
    </row>
    <row r="366" spans="1:65" s="2" customFormat="1" ht="33" customHeight="1">
      <c r="A366" s="32"/>
      <c r="B366" s="142"/>
      <c r="C366" s="143" t="s">
        <v>618</v>
      </c>
      <c r="D366" s="143" t="s">
        <v>139</v>
      </c>
      <c r="E366" s="144" t="s">
        <v>1212</v>
      </c>
      <c r="F366" s="145" t="s">
        <v>1213</v>
      </c>
      <c r="G366" s="146" t="s">
        <v>405</v>
      </c>
      <c r="H366" s="147">
        <v>12</v>
      </c>
      <c r="I366" s="148"/>
      <c r="J366" s="149">
        <f>ROUND(I366*H366,2)</f>
        <v>0</v>
      </c>
      <c r="K366" s="145" t="s">
        <v>143</v>
      </c>
      <c r="L366" s="33"/>
      <c r="M366" s="150" t="s">
        <v>3</v>
      </c>
      <c r="N366" s="151" t="s">
        <v>42</v>
      </c>
      <c r="O366" s="53"/>
      <c r="P366" s="152">
        <f>O366*H366</f>
        <v>0</v>
      </c>
      <c r="Q366" s="152">
        <v>0</v>
      </c>
      <c r="R366" s="152">
        <f>Q366*H366</f>
        <v>0</v>
      </c>
      <c r="S366" s="152">
        <v>0</v>
      </c>
      <c r="T366" s="153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4" t="s">
        <v>267</v>
      </c>
      <c r="AT366" s="154" t="s">
        <v>139</v>
      </c>
      <c r="AU366" s="154" t="s">
        <v>80</v>
      </c>
      <c r="AY366" s="17" t="s">
        <v>137</v>
      </c>
      <c r="BE366" s="155">
        <f>IF(N366="základní",J366,0)</f>
        <v>0</v>
      </c>
      <c r="BF366" s="155">
        <f>IF(N366="snížená",J366,0)</f>
        <v>0</v>
      </c>
      <c r="BG366" s="155">
        <f>IF(N366="zákl. přenesená",J366,0)</f>
        <v>0</v>
      </c>
      <c r="BH366" s="155">
        <f>IF(N366="sníž. přenesená",J366,0)</f>
        <v>0</v>
      </c>
      <c r="BI366" s="155">
        <f>IF(N366="nulová",J366,0)</f>
        <v>0</v>
      </c>
      <c r="BJ366" s="17" t="s">
        <v>78</v>
      </c>
      <c r="BK366" s="155">
        <f>ROUND(I366*H366,2)</f>
        <v>0</v>
      </c>
      <c r="BL366" s="17" t="s">
        <v>267</v>
      </c>
      <c r="BM366" s="154" t="s">
        <v>1214</v>
      </c>
    </row>
    <row r="367" spans="1:65" s="2" customFormat="1">
      <c r="A367" s="32"/>
      <c r="B367" s="33"/>
      <c r="C367" s="32"/>
      <c r="D367" s="156" t="s">
        <v>146</v>
      </c>
      <c r="E367" s="32"/>
      <c r="F367" s="157" t="s">
        <v>1215</v>
      </c>
      <c r="G367" s="32"/>
      <c r="H367" s="32"/>
      <c r="I367" s="158"/>
      <c r="J367" s="32"/>
      <c r="K367" s="32"/>
      <c r="L367" s="33"/>
      <c r="M367" s="159"/>
      <c r="N367" s="160"/>
      <c r="O367" s="53"/>
      <c r="P367" s="53"/>
      <c r="Q367" s="53"/>
      <c r="R367" s="53"/>
      <c r="S367" s="53"/>
      <c r="T367" s="54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7" t="s">
        <v>146</v>
      </c>
      <c r="AU367" s="17" t="s">
        <v>80</v>
      </c>
    </row>
    <row r="368" spans="1:65" s="13" customFormat="1">
      <c r="B368" s="161"/>
      <c r="D368" s="162" t="s">
        <v>148</v>
      </c>
      <c r="E368" s="163" t="s">
        <v>3</v>
      </c>
      <c r="F368" s="164" t="s">
        <v>1216</v>
      </c>
      <c r="H368" s="165">
        <v>12</v>
      </c>
      <c r="I368" s="166"/>
      <c r="L368" s="161"/>
      <c r="M368" s="167"/>
      <c r="N368" s="168"/>
      <c r="O368" s="168"/>
      <c r="P368" s="168"/>
      <c r="Q368" s="168"/>
      <c r="R368" s="168"/>
      <c r="S368" s="168"/>
      <c r="T368" s="169"/>
      <c r="AT368" s="163" t="s">
        <v>148</v>
      </c>
      <c r="AU368" s="163" t="s">
        <v>80</v>
      </c>
      <c r="AV368" s="13" t="s">
        <v>80</v>
      </c>
      <c r="AW368" s="13" t="s">
        <v>33</v>
      </c>
      <c r="AX368" s="13" t="s">
        <v>78</v>
      </c>
      <c r="AY368" s="163" t="s">
        <v>137</v>
      </c>
    </row>
    <row r="369" spans="1:65" s="2" customFormat="1" ht="37.9" customHeight="1">
      <c r="A369" s="32"/>
      <c r="B369" s="142"/>
      <c r="C369" s="143" t="s">
        <v>624</v>
      </c>
      <c r="D369" s="143" t="s">
        <v>139</v>
      </c>
      <c r="E369" s="144" t="s">
        <v>1217</v>
      </c>
      <c r="F369" s="145" t="s">
        <v>1218</v>
      </c>
      <c r="G369" s="146" t="s">
        <v>170</v>
      </c>
      <c r="H369" s="147">
        <v>0.86099999999999999</v>
      </c>
      <c r="I369" s="148"/>
      <c r="J369" s="149">
        <f>ROUND(I369*H369,2)</f>
        <v>0</v>
      </c>
      <c r="K369" s="145" t="s">
        <v>143</v>
      </c>
      <c r="L369" s="33"/>
      <c r="M369" s="150" t="s">
        <v>3</v>
      </c>
      <c r="N369" s="151" t="s">
        <v>42</v>
      </c>
      <c r="O369" s="53"/>
      <c r="P369" s="152">
        <f>O369*H369</f>
        <v>0</v>
      </c>
      <c r="Q369" s="152">
        <v>1.89E-3</v>
      </c>
      <c r="R369" s="152">
        <f>Q369*H369</f>
        <v>1.62729E-3</v>
      </c>
      <c r="S369" s="152">
        <v>0</v>
      </c>
      <c r="T369" s="153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4" t="s">
        <v>267</v>
      </c>
      <c r="AT369" s="154" t="s">
        <v>139</v>
      </c>
      <c r="AU369" s="154" t="s">
        <v>80</v>
      </c>
      <c r="AY369" s="17" t="s">
        <v>137</v>
      </c>
      <c r="BE369" s="155">
        <f>IF(N369="základní",J369,0)</f>
        <v>0</v>
      </c>
      <c r="BF369" s="155">
        <f>IF(N369="snížená",J369,0)</f>
        <v>0</v>
      </c>
      <c r="BG369" s="155">
        <f>IF(N369="zákl. přenesená",J369,0)</f>
        <v>0</v>
      </c>
      <c r="BH369" s="155">
        <f>IF(N369="sníž. přenesená",J369,0)</f>
        <v>0</v>
      </c>
      <c r="BI369" s="155">
        <f>IF(N369="nulová",J369,0)</f>
        <v>0</v>
      </c>
      <c r="BJ369" s="17" t="s">
        <v>78</v>
      </c>
      <c r="BK369" s="155">
        <f>ROUND(I369*H369,2)</f>
        <v>0</v>
      </c>
      <c r="BL369" s="17" t="s">
        <v>267</v>
      </c>
      <c r="BM369" s="154" t="s">
        <v>1219</v>
      </c>
    </row>
    <row r="370" spans="1:65" s="2" customFormat="1">
      <c r="A370" s="32"/>
      <c r="B370" s="33"/>
      <c r="C370" s="32"/>
      <c r="D370" s="156" t="s">
        <v>146</v>
      </c>
      <c r="E370" s="32"/>
      <c r="F370" s="157" t="s">
        <v>1220</v>
      </c>
      <c r="G370" s="32"/>
      <c r="H370" s="32"/>
      <c r="I370" s="158"/>
      <c r="J370" s="32"/>
      <c r="K370" s="32"/>
      <c r="L370" s="33"/>
      <c r="M370" s="159"/>
      <c r="N370" s="160"/>
      <c r="O370" s="53"/>
      <c r="P370" s="53"/>
      <c r="Q370" s="53"/>
      <c r="R370" s="53"/>
      <c r="S370" s="53"/>
      <c r="T370" s="54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7" t="s">
        <v>146</v>
      </c>
      <c r="AU370" s="17" t="s">
        <v>80</v>
      </c>
    </row>
    <row r="371" spans="1:65" s="13" customFormat="1" ht="20">
      <c r="B371" s="161"/>
      <c r="D371" s="162" t="s">
        <v>148</v>
      </c>
      <c r="E371" s="163" t="s">
        <v>3</v>
      </c>
      <c r="F371" s="164" t="s">
        <v>1221</v>
      </c>
      <c r="H371" s="165">
        <v>0.86099999999999999</v>
      </c>
      <c r="I371" s="166"/>
      <c r="L371" s="161"/>
      <c r="M371" s="167"/>
      <c r="N371" s="168"/>
      <c r="O371" s="168"/>
      <c r="P371" s="168"/>
      <c r="Q371" s="168"/>
      <c r="R371" s="168"/>
      <c r="S371" s="168"/>
      <c r="T371" s="169"/>
      <c r="AT371" s="163" t="s">
        <v>148</v>
      </c>
      <c r="AU371" s="163" t="s">
        <v>80</v>
      </c>
      <c r="AV371" s="13" t="s">
        <v>80</v>
      </c>
      <c r="AW371" s="13" t="s">
        <v>33</v>
      </c>
      <c r="AX371" s="13" t="s">
        <v>78</v>
      </c>
      <c r="AY371" s="163" t="s">
        <v>137</v>
      </c>
    </row>
    <row r="372" spans="1:65" s="2" customFormat="1" ht="33" customHeight="1">
      <c r="A372" s="32"/>
      <c r="B372" s="142"/>
      <c r="C372" s="143" t="s">
        <v>628</v>
      </c>
      <c r="D372" s="143" t="s">
        <v>139</v>
      </c>
      <c r="E372" s="144" t="s">
        <v>1222</v>
      </c>
      <c r="F372" s="145" t="s">
        <v>1223</v>
      </c>
      <c r="G372" s="146" t="s">
        <v>405</v>
      </c>
      <c r="H372" s="147">
        <v>10</v>
      </c>
      <c r="I372" s="148"/>
      <c r="J372" s="149">
        <f>ROUND(I372*H372,2)</f>
        <v>0</v>
      </c>
      <c r="K372" s="145" t="s">
        <v>143</v>
      </c>
      <c r="L372" s="33"/>
      <c r="M372" s="150" t="s">
        <v>3</v>
      </c>
      <c r="N372" s="151" t="s">
        <v>42</v>
      </c>
      <c r="O372" s="53"/>
      <c r="P372" s="152">
        <f>O372*H372</f>
        <v>0</v>
      </c>
      <c r="Q372" s="152">
        <v>2.6700000000000001E-3</v>
      </c>
      <c r="R372" s="152">
        <f>Q372*H372</f>
        <v>2.6700000000000002E-2</v>
      </c>
      <c r="S372" s="152">
        <v>0</v>
      </c>
      <c r="T372" s="153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4" t="s">
        <v>267</v>
      </c>
      <c r="AT372" s="154" t="s">
        <v>139</v>
      </c>
      <c r="AU372" s="154" t="s">
        <v>80</v>
      </c>
      <c r="AY372" s="17" t="s">
        <v>137</v>
      </c>
      <c r="BE372" s="155">
        <f>IF(N372="základní",J372,0)</f>
        <v>0</v>
      </c>
      <c r="BF372" s="155">
        <f>IF(N372="snížená",J372,0)</f>
        <v>0</v>
      </c>
      <c r="BG372" s="155">
        <f>IF(N372="zákl. přenesená",J372,0)</f>
        <v>0</v>
      </c>
      <c r="BH372" s="155">
        <f>IF(N372="sníž. přenesená",J372,0)</f>
        <v>0</v>
      </c>
      <c r="BI372" s="155">
        <f>IF(N372="nulová",J372,0)</f>
        <v>0</v>
      </c>
      <c r="BJ372" s="17" t="s">
        <v>78</v>
      </c>
      <c r="BK372" s="155">
        <f>ROUND(I372*H372,2)</f>
        <v>0</v>
      </c>
      <c r="BL372" s="17" t="s">
        <v>267</v>
      </c>
      <c r="BM372" s="154" t="s">
        <v>1224</v>
      </c>
    </row>
    <row r="373" spans="1:65" s="2" customFormat="1">
      <c r="A373" s="32"/>
      <c r="B373" s="33"/>
      <c r="C373" s="32"/>
      <c r="D373" s="156" t="s">
        <v>146</v>
      </c>
      <c r="E373" s="32"/>
      <c r="F373" s="157" t="s">
        <v>1225</v>
      </c>
      <c r="G373" s="32"/>
      <c r="H373" s="32"/>
      <c r="I373" s="158"/>
      <c r="J373" s="32"/>
      <c r="K373" s="32"/>
      <c r="L373" s="33"/>
      <c r="M373" s="159"/>
      <c r="N373" s="160"/>
      <c r="O373" s="53"/>
      <c r="P373" s="53"/>
      <c r="Q373" s="53"/>
      <c r="R373" s="53"/>
      <c r="S373" s="53"/>
      <c r="T373" s="54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7" t="s">
        <v>146</v>
      </c>
      <c r="AU373" s="17" t="s">
        <v>80</v>
      </c>
    </row>
    <row r="374" spans="1:65" s="13" customFormat="1">
      <c r="B374" s="161"/>
      <c r="D374" s="162" t="s">
        <v>148</v>
      </c>
      <c r="E374" s="163" t="s">
        <v>3</v>
      </c>
      <c r="F374" s="164" t="s">
        <v>1145</v>
      </c>
      <c r="H374" s="165">
        <v>10</v>
      </c>
      <c r="I374" s="166"/>
      <c r="L374" s="161"/>
      <c r="M374" s="167"/>
      <c r="N374" s="168"/>
      <c r="O374" s="168"/>
      <c r="P374" s="168"/>
      <c r="Q374" s="168"/>
      <c r="R374" s="168"/>
      <c r="S374" s="168"/>
      <c r="T374" s="169"/>
      <c r="AT374" s="163" t="s">
        <v>148</v>
      </c>
      <c r="AU374" s="163" t="s">
        <v>80</v>
      </c>
      <c r="AV374" s="13" t="s">
        <v>80</v>
      </c>
      <c r="AW374" s="13" t="s">
        <v>33</v>
      </c>
      <c r="AX374" s="13" t="s">
        <v>78</v>
      </c>
      <c r="AY374" s="163" t="s">
        <v>137</v>
      </c>
    </row>
    <row r="375" spans="1:65" s="2" customFormat="1" ht="49.15" customHeight="1">
      <c r="A375" s="32"/>
      <c r="B375" s="142"/>
      <c r="C375" s="143" t="s">
        <v>633</v>
      </c>
      <c r="D375" s="143" t="s">
        <v>139</v>
      </c>
      <c r="E375" s="144" t="s">
        <v>1226</v>
      </c>
      <c r="F375" s="145" t="s">
        <v>1227</v>
      </c>
      <c r="G375" s="146" t="s">
        <v>158</v>
      </c>
      <c r="H375" s="147">
        <v>29.7</v>
      </c>
      <c r="I375" s="148"/>
      <c r="J375" s="149">
        <f>ROUND(I375*H375,2)</f>
        <v>0</v>
      </c>
      <c r="K375" s="145" t="s">
        <v>143</v>
      </c>
      <c r="L375" s="33"/>
      <c r="M375" s="150" t="s">
        <v>3</v>
      </c>
      <c r="N375" s="151" t="s">
        <v>42</v>
      </c>
      <c r="O375" s="53"/>
      <c r="P375" s="152">
        <f>O375*H375</f>
        <v>0</v>
      </c>
      <c r="Q375" s="152">
        <v>0</v>
      </c>
      <c r="R375" s="152">
        <f>Q375*H375</f>
        <v>0</v>
      </c>
      <c r="S375" s="152">
        <v>0</v>
      </c>
      <c r="T375" s="153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4" t="s">
        <v>267</v>
      </c>
      <c r="AT375" s="154" t="s">
        <v>139</v>
      </c>
      <c r="AU375" s="154" t="s">
        <v>80</v>
      </c>
      <c r="AY375" s="17" t="s">
        <v>137</v>
      </c>
      <c r="BE375" s="155">
        <f>IF(N375="základní",J375,0)</f>
        <v>0</v>
      </c>
      <c r="BF375" s="155">
        <f>IF(N375="snížená",J375,0)</f>
        <v>0</v>
      </c>
      <c r="BG375" s="155">
        <f>IF(N375="zákl. přenesená",J375,0)</f>
        <v>0</v>
      </c>
      <c r="BH375" s="155">
        <f>IF(N375="sníž. přenesená",J375,0)</f>
        <v>0</v>
      </c>
      <c r="BI375" s="155">
        <f>IF(N375="nulová",J375,0)</f>
        <v>0</v>
      </c>
      <c r="BJ375" s="17" t="s">
        <v>78</v>
      </c>
      <c r="BK375" s="155">
        <f>ROUND(I375*H375,2)</f>
        <v>0</v>
      </c>
      <c r="BL375" s="17" t="s">
        <v>267</v>
      </c>
      <c r="BM375" s="154" t="s">
        <v>1228</v>
      </c>
    </row>
    <row r="376" spans="1:65" s="2" customFormat="1">
      <c r="A376" s="32"/>
      <c r="B376" s="33"/>
      <c r="C376" s="32"/>
      <c r="D376" s="156" t="s">
        <v>146</v>
      </c>
      <c r="E376" s="32"/>
      <c r="F376" s="157" t="s">
        <v>1229</v>
      </c>
      <c r="G376" s="32"/>
      <c r="H376" s="32"/>
      <c r="I376" s="158"/>
      <c r="J376" s="32"/>
      <c r="K376" s="32"/>
      <c r="L376" s="33"/>
      <c r="M376" s="159"/>
      <c r="N376" s="160"/>
      <c r="O376" s="53"/>
      <c r="P376" s="53"/>
      <c r="Q376" s="53"/>
      <c r="R376" s="53"/>
      <c r="S376" s="53"/>
      <c r="T376" s="54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146</v>
      </c>
      <c r="AU376" s="17" t="s">
        <v>80</v>
      </c>
    </row>
    <row r="377" spans="1:65" s="13" customFormat="1">
      <c r="B377" s="161"/>
      <c r="D377" s="162" t="s">
        <v>148</v>
      </c>
      <c r="E377" s="163" t="s">
        <v>3</v>
      </c>
      <c r="F377" s="164" t="s">
        <v>1230</v>
      </c>
      <c r="H377" s="165">
        <v>29.7</v>
      </c>
      <c r="I377" s="166"/>
      <c r="L377" s="161"/>
      <c r="M377" s="167"/>
      <c r="N377" s="168"/>
      <c r="O377" s="168"/>
      <c r="P377" s="168"/>
      <c r="Q377" s="168"/>
      <c r="R377" s="168"/>
      <c r="S377" s="168"/>
      <c r="T377" s="169"/>
      <c r="AT377" s="163" t="s">
        <v>148</v>
      </c>
      <c r="AU377" s="163" t="s">
        <v>80</v>
      </c>
      <c r="AV377" s="13" t="s">
        <v>80</v>
      </c>
      <c r="AW377" s="13" t="s">
        <v>33</v>
      </c>
      <c r="AX377" s="13" t="s">
        <v>78</v>
      </c>
      <c r="AY377" s="163" t="s">
        <v>137</v>
      </c>
    </row>
    <row r="378" spans="1:65" s="2" customFormat="1" ht="21.75" customHeight="1">
      <c r="A378" s="32"/>
      <c r="B378" s="142"/>
      <c r="C378" s="178" t="s">
        <v>638</v>
      </c>
      <c r="D378" s="178" t="s">
        <v>293</v>
      </c>
      <c r="E378" s="179" t="s">
        <v>1231</v>
      </c>
      <c r="F378" s="180" t="s">
        <v>1232</v>
      </c>
      <c r="G378" s="181" t="s">
        <v>170</v>
      </c>
      <c r="H378" s="182">
        <v>0.23499999999999999</v>
      </c>
      <c r="I378" s="183"/>
      <c r="J378" s="184">
        <f>ROUND(I378*H378,2)</f>
        <v>0</v>
      </c>
      <c r="K378" s="180" t="s">
        <v>143</v>
      </c>
      <c r="L378" s="185"/>
      <c r="M378" s="186" t="s">
        <v>3</v>
      </c>
      <c r="N378" s="187" t="s">
        <v>42</v>
      </c>
      <c r="O378" s="53"/>
      <c r="P378" s="152">
        <f>O378*H378</f>
        <v>0</v>
      </c>
      <c r="Q378" s="152">
        <v>0.55000000000000004</v>
      </c>
      <c r="R378" s="152">
        <f>Q378*H378</f>
        <v>0.12925</v>
      </c>
      <c r="S378" s="152">
        <v>0</v>
      </c>
      <c r="T378" s="153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4" t="s">
        <v>363</v>
      </c>
      <c r="AT378" s="154" t="s">
        <v>293</v>
      </c>
      <c r="AU378" s="154" t="s">
        <v>80</v>
      </c>
      <c r="AY378" s="17" t="s">
        <v>137</v>
      </c>
      <c r="BE378" s="155">
        <f>IF(N378="základní",J378,0)</f>
        <v>0</v>
      </c>
      <c r="BF378" s="155">
        <f>IF(N378="snížená",J378,0)</f>
        <v>0</v>
      </c>
      <c r="BG378" s="155">
        <f>IF(N378="zákl. přenesená",J378,0)</f>
        <v>0</v>
      </c>
      <c r="BH378" s="155">
        <f>IF(N378="sníž. přenesená",J378,0)</f>
        <v>0</v>
      </c>
      <c r="BI378" s="155">
        <f>IF(N378="nulová",J378,0)</f>
        <v>0</v>
      </c>
      <c r="BJ378" s="17" t="s">
        <v>78</v>
      </c>
      <c r="BK378" s="155">
        <f>ROUND(I378*H378,2)</f>
        <v>0</v>
      </c>
      <c r="BL378" s="17" t="s">
        <v>267</v>
      </c>
      <c r="BM378" s="154" t="s">
        <v>1233</v>
      </c>
    </row>
    <row r="379" spans="1:65" s="13" customFormat="1">
      <c r="B379" s="161"/>
      <c r="D379" s="162" t="s">
        <v>148</v>
      </c>
      <c r="E379" s="163" t="s">
        <v>3</v>
      </c>
      <c r="F379" s="164" t="s">
        <v>1234</v>
      </c>
      <c r="H379" s="165">
        <v>0.23499999999999999</v>
      </c>
      <c r="I379" s="166"/>
      <c r="L379" s="161"/>
      <c r="M379" s="167"/>
      <c r="N379" s="168"/>
      <c r="O379" s="168"/>
      <c r="P379" s="168"/>
      <c r="Q379" s="168"/>
      <c r="R379" s="168"/>
      <c r="S379" s="168"/>
      <c r="T379" s="169"/>
      <c r="AT379" s="163" t="s">
        <v>148</v>
      </c>
      <c r="AU379" s="163" t="s">
        <v>80</v>
      </c>
      <c r="AV379" s="13" t="s">
        <v>80</v>
      </c>
      <c r="AW379" s="13" t="s">
        <v>33</v>
      </c>
      <c r="AX379" s="13" t="s">
        <v>78</v>
      </c>
      <c r="AY379" s="163" t="s">
        <v>137</v>
      </c>
    </row>
    <row r="380" spans="1:65" s="2" customFormat="1" ht="55.5" customHeight="1">
      <c r="A380" s="32"/>
      <c r="B380" s="142"/>
      <c r="C380" s="143" t="s">
        <v>644</v>
      </c>
      <c r="D380" s="143" t="s">
        <v>139</v>
      </c>
      <c r="E380" s="144" t="s">
        <v>1235</v>
      </c>
      <c r="F380" s="145" t="s">
        <v>1236</v>
      </c>
      <c r="G380" s="146" t="s">
        <v>158</v>
      </c>
      <c r="H380" s="147">
        <v>40.65</v>
      </c>
      <c r="I380" s="148"/>
      <c r="J380" s="149">
        <f>ROUND(I380*H380,2)</f>
        <v>0</v>
      </c>
      <c r="K380" s="145" t="s">
        <v>143</v>
      </c>
      <c r="L380" s="33"/>
      <c r="M380" s="150" t="s">
        <v>3</v>
      </c>
      <c r="N380" s="151" t="s">
        <v>42</v>
      </c>
      <c r="O380" s="53"/>
      <c r="P380" s="152">
        <f>O380*H380</f>
        <v>0</v>
      </c>
      <c r="Q380" s="152">
        <v>0</v>
      </c>
      <c r="R380" s="152">
        <f>Q380*H380</f>
        <v>0</v>
      </c>
      <c r="S380" s="152">
        <v>0</v>
      </c>
      <c r="T380" s="153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4" t="s">
        <v>267</v>
      </c>
      <c r="AT380" s="154" t="s">
        <v>139</v>
      </c>
      <c r="AU380" s="154" t="s">
        <v>80</v>
      </c>
      <c r="AY380" s="17" t="s">
        <v>137</v>
      </c>
      <c r="BE380" s="155">
        <f>IF(N380="základní",J380,0)</f>
        <v>0</v>
      </c>
      <c r="BF380" s="155">
        <f>IF(N380="snížená",J380,0)</f>
        <v>0</v>
      </c>
      <c r="BG380" s="155">
        <f>IF(N380="zákl. přenesená",J380,0)</f>
        <v>0</v>
      </c>
      <c r="BH380" s="155">
        <f>IF(N380="sníž. přenesená",J380,0)</f>
        <v>0</v>
      </c>
      <c r="BI380" s="155">
        <f>IF(N380="nulová",J380,0)</f>
        <v>0</v>
      </c>
      <c r="BJ380" s="17" t="s">
        <v>78</v>
      </c>
      <c r="BK380" s="155">
        <f>ROUND(I380*H380,2)</f>
        <v>0</v>
      </c>
      <c r="BL380" s="17" t="s">
        <v>267</v>
      </c>
      <c r="BM380" s="154" t="s">
        <v>1237</v>
      </c>
    </row>
    <row r="381" spans="1:65" s="2" customFormat="1">
      <c r="A381" s="32"/>
      <c r="B381" s="33"/>
      <c r="C381" s="32"/>
      <c r="D381" s="156" t="s">
        <v>146</v>
      </c>
      <c r="E381" s="32"/>
      <c r="F381" s="157" t="s">
        <v>1238</v>
      </c>
      <c r="G381" s="32"/>
      <c r="H381" s="32"/>
      <c r="I381" s="158"/>
      <c r="J381" s="32"/>
      <c r="K381" s="32"/>
      <c r="L381" s="33"/>
      <c r="M381" s="159"/>
      <c r="N381" s="160"/>
      <c r="O381" s="53"/>
      <c r="P381" s="53"/>
      <c r="Q381" s="53"/>
      <c r="R381" s="53"/>
      <c r="S381" s="53"/>
      <c r="T381" s="54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146</v>
      </c>
      <c r="AU381" s="17" t="s">
        <v>80</v>
      </c>
    </row>
    <row r="382" spans="1:65" s="13" customFormat="1">
      <c r="B382" s="161"/>
      <c r="D382" s="162" t="s">
        <v>148</v>
      </c>
      <c r="E382" s="163" t="s">
        <v>3</v>
      </c>
      <c r="F382" s="164" t="s">
        <v>1239</v>
      </c>
      <c r="H382" s="165">
        <v>9.5</v>
      </c>
      <c r="I382" s="166"/>
      <c r="L382" s="161"/>
      <c r="M382" s="167"/>
      <c r="N382" s="168"/>
      <c r="O382" s="168"/>
      <c r="P382" s="168"/>
      <c r="Q382" s="168"/>
      <c r="R382" s="168"/>
      <c r="S382" s="168"/>
      <c r="T382" s="169"/>
      <c r="AT382" s="163" t="s">
        <v>148</v>
      </c>
      <c r="AU382" s="163" t="s">
        <v>80</v>
      </c>
      <c r="AV382" s="13" t="s">
        <v>80</v>
      </c>
      <c r="AW382" s="13" t="s">
        <v>33</v>
      </c>
      <c r="AX382" s="13" t="s">
        <v>71</v>
      </c>
      <c r="AY382" s="163" t="s">
        <v>137</v>
      </c>
    </row>
    <row r="383" spans="1:65" s="13" customFormat="1">
      <c r="B383" s="161"/>
      <c r="D383" s="162" t="s">
        <v>148</v>
      </c>
      <c r="E383" s="163" t="s">
        <v>3</v>
      </c>
      <c r="F383" s="164" t="s">
        <v>1240</v>
      </c>
      <c r="H383" s="165">
        <v>26.4</v>
      </c>
      <c r="I383" s="166"/>
      <c r="L383" s="161"/>
      <c r="M383" s="167"/>
      <c r="N383" s="168"/>
      <c r="O383" s="168"/>
      <c r="P383" s="168"/>
      <c r="Q383" s="168"/>
      <c r="R383" s="168"/>
      <c r="S383" s="168"/>
      <c r="T383" s="169"/>
      <c r="AT383" s="163" t="s">
        <v>148</v>
      </c>
      <c r="AU383" s="163" t="s">
        <v>80</v>
      </c>
      <c r="AV383" s="13" t="s">
        <v>80</v>
      </c>
      <c r="AW383" s="13" t="s">
        <v>33</v>
      </c>
      <c r="AX383" s="13" t="s">
        <v>71</v>
      </c>
      <c r="AY383" s="163" t="s">
        <v>137</v>
      </c>
    </row>
    <row r="384" spans="1:65" s="13" customFormat="1">
      <c r="B384" s="161"/>
      <c r="D384" s="162" t="s">
        <v>148</v>
      </c>
      <c r="E384" s="163" t="s">
        <v>3</v>
      </c>
      <c r="F384" s="164" t="s">
        <v>1241</v>
      </c>
      <c r="H384" s="165">
        <v>4.75</v>
      </c>
      <c r="I384" s="166"/>
      <c r="L384" s="161"/>
      <c r="M384" s="167"/>
      <c r="N384" s="168"/>
      <c r="O384" s="168"/>
      <c r="P384" s="168"/>
      <c r="Q384" s="168"/>
      <c r="R384" s="168"/>
      <c r="S384" s="168"/>
      <c r="T384" s="169"/>
      <c r="AT384" s="163" t="s">
        <v>148</v>
      </c>
      <c r="AU384" s="163" t="s">
        <v>80</v>
      </c>
      <c r="AV384" s="13" t="s">
        <v>80</v>
      </c>
      <c r="AW384" s="13" t="s">
        <v>33</v>
      </c>
      <c r="AX384" s="13" t="s">
        <v>71</v>
      </c>
      <c r="AY384" s="163" t="s">
        <v>137</v>
      </c>
    </row>
    <row r="385" spans="1:65" s="14" customFormat="1">
      <c r="B385" s="170"/>
      <c r="D385" s="162" t="s">
        <v>148</v>
      </c>
      <c r="E385" s="171" t="s">
        <v>3</v>
      </c>
      <c r="F385" s="172" t="s">
        <v>922</v>
      </c>
      <c r="H385" s="173">
        <v>40.65</v>
      </c>
      <c r="I385" s="174"/>
      <c r="L385" s="170"/>
      <c r="M385" s="175"/>
      <c r="N385" s="176"/>
      <c r="O385" s="176"/>
      <c r="P385" s="176"/>
      <c r="Q385" s="176"/>
      <c r="R385" s="176"/>
      <c r="S385" s="176"/>
      <c r="T385" s="177"/>
      <c r="AT385" s="171" t="s">
        <v>148</v>
      </c>
      <c r="AU385" s="171" t="s">
        <v>80</v>
      </c>
      <c r="AV385" s="14" t="s">
        <v>144</v>
      </c>
      <c r="AW385" s="14" t="s">
        <v>33</v>
      </c>
      <c r="AX385" s="14" t="s">
        <v>78</v>
      </c>
      <c r="AY385" s="171" t="s">
        <v>137</v>
      </c>
    </row>
    <row r="386" spans="1:65" s="2" customFormat="1" ht="21.75" customHeight="1">
      <c r="A386" s="32"/>
      <c r="B386" s="142"/>
      <c r="C386" s="178" t="s">
        <v>650</v>
      </c>
      <c r="D386" s="178" t="s">
        <v>293</v>
      </c>
      <c r="E386" s="179" t="s">
        <v>1242</v>
      </c>
      <c r="F386" s="180" t="s">
        <v>1243</v>
      </c>
      <c r="G386" s="181" t="s">
        <v>170</v>
      </c>
      <c r="H386" s="182">
        <v>0.626</v>
      </c>
      <c r="I386" s="183"/>
      <c r="J386" s="184">
        <f>ROUND(I386*H386,2)</f>
        <v>0</v>
      </c>
      <c r="K386" s="180" t="s">
        <v>143</v>
      </c>
      <c r="L386" s="185"/>
      <c r="M386" s="186" t="s">
        <v>3</v>
      </c>
      <c r="N386" s="187" t="s">
        <v>42</v>
      </c>
      <c r="O386" s="53"/>
      <c r="P386" s="152">
        <f>O386*H386</f>
        <v>0</v>
      </c>
      <c r="Q386" s="152">
        <v>0.55000000000000004</v>
      </c>
      <c r="R386" s="152">
        <f>Q386*H386</f>
        <v>0.34430000000000005</v>
      </c>
      <c r="S386" s="152">
        <v>0</v>
      </c>
      <c r="T386" s="153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4" t="s">
        <v>363</v>
      </c>
      <c r="AT386" s="154" t="s">
        <v>293</v>
      </c>
      <c r="AU386" s="154" t="s">
        <v>80</v>
      </c>
      <c r="AY386" s="17" t="s">
        <v>137</v>
      </c>
      <c r="BE386" s="155">
        <f>IF(N386="základní",J386,0)</f>
        <v>0</v>
      </c>
      <c r="BF386" s="155">
        <f>IF(N386="snížená",J386,0)</f>
        <v>0</v>
      </c>
      <c r="BG386" s="155">
        <f>IF(N386="zákl. přenesená",J386,0)</f>
        <v>0</v>
      </c>
      <c r="BH386" s="155">
        <f>IF(N386="sníž. přenesená",J386,0)</f>
        <v>0</v>
      </c>
      <c r="BI386" s="155">
        <f>IF(N386="nulová",J386,0)</f>
        <v>0</v>
      </c>
      <c r="BJ386" s="17" t="s">
        <v>78</v>
      </c>
      <c r="BK386" s="155">
        <f>ROUND(I386*H386,2)</f>
        <v>0</v>
      </c>
      <c r="BL386" s="17" t="s">
        <v>267</v>
      </c>
      <c r="BM386" s="154" t="s">
        <v>1244</v>
      </c>
    </row>
    <row r="387" spans="1:65" s="13" customFormat="1">
      <c r="B387" s="161"/>
      <c r="D387" s="162" t="s">
        <v>148</v>
      </c>
      <c r="E387" s="163" t="s">
        <v>3</v>
      </c>
      <c r="F387" s="164" t="s">
        <v>1245</v>
      </c>
      <c r="H387" s="165">
        <v>0.14599999999999999</v>
      </c>
      <c r="I387" s="166"/>
      <c r="L387" s="161"/>
      <c r="M387" s="167"/>
      <c r="N387" s="168"/>
      <c r="O387" s="168"/>
      <c r="P387" s="168"/>
      <c r="Q387" s="168"/>
      <c r="R387" s="168"/>
      <c r="S387" s="168"/>
      <c r="T387" s="169"/>
      <c r="AT387" s="163" t="s">
        <v>148</v>
      </c>
      <c r="AU387" s="163" t="s">
        <v>80</v>
      </c>
      <c r="AV387" s="13" t="s">
        <v>80</v>
      </c>
      <c r="AW387" s="13" t="s">
        <v>33</v>
      </c>
      <c r="AX387" s="13" t="s">
        <v>71</v>
      </c>
      <c r="AY387" s="163" t="s">
        <v>137</v>
      </c>
    </row>
    <row r="388" spans="1:65" s="13" customFormat="1">
      <c r="B388" s="161"/>
      <c r="D388" s="162" t="s">
        <v>148</v>
      </c>
      <c r="E388" s="163" t="s">
        <v>3</v>
      </c>
      <c r="F388" s="164" t="s">
        <v>1246</v>
      </c>
      <c r="H388" s="165">
        <v>0.40699999999999997</v>
      </c>
      <c r="I388" s="166"/>
      <c r="L388" s="161"/>
      <c r="M388" s="167"/>
      <c r="N388" s="168"/>
      <c r="O388" s="168"/>
      <c r="P388" s="168"/>
      <c r="Q388" s="168"/>
      <c r="R388" s="168"/>
      <c r="S388" s="168"/>
      <c r="T388" s="169"/>
      <c r="AT388" s="163" t="s">
        <v>148</v>
      </c>
      <c r="AU388" s="163" t="s">
        <v>80</v>
      </c>
      <c r="AV388" s="13" t="s">
        <v>80</v>
      </c>
      <c r="AW388" s="13" t="s">
        <v>33</v>
      </c>
      <c r="AX388" s="13" t="s">
        <v>71</v>
      </c>
      <c r="AY388" s="163" t="s">
        <v>137</v>
      </c>
    </row>
    <row r="389" spans="1:65" s="13" customFormat="1">
      <c r="B389" s="161"/>
      <c r="D389" s="162" t="s">
        <v>148</v>
      </c>
      <c r="E389" s="163" t="s">
        <v>3</v>
      </c>
      <c r="F389" s="164" t="s">
        <v>1247</v>
      </c>
      <c r="H389" s="165">
        <v>7.2999999999999995E-2</v>
      </c>
      <c r="I389" s="166"/>
      <c r="L389" s="161"/>
      <c r="M389" s="167"/>
      <c r="N389" s="168"/>
      <c r="O389" s="168"/>
      <c r="P389" s="168"/>
      <c r="Q389" s="168"/>
      <c r="R389" s="168"/>
      <c r="S389" s="168"/>
      <c r="T389" s="169"/>
      <c r="AT389" s="163" t="s">
        <v>148</v>
      </c>
      <c r="AU389" s="163" t="s">
        <v>80</v>
      </c>
      <c r="AV389" s="13" t="s">
        <v>80</v>
      </c>
      <c r="AW389" s="13" t="s">
        <v>33</v>
      </c>
      <c r="AX389" s="13" t="s">
        <v>71</v>
      </c>
      <c r="AY389" s="163" t="s">
        <v>137</v>
      </c>
    </row>
    <row r="390" spans="1:65" s="14" customFormat="1">
      <c r="B390" s="170"/>
      <c r="D390" s="162" t="s">
        <v>148</v>
      </c>
      <c r="E390" s="171" t="s">
        <v>3</v>
      </c>
      <c r="F390" s="172" t="s">
        <v>922</v>
      </c>
      <c r="H390" s="173">
        <v>0.62599999999999989</v>
      </c>
      <c r="I390" s="174"/>
      <c r="L390" s="170"/>
      <c r="M390" s="175"/>
      <c r="N390" s="176"/>
      <c r="O390" s="176"/>
      <c r="P390" s="176"/>
      <c r="Q390" s="176"/>
      <c r="R390" s="176"/>
      <c r="S390" s="176"/>
      <c r="T390" s="177"/>
      <c r="AT390" s="171" t="s">
        <v>148</v>
      </c>
      <c r="AU390" s="171" t="s">
        <v>80</v>
      </c>
      <c r="AV390" s="14" t="s">
        <v>144</v>
      </c>
      <c r="AW390" s="14" t="s">
        <v>33</v>
      </c>
      <c r="AX390" s="14" t="s">
        <v>78</v>
      </c>
      <c r="AY390" s="171" t="s">
        <v>137</v>
      </c>
    </row>
    <row r="391" spans="1:65" s="2" customFormat="1" ht="44.25" customHeight="1">
      <c r="A391" s="32"/>
      <c r="B391" s="142"/>
      <c r="C391" s="143" t="s">
        <v>655</v>
      </c>
      <c r="D391" s="143" t="s">
        <v>139</v>
      </c>
      <c r="E391" s="144" t="s">
        <v>1248</v>
      </c>
      <c r="F391" s="145" t="s">
        <v>1249</v>
      </c>
      <c r="G391" s="146" t="s">
        <v>142</v>
      </c>
      <c r="H391" s="147">
        <v>22.22</v>
      </c>
      <c r="I391" s="148"/>
      <c r="J391" s="149">
        <f>ROUND(I391*H391,2)</f>
        <v>0</v>
      </c>
      <c r="K391" s="145" t="s">
        <v>143</v>
      </c>
      <c r="L391" s="33"/>
      <c r="M391" s="150" t="s">
        <v>3</v>
      </c>
      <c r="N391" s="151" t="s">
        <v>42</v>
      </c>
      <c r="O391" s="53"/>
      <c r="P391" s="152">
        <f>O391*H391</f>
        <v>0</v>
      </c>
      <c r="Q391" s="152">
        <v>1.423E-2</v>
      </c>
      <c r="R391" s="152">
        <f>Q391*H391</f>
        <v>0.31619059999999999</v>
      </c>
      <c r="S391" s="152">
        <v>0</v>
      </c>
      <c r="T391" s="153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54" t="s">
        <v>267</v>
      </c>
      <c r="AT391" s="154" t="s">
        <v>139</v>
      </c>
      <c r="AU391" s="154" t="s">
        <v>80</v>
      </c>
      <c r="AY391" s="17" t="s">
        <v>137</v>
      </c>
      <c r="BE391" s="155">
        <f>IF(N391="základní",J391,0)</f>
        <v>0</v>
      </c>
      <c r="BF391" s="155">
        <f>IF(N391="snížená",J391,0)</f>
        <v>0</v>
      </c>
      <c r="BG391" s="155">
        <f>IF(N391="zákl. přenesená",J391,0)</f>
        <v>0</v>
      </c>
      <c r="BH391" s="155">
        <f>IF(N391="sníž. přenesená",J391,0)</f>
        <v>0</v>
      </c>
      <c r="BI391" s="155">
        <f>IF(N391="nulová",J391,0)</f>
        <v>0</v>
      </c>
      <c r="BJ391" s="17" t="s">
        <v>78</v>
      </c>
      <c r="BK391" s="155">
        <f>ROUND(I391*H391,2)</f>
        <v>0</v>
      </c>
      <c r="BL391" s="17" t="s">
        <v>267</v>
      </c>
      <c r="BM391" s="154" t="s">
        <v>1250</v>
      </c>
    </row>
    <row r="392" spans="1:65" s="2" customFormat="1">
      <c r="A392" s="32"/>
      <c r="B392" s="33"/>
      <c r="C392" s="32"/>
      <c r="D392" s="156" t="s">
        <v>146</v>
      </c>
      <c r="E392" s="32"/>
      <c r="F392" s="157" t="s">
        <v>1251</v>
      </c>
      <c r="G392" s="32"/>
      <c r="H392" s="32"/>
      <c r="I392" s="158"/>
      <c r="J392" s="32"/>
      <c r="K392" s="32"/>
      <c r="L392" s="33"/>
      <c r="M392" s="159"/>
      <c r="N392" s="160"/>
      <c r="O392" s="53"/>
      <c r="P392" s="53"/>
      <c r="Q392" s="53"/>
      <c r="R392" s="53"/>
      <c r="S392" s="53"/>
      <c r="T392" s="54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7" t="s">
        <v>146</v>
      </c>
      <c r="AU392" s="17" t="s">
        <v>80</v>
      </c>
    </row>
    <row r="393" spans="1:65" s="13" customFormat="1" ht="20">
      <c r="B393" s="161"/>
      <c r="D393" s="162" t="s">
        <v>148</v>
      </c>
      <c r="E393" s="163" t="s">
        <v>3</v>
      </c>
      <c r="F393" s="164" t="s">
        <v>1252</v>
      </c>
      <c r="H393" s="165">
        <v>22.22</v>
      </c>
      <c r="I393" s="166"/>
      <c r="L393" s="161"/>
      <c r="M393" s="167"/>
      <c r="N393" s="168"/>
      <c r="O393" s="168"/>
      <c r="P393" s="168"/>
      <c r="Q393" s="168"/>
      <c r="R393" s="168"/>
      <c r="S393" s="168"/>
      <c r="T393" s="169"/>
      <c r="AT393" s="163" t="s">
        <v>148</v>
      </c>
      <c r="AU393" s="163" t="s">
        <v>80</v>
      </c>
      <c r="AV393" s="13" t="s">
        <v>80</v>
      </c>
      <c r="AW393" s="13" t="s">
        <v>33</v>
      </c>
      <c r="AX393" s="13" t="s">
        <v>78</v>
      </c>
      <c r="AY393" s="163" t="s">
        <v>137</v>
      </c>
    </row>
    <row r="394" spans="1:65" s="2" customFormat="1" ht="37.9" customHeight="1">
      <c r="A394" s="32"/>
      <c r="B394" s="142"/>
      <c r="C394" s="143" t="s">
        <v>664</v>
      </c>
      <c r="D394" s="143" t="s">
        <v>139</v>
      </c>
      <c r="E394" s="144" t="s">
        <v>1253</v>
      </c>
      <c r="F394" s="145" t="s">
        <v>1254</v>
      </c>
      <c r="G394" s="146" t="s">
        <v>170</v>
      </c>
      <c r="H394" s="147">
        <v>1.35</v>
      </c>
      <c r="I394" s="148"/>
      <c r="J394" s="149">
        <f>ROUND(I394*H394,2)</f>
        <v>0</v>
      </c>
      <c r="K394" s="145" t="s">
        <v>143</v>
      </c>
      <c r="L394" s="33"/>
      <c r="M394" s="150" t="s">
        <v>3</v>
      </c>
      <c r="N394" s="151" t="s">
        <v>42</v>
      </c>
      <c r="O394" s="53"/>
      <c r="P394" s="152">
        <f>O394*H394</f>
        <v>0</v>
      </c>
      <c r="Q394" s="152">
        <v>2.3369999999999998E-2</v>
      </c>
      <c r="R394" s="152">
        <f>Q394*H394</f>
        <v>3.1549500000000001E-2</v>
      </c>
      <c r="S394" s="152">
        <v>0</v>
      </c>
      <c r="T394" s="153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4" t="s">
        <v>267</v>
      </c>
      <c r="AT394" s="154" t="s">
        <v>139</v>
      </c>
      <c r="AU394" s="154" t="s">
        <v>80</v>
      </c>
      <c r="AY394" s="17" t="s">
        <v>137</v>
      </c>
      <c r="BE394" s="155">
        <f>IF(N394="základní",J394,0)</f>
        <v>0</v>
      </c>
      <c r="BF394" s="155">
        <f>IF(N394="snížená",J394,0)</f>
        <v>0</v>
      </c>
      <c r="BG394" s="155">
        <f>IF(N394="zákl. přenesená",J394,0)</f>
        <v>0</v>
      </c>
      <c r="BH394" s="155">
        <f>IF(N394="sníž. přenesená",J394,0)</f>
        <v>0</v>
      </c>
      <c r="BI394" s="155">
        <f>IF(N394="nulová",J394,0)</f>
        <v>0</v>
      </c>
      <c r="BJ394" s="17" t="s">
        <v>78</v>
      </c>
      <c r="BK394" s="155">
        <f>ROUND(I394*H394,2)</f>
        <v>0</v>
      </c>
      <c r="BL394" s="17" t="s">
        <v>267</v>
      </c>
      <c r="BM394" s="154" t="s">
        <v>1255</v>
      </c>
    </row>
    <row r="395" spans="1:65" s="2" customFormat="1">
      <c r="A395" s="32"/>
      <c r="B395" s="33"/>
      <c r="C395" s="32"/>
      <c r="D395" s="156" t="s">
        <v>146</v>
      </c>
      <c r="E395" s="32"/>
      <c r="F395" s="157" t="s">
        <v>1256</v>
      </c>
      <c r="G395" s="32"/>
      <c r="H395" s="32"/>
      <c r="I395" s="158"/>
      <c r="J395" s="32"/>
      <c r="K395" s="32"/>
      <c r="L395" s="33"/>
      <c r="M395" s="159"/>
      <c r="N395" s="160"/>
      <c r="O395" s="53"/>
      <c r="P395" s="53"/>
      <c r="Q395" s="53"/>
      <c r="R395" s="53"/>
      <c r="S395" s="53"/>
      <c r="T395" s="54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146</v>
      </c>
      <c r="AU395" s="17" t="s">
        <v>80</v>
      </c>
    </row>
    <row r="396" spans="1:65" s="13" customFormat="1">
      <c r="B396" s="161"/>
      <c r="D396" s="162" t="s">
        <v>148</v>
      </c>
      <c r="E396" s="163" t="s">
        <v>3</v>
      </c>
      <c r="F396" s="164" t="s">
        <v>1257</v>
      </c>
      <c r="H396" s="165">
        <v>1.35</v>
      </c>
      <c r="I396" s="166"/>
      <c r="L396" s="161"/>
      <c r="M396" s="167"/>
      <c r="N396" s="168"/>
      <c r="O396" s="168"/>
      <c r="P396" s="168"/>
      <c r="Q396" s="168"/>
      <c r="R396" s="168"/>
      <c r="S396" s="168"/>
      <c r="T396" s="169"/>
      <c r="AT396" s="163" t="s">
        <v>148</v>
      </c>
      <c r="AU396" s="163" t="s">
        <v>80</v>
      </c>
      <c r="AV396" s="13" t="s">
        <v>80</v>
      </c>
      <c r="AW396" s="13" t="s">
        <v>33</v>
      </c>
      <c r="AX396" s="13" t="s">
        <v>78</v>
      </c>
      <c r="AY396" s="163" t="s">
        <v>137</v>
      </c>
    </row>
    <row r="397" spans="1:65" s="2" customFormat="1" ht="44.25" customHeight="1">
      <c r="A397" s="32"/>
      <c r="B397" s="142"/>
      <c r="C397" s="143" t="s">
        <v>669</v>
      </c>
      <c r="D397" s="143" t="s">
        <v>139</v>
      </c>
      <c r="E397" s="144" t="s">
        <v>1258</v>
      </c>
      <c r="F397" s="145" t="s">
        <v>1259</v>
      </c>
      <c r="G397" s="146" t="s">
        <v>296</v>
      </c>
      <c r="H397" s="147">
        <v>0.85</v>
      </c>
      <c r="I397" s="148"/>
      <c r="J397" s="149">
        <f>ROUND(I397*H397,2)</f>
        <v>0</v>
      </c>
      <c r="K397" s="145" t="s">
        <v>143</v>
      </c>
      <c r="L397" s="33"/>
      <c r="M397" s="150" t="s">
        <v>3</v>
      </c>
      <c r="N397" s="151" t="s">
        <v>42</v>
      </c>
      <c r="O397" s="53"/>
      <c r="P397" s="152">
        <f>O397*H397</f>
        <v>0</v>
      </c>
      <c r="Q397" s="152">
        <v>0</v>
      </c>
      <c r="R397" s="152">
        <f>Q397*H397</f>
        <v>0</v>
      </c>
      <c r="S397" s="152">
        <v>0</v>
      </c>
      <c r="T397" s="153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4" t="s">
        <v>267</v>
      </c>
      <c r="AT397" s="154" t="s">
        <v>139</v>
      </c>
      <c r="AU397" s="154" t="s">
        <v>80</v>
      </c>
      <c r="AY397" s="17" t="s">
        <v>137</v>
      </c>
      <c r="BE397" s="155">
        <f>IF(N397="základní",J397,0)</f>
        <v>0</v>
      </c>
      <c r="BF397" s="155">
        <f>IF(N397="snížená",J397,0)</f>
        <v>0</v>
      </c>
      <c r="BG397" s="155">
        <f>IF(N397="zákl. přenesená",J397,0)</f>
        <v>0</v>
      </c>
      <c r="BH397" s="155">
        <f>IF(N397="sníž. přenesená",J397,0)</f>
        <v>0</v>
      </c>
      <c r="BI397" s="155">
        <f>IF(N397="nulová",J397,0)</f>
        <v>0</v>
      </c>
      <c r="BJ397" s="17" t="s">
        <v>78</v>
      </c>
      <c r="BK397" s="155">
        <f>ROUND(I397*H397,2)</f>
        <v>0</v>
      </c>
      <c r="BL397" s="17" t="s">
        <v>267</v>
      </c>
      <c r="BM397" s="154" t="s">
        <v>1260</v>
      </c>
    </row>
    <row r="398" spans="1:65" s="2" customFormat="1">
      <c r="A398" s="32"/>
      <c r="B398" s="33"/>
      <c r="C398" s="32"/>
      <c r="D398" s="156" t="s">
        <v>146</v>
      </c>
      <c r="E398" s="32"/>
      <c r="F398" s="157" t="s">
        <v>1261</v>
      </c>
      <c r="G398" s="32"/>
      <c r="H398" s="32"/>
      <c r="I398" s="158"/>
      <c r="J398" s="32"/>
      <c r="K398" s="32"/>
      <c r="L398" s="33"/>
      <c r="M398" s="159"/>
      <c r="N398" s="160"/>
      <c r="O398" s="53"/>
      <c r="P398" s="53"/>
      <c r="Q398" s="53"/>
      <c r="R398" s="53"/>
      <c r="S398" s="53"/>
      <c r="T398" s="54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7" t="s">
        <v>146</v>
      </c>
      <c r="AU398" s="17" t="s">
        <v>80</v>
      </c>
    </row>
    <row r="399" spans="1:65" s="12" customFormat="1" ht="22.9" customHeight="1">
      <c r="B399" s="129"/>
      <c r="D399" s="130" t="s">
        <v>70</v>
      </c>
      <c r="E399" s="140" t="s">
        <v>1262</v>
      </c>
      <c r="F399" s="140" t="s">
        <v>1263</v>
      </c>
      <c r="I399" s="132"/>
      <c r="J399" s="141">
        <f>BK399</f>
        <v>0</v>
      </c>
      <c r="L399" s="129"/>
      <c r="M399" s="134"/>
      <c r="N399" s="135"/>
      <c r="O399" s="135"/>
      <c r="P399" s="136">
        <f>SUM(P400:P422)</f>
        <v>0</v>
      </c>
      <c r="Q399" s="135"/>
      <c r="R399" s="136">
        <f>SUM(R400:R422)</f>
        <v>8.8568000000000008E-2</v>
      </c>
      <c r="S399" s="135"/>
      <c r="T399" s="137">
        <f>SUM(T400:T422)</f>
        <v>0</v>
      </c>
      <c r="AR399" s="130" t="s">
        <v>80</v>
      </c>
      <c r="AT399" s="138" t="s">
        <v>70</v>
      </c>
      <c r="AU399" s="138" t="s">
        <v>78</v>
      </c>
      <c r="AY399" s="130" t="s">
        <v>137</v>
      </c>
      <c r="BK399" s="139">
        <f>SUM(BK400:BK422)</f>
        <v>0</v>
      </c>
    </row>
    <row r="400" spans="1:65" s="2" customFormat="1" ht="33" customHeight="1">
      <c r="A400" s="32"/>
      <c r="B400" s="142"/>
      <c r="C400" s="143" t="s">
        <v>675</v>
      </c>
      <c r="D400" s="143" t="s">
        <v>139</v>
      </c>
      <c r="E400" s="144" t="s">
        <v>1264</v>
      </c>
      <c r="F400" s="145" t="s">
        <v>1265</v>
      </c>
      <c r="G400" s="146" t="s">
        <v>158</v>
      </c>
      <c r="H400" s="147">
        <v>8.8000000000000007</v>
      </c>
      <c r="I400" s="148"/>
      <c r="J400" s="149">
        <f>ROUND(I400*H400,2)</f>
        <v>0</v>
      </c>
      <c r="K400" s="145" t="s">
        <v>143</v>
      </c>
      <c r="L400" s="33"/>
      <c r="M400" s="150" t="s">
        <v>3</v>
      </c>
      <c r="N400" s="151" t="s">
        <v>42</v>
      </c>
      <c r="O400" s="53"/>
      <c r="P400" s="152">
        <f>O400*H400</f>
        <v>0</v>
      </c>
      <c r="Q400" s="152">
        <v>2.8700000000000002E-3</v>
      </c>
      <c r="R400" s="152">
        <f>Q400*H400</f>
        <v>2.5256000000000004E-2</v>
      </c>
      <c r="S400" s="152">
        <v>0</v>
      </c>
      <c r="T400" s="153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4" t="s">
        <v>267</v>
      </c>
      <c r="AT400" s="154" t="s">
        <v>139</v>
      </c>
      <c r="AU400" s="154" t="s">
        <v>80</v>
      </c>
      <c r="AY400" s="17" t="s">
        <v>137</v>
      </c>
      <c r="BE400" s="155">
        <f>IF(N400="základní",J400,0)</f>
        <v>0</v>
      </c>
      <c r="BF400" s="155">
        <f>IF(N400="snížená",J400,0)</f>
        <v>0</v>
      </c>
      <c r="BG400" s="155">
        <f>IF(N400="zákl. přenesená",J400,0)</f>
        <v>0</v>
      </c>
      <c r="BH400" s="155">
        <f>IF(N400="sníž. přenesená",J400,0)</f>
        <v>0</v>
      </c>
      <c r="BI400" s="155">
        <f>IF(N400="nulová",J400,0)</f>
        <v>0</v>
      </c>
      <c r="BJ400" s="17" t="s">
        <v>78</v>
      </c>
      <c r="BK400" s="155">
        <f>ROUND(I400*H400,2)</f>
        <v>0</v>
      </c>
      <c r="BL400" s="17" t="s">
        <v>267</v>
      </c>
      <c r="BM400" s="154" t="s">
        <v>1266</v>
      </c>
    </row>
    <row r="401" spans="1:65" s="2" customFormat="1">
      <c r="A401" s="32"/>
      <c r="B401" s="33"/>
      <c r="C401" s="32"/>
      <c r="D401" s="156" t="s">
        <v>146</v>
      </c>
      <c r="E401" s="32"/>
      <c r="F401" s="157" t="s">
        <v>1267</v>
      </c>
      <c r="G401" s="32"/>
      <c r="H401" s="32"/>
      <c r="I401" s="158"/>
      <c r="J401" s="32"/>
      <c r="K401" s="32"/>
      <c r="L401" s="33"/>
      <c r="M401" s="159"/>
      <c r="N401" s="160"/>
      <c r="O401" s="53"/>
      <c r="P401" s="53"/>
      <c r="Q401" s="53"/>
      <c r="R401" s="53"/>
      <c r="S401" s="53"/>
      <c r="T401" s="54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7" t="s">
        <v>146</v>
      </c>
      <c r="AU401" s="17" t="s">
        <v>80</v>
      </c>
    </row>
    <row r="402" spans="1:65" s="13" customFormat="1">
      <c r="B402" s="161"/>
      <c r="D402" s="162" t="s">
        <v>148</v>
      </c>
      <c r="E402" s="163" t="s">
        <v>3</v>
      </c>
      <c r="F402" s="164" t="s">
        <v>1268</v>
      </c>
      <c r="H402" s="165">
        <v>8.8000000000000007</v>
      </c>
      <c r="I402" s="166"/>
      <c r="L402" s="161"/>
      <c r="M402" s="167"/>
      <c r="N402" s="168"/>
      <c r="O402" s="168"/>
      <c r="P402" s="168"/>
      <c r="Q402" s="168"/>
      <c r="R402" s="168"/>
      <c r="S402" s="168"/>
      <c r="T402" s="169"/>
      <c r="AT402" s="163" t="s">
        <v>148</v>
      </c>
      <c r="AU402" s="163" t="s">
        <v>80</v>
      </c>
      <c r="AV402" s="13" t="s">
        <v>80</v>
      </c>
      <c r="AW402" s="13" t="s">
        <v>33</v>
      </c>
      <c r="AX402" s="13" t="s">
        <v>78</v>
      </c>
      <c r="AY402" s="163" t="s">
        <v>137</v>
      </c>
    </row>
    <row r="403" spans="1:65" s="2" customFormat="1" ht="37.9" customHeight="1">
      <c r="A403" s="32"/>
      <c r="B403" s="142"/>
      <c r="C403" s="143" t="s">
        <v>680</v>
      </c>
      <c r="D403" s="143" t="s">
        <v>139</v>
      </c>
      <c r="E403" s="144" t="s">
        <v>1269</v>
      </c>
      <c r="F403" s="145" t="s">
        <v>1270</v>
      </c>
      <c r="G403" s="146" t="s">
        <v>158</v>
      </c>
      <c r="H403" s="147">
        <v>10.1</v>
      </c>
      <c r="I403" s="148"/>
      <c r="J403" s="149">
        <f>ROUND(I403*H403,2)</f>
        <v>0</v>
      </c>
      <c r="K403" s="145" t="s">
        <v>143</v>
      </c>
      <c r="L403" s="33"/>
      <c r="M403" s="150" t="s">
        <v>3</v>
      </c>
      <c r="N403" s="151" t="s">
        <v>42</v>
      </c>
      <c r="O403" s="53"/>
      <c r="P403" s="152">
        <f>O403*H403</f>
        <v>0</v>
      </c>
      <c r="Q403" s="152">
        <v>2.97E-3</v>
      </c>
      <c r="R403" s="152">
        <f>Q403*H403</f>
        <v>2.9996999999999999E-2</v>
      </c>
      <c r="S403" s="152">
        <v>0</v>
      </c>
      <c r="T403" s="153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4" t="s">
        <v>267</v>
      </c>
      <c r="AT403" s="154" t="s">
        <v>139</v>
      </c>
      <c r="AU403" s="154" t="s">
        <v>80</v>
      </c>
      <c r="AY403" s="17" t="s">
        <v>137</v>
      </c>
      <c r="BE403" s="155">
        <f>IF(N403="základní",J403,0)</f>
        <v>0</v>
      </c>
      <c r="BF403" s="155">
        <f>IF(N403="snížená",J403,0)</f>
        <v>0</v>
      </c>
      <c r="BG403" s="155">
        <f>IF(N403="zákl. přenesená",J403,0)</f>
        <v>0</v>
      </c>
      <c r="BH403" s="155">
        <f>IF(N403="sníž. přenesená",J403,0)</f>
        <v>0</v>
      </c>
      <c r="BI403" s="155">
        <f>IF(N403="nulová",J403,0)</f>
        <v>0</v>
      </c>
      <c r="BJ403" s="17" t="s">
        <v>78</v>
      </c>
      <c r="BK403" s="155">
        <f>ROUND(I403*H403,2)</f>
        <v>0</v>
      </c>
      <c r="BL403" s="17" t="s">
        <v>267</v>
      </c>
      <c r="BM403" s="154" t="s">
        <v>1271</v>
      </c>
    </row>
    <row r="404" spans="1:65" s="2" customFormat="1">
      <c r="A404" s="32"/>
      <c r="B404" s="33"/>
      <c r="C404" s="32"/>
      <c r="D404" s="156" t="s">
        <v>146</v>
      </c>
      <c r="E404" s="32"/>
      <c r="F404" s="157" t="s">
        <v>1272</v>
      </c>
      <c r="G404" s="32"/>
      <c r="H404" s="32"/>
      <c r="I404" s="158"/>
      <c r="J404" s="32"/>
      <c r="K404" s="32"/>
      <c r="L404" s="33"/>
      <c r="M404" s="159"/>
      <c r="N404" s="160"/>
      <c r="O404" s="53"/>
      <c r="P404" s="53"/>
      <c r="Q404" s="53"/>
      <c r="R404" s="53"/>
      <c r="S404" s="53"/>
      <c r="T404" s="54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7" t="s">
        <v>146</v>
      </c>
      <c r="AU404" s="17" t="s">
        <v>80</v>
      </c>
    </row>
    <row r="405" spans="1:65" s="13" customFormat="1">
      <c r="B405" s="161"/>
      <c r="D405" s="162" t="s">
        <v>148</v>
      </c>
      <c r="E405" s="163" t="s">
        <v>3</v>
      </c>
      <c r="F405" s="164" t="s">
        <v>1273</v>
      </c>
      <c r="H405" s="165">
        <v>10.1</v>
      </c>
      <c r="I405" s="166"/>
      <c r="L405" s="161"/>
      <c r="M405" s="167"/>
      <c r="N405" s="168"/>
      <c r="O405" s="168"/>
      <c r="P405" s="168"/>
      <c r="Q405" s="168"/>
      <c r="R405" s="168"/>
      <c r="S405" s="168"/>
      <c r="T405" s="169"/>
      <c r="AT405" s="163" t="s">
        <v>148</v>
      </c>
      <c r="AU405" s="163" t="s">
        <v>80</v>
      </c>
      <c r="AV405" s="13" t="s">
        <v>80</v>
      </c>
      <c r="AW405" s="13" t="s">
        <v>33</v>
      </c>
      <c r="AX405" s="13" t="s">
        <v>78</v>
      </c>
      <c r="AY405" s="163" t="s">
        <v>137</v>
      </c>
    </row>
    <row r="406" spans="1:65" s="2" customFormat="1" ht="37.9" customHeight="1">
      <c r="A406" s="32"/>
      <c r="B406" s="142"/>
      <c r="C406" s="143" t="s">
        <v>685</v>
      </c>
      <c r="D406" s="143" t="s">
        <v>139</v>
      </c>
      <c r="E406" s="144" t="s">
        <v>1274</v>
      </c>
      <c r="F406" s="145" t="s">
        <v>1275</v>
      </c>
      <c r="G406" s="146" t="s">
        <v>158</v>
      </c>
      <c r="H406" s="147">
        <v>0.7</v>
      </c>
      <c r="I406" s="148"/>
      <c r="J406" s="149">
        <f>ROUND(I406*H406,2)</f>
        <v>0</v>
      </c>
      <c r="K406" s="145" t="s">
        <v>143</v>
      </c>
      <c r="L406" s="33"/>
      <c r="M406" s="150" t="s">
        <v>3</v>
      </c>
      <c r="N406" s="151" t="s">
        <v>42</v>
      </c>
      <c r="O406" s="53"/>
      <c r="P406" s="152">
        <f>O406*H406</f>
        <v>0</v>
      </c>
      <c r="Q406" s="152">
        <v>3.5799999999999998E-3</v>
      </c>
      <c r="R406" s="152">
        <f>Q406*H406</f>
        <v>2.5059999999999995E-3</v>
      </c>
      <c r="S406" s="152">
        <v>0</v>
      </c>
      <c r="T406" s="153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4" t="s">
        <v>267</v>
      </c>
      <c r="AT406" s="154" t="s">
        <v>139</v>
      </c>
      <c r="AU406" s="154" t="s">
        <v>80</v>
      </c>
      <c r="AY406" s="17" t="s">
        <v>137</v>
      </c>
      <c r="BE406" s="155">
        <f>IF(N406="základní",J406,0)</f>
        <v>0</v>
      </c>
      <c r="BF406" s="155">
        <f>IF(N406="snížená",J406,0)</f>
        <v>0</v>
      </c>
      <c r="BG406" s="155">
        <f>IF(N406="zákl. přenesená",J406,0)</f>
        <v>0</v>
      </c>
      <c r="BH406" s="155">
        <f>IF(N406="sníž. přenesená",J406,0)</f>
        <v>0</v>
      </c>
      <c r="BI406" s="155">
        <f>IF(N406="nulová",J406,0)</f>
        <v>0</v>
      </c>
      <c r="BJ406" s="17" t="s">
        <v>78</v>
      </c>
      <c r="BK406" s="155">
        <f>ROUND(I406*H406,2)</f>
        <v>0</v>
      </c>
      <c r="BL406" s="17" t="s">
        <v>267</v>
      </c>
      <c r="BM406" s="154" t="s">
        <v>1276</v>
      </c>
    </row>
    <row r="407" spans="1:65" s="2" customFormat="1">
      <c r="A407" s="32"/>
      <c r="B407" s="33"/>
      <c r="C407" s="32"/>
      <c r="D407" s="156" t="s">
        <v>146</v>
      </c>
      <c r="E407" s="32"/>
      <c r="F407" s="157" t="s">
        <v>1277</v>
      </c>
      <c r="G407" s="32"/>
      <c r="H407" s="32"/>
      <c r="I407" s="158"/>
      <c r="J407" s="32"/>
      <c r="K407" s="32"/>
      <c r="L407" s="33"/>
      <c r="M407" s="159"/>
      <c r="N407" s="160"/>
      <c r="O407" s="53"/>
      <c r="P407" s="53"/>
      <c r="Q407" s="53"/>
      <c r="R407" s="53"/>
      <c r="S407" s="53"/>
      <c r="T407" s="54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146</v>
      </c>
      <c r="AU407" s="17" t="s">
        <v>80</v>
      </c>
    </row>
    <row r="408" spans="1:65" s="13" customFormat="1">
      <c r="B408" s="161"/>
      <c r="D408" s="162" t="s">
        <v>148</v>
      </c>
      <c r="E408" s="163" t="s">
        <v>3</v>
      </c>
      <c r="F408" s="164" t="s">
        <v>1278</v>
      </c>
      <c r="H408" s="165">
        <v>0.7</v>
      </c>
      <c r="I408" s="166"/>
      <c r="L408" s="161"/>
      <c r="M408" s="167"/>
      <c r="N408" s="168"/>
      <c r="O408" s="168"/>
      <c r="P408" s="168"/>
      <c r="Q408" s="168"/>
      <c r="R408" s="168"/>
      <c r="S408" s="168"/>
      <c r="T408" s="169"/>
      <c r="AT408" s="163" t="s">
        <v>148</v>
      </c>
      <c r="AU408" s="163" t="s">
        <v>80</v>
      </c>
      <c r="AV408" s="13" t="s">
        <v>80</v>
      </c>
      <c r="AW408" s="13" t="s">
        <v>33</v>
      </c>
      <c r="AX408" s="13" t="s">
        <v>78</v>
      </c>
      <c r="AY408" s="163" t="s">
        <v>137</v>
      </c>
    </row>
    <row r="409" spans="1:65" s="2" customFormat="1" ht="55.5" customHeight="1">
      <c r="A409" s="32"/>
      <c r="B409" s="142"/>
      <c r="C409" s="143" t="s">
        <v>692</v>
      </c>
      <c r="D409" s="143" t="s">
        <v>139</v>
      </c>
      <c r="E409" s="144" t="s">
        <v>1279</v>
      </c>
      <c r="F409" s="145" t="s">
        <v>1280</v>
      </c>
      <c r="G409" s="146" t="s">
        <v>405</v>
      </c>
      <c r="H409" s="147">
        <v>2</v>
      </c>
      <c r="I409" s="148"/>
      <c r="J409" s="149">
        <f>ROUND(I409*H409,2)</f>
        <v>0</v>
      </c>
      <c r="K409" s="145" t="s">
        <v>143</v>
      </c>
      <c r="L409" s="33"/>
      <c r="M409" s="150" t="s">
        <v>3</v>
      </c>
      <c r="N409" s="151" t="s">
        <v>42</v>
      </c>
      <c r="O409" s="53"/>
      <c r="P409" s="152">
        <f>O409*H409</f>
        <v>0</v>
      </c>
      <c r="Q409" s="152">
        <v>0</v>
      </c>
      <c r="R409" s="152">
        <f>Q409*H409</f>
        <v>0</v>
      </c>
      <c r="S409" s="152">
        <v>0</v>
      </c>
      <c r="T409" s="153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4" t="s">
        <v>267</v>
      </c>
      <c r="AT409" s="154" t="s">
        <v>139</v>
      </c>
      <c r="AU409" s="154" t="s">
        <v>80</v>
      </c>
      <c r="AY409" s="17" t="s">
        <v>137</v>
      </c>
      <c r="BE409" s="155">
        <f>IF(N409="základní",J409,0)</f>
        <v>0</v>
      </c>
      <c r="BF409" s="155">
        <f>IF(N409="snížená",J409,0)</f>
        <v>0</v>
      </c>
      <c r="BG409" s="155">
        <f>IF(N409="zákl. přenesená",J409,0)</f>
        <v>0</v>
      </c>
      <c r="BH409" s="155">
        <f>IF(N409="sníž. přenesená",J409,0)</f>
        <v>0</v>
      </c>
      <c r="BI409" s="155">
        <f>IF(N409="nulová",J409,0)</f>
        <v>0</v>
      </c>
      <c r="BJ409" s="17" t="s">
        <v>78</v>
      </c>
      <c r="BK409" s="155">
        <f>ROUND(I409*H409,2)</f>
        <v>0</v>
      </c>
      <c r="BL409" s="17" t="s">
        <v>267</v>
      </c>
      <c r="BM409" s="154" t="s">
        <v>1281</v>
      </c>
    </row>
    <row r="410" spans="1:65" s="2" customFormat="1">
      <c r="A410" s="32"/>
      <c r="B410" s="33"/>
      <c r="C410" s="32"/>
      <c r="D410" s="156" t="s">
        <v>146</v>
      </c>
      <c r="E410" s="32"/>
      <c r="F410" s="157" t="s">
        <v>1282</v>
      </c>
      <c r="G410" s="32"/>
      <c r="H410" s="32"/>
      <c r="I410" s="158"/>
      <c r="J410" s="32"/>
      <c r="K410" s="32"/>
      <c r="L410" s="33"/>
      <c r="M410" s="159"/>
      <c r="N410" s="160"/>
      <c r="O410" s="53"/>
      <c r="P410" s="53"/>
      <c r="Q410" s="53"/>
      <c r="R410" s="53"/>
      <c r="S410" s="53"/>
      <c r="T410" s="54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7" t="s">
        <v>146</v>
      </c>
      <c r="AU410" s="17" t="s">
        <v>80</v>
      </c>
    </row>
    <row r="411" spans="1:65" s="13" customFormat="1">
      <c r="B411" s="161"/>
      <c r="D411" s="162" t="s">
        <v>148</v>
      </c>
      <c r="E411" s="163" t="s">
        <v>3</v>
      </c>
      <c r="F411" s="164" t="s">
        <v>964</v>
      </c>
      <c r="H411" s="165">
        <v>2</v>
      </c>
      <c r="I411" s="166"/>
      <c r="L411" s="161"/>
      <c r="M411" s="167"/>
      <c r="N411" s="168"/>
      <c r="O411" s="168"/>
      <c r="P411" s="168"/>
      <c r="Q411" s="168"/>
      <c r="R411" s="168"/>
      <c r="S411" s="168"/>
      <c r="T411" s="169"/>
      <c r="AT411" s="163" t="s">
        <v>148</v>
      </c>
      <c r="AU411" s="163" t="s">
        <v>80</v>
      </c>
      <c r="AV411" s="13" t="s">
        <v>80</v>
      </c>
      <c r="AW411" s="13" t="s">
        <v>33</v>
      </c>
      <c r="AX411" s="13" t="s">
        <v>78</v>
      </c>
      <c r="AY411" s="163" t="s">
        <v>137</v>
      </c>
    </row>
    <row r="412" spans="1:65" s="2" customFormat="1" ht="33" customHeight="1">
      <c r="A412" s="32"/>
      <c r="B412" s="142"/>
      <c r="C412" s="143" t="s">
        <v>1283</v>
      </c>
      <c r="D412" s="143" t="s">
        <v>139</v>
      </c>
      <c r="E412" s="144" t="s">
        <v>1284</v>
      </c>
      <c r="F412" s="145" t="s">
        <v>1285</v>
      </c>
      <c r="G412" s="146" t="s">
        <v>158</v>
      </c>
      <c r="H412" s="147">
        <v>10.1</v>
      </c>
      <c r="I412" s="148"/>
      <c r="J412" s="149">
        <f>ROUND(I412*H412,2)</f>
        <v>0</v>
      </c>
      <c r="K412" s="145" t="s">
        <v>143</v>
      </c>
      <c r="L412" s="33"/>
      <c r="M412" s="150" t="s">
        <v>3</v>
      </c>
      <c r="N412" s="151" t="s">
        <v>42</v>
      </c>
      <c r="O412" s="53"/>
      <c r="P412" s="152">
        <f>O412*H412</f>
        <v>0</v>
      </c>
      <c r="Q412" s="152">
        <v>1.6900000000000001E-3</v>
      </c>
      <c r="R412" s="152">
        <f>Q412*H412</f>
        <v>1.7069000000000001E-2</v>
      </c>
      <c r="S412" s="152">
        <v>0</v>
      </c>
      <c r="T412" s="153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4" t="s">
        <v>267</v>
      </c>
      <c r="AT412" s="154" t="s">
        <v>139</v>
      </c>
      <c r="AU412" s="154" t="s">
        <v>80</v>
      </c>
      <c r="AY412" s="17" t="s">
        <v>137</v>
      </c>
      <c r="BE412" s="155">
        <f>IF(N412="základní",J412,0)</f>
        <v>0</v>
      </c>
      <c r="BF412" s="155">
        <f>IF(N412="snížená",J412,0)</f>
        <v>0</v>
      </c>
      <c r="BG412" s="155">
        <f>IF(N412="zákl. přenesená",J412,0)</f>
        <v>0</v>
      </c>
      <c r="BH412" s="155">
        <f>IF(N412="sníž. přenesená",J412,0)</f>
        <v>0</v>
      </c>
      <c r="BI412" s="155">
        <f>IF(N412="nulová",J412,0)</f>
        <v>0</v>
      </c>
      <c r="BJ412" s="17" t="s">
        <v>78</v>
      </c>
      <c r="BK412" s="155">
        <f>ROUND(I412*H412,2)</f>
        <v>0</v>
      </c>
      <c r="BL412" s="17" t="s">
        <v>267</v>
      </c>
      <c r="BM412" s="154" t="s">
        <v>1286</v>
      </c>
    </row>
    <row r="413" spans="1:65" s="2" customFormat="1">
      <c r="A413" s="32"/>
      <c r="B413" s="33"/>
      <c r="C413" s="32"/>
      <c r="D413" s="156" t="s">
        <v>146</v>
      </c>
      <c r="E413" s="32"/>
      <c r="F413" s="157" t="s">
        <v>1287</v>
      </c>
      <c r="G413" s="32"/>
      <c r="H413" s="32"/>
      <c r="I413" s="158"/>
      <c r="J413" s="32"/>
      <c r="K413" s="32"/>
      <c r="L413" s="33"/>
      <c r="M413" s="159"/>
      <c r="N413" s="160"/>
      <c r="O413" s="53"/>
      <c r="P413" s="53"/>
      <c r="Q413" s="53"/>
      <c r="R413" s="53"/>
      <c r="S413" s="53"/>
      <c r="T413" s="54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7" t="s">
        <v>146</v>
      </c>
      <c r="AU413" s="17" t="s">
        <v>80</v>
      </c>
    </row>
    <row r="414" spans="1:65" s="13" customFormat="1">
      <c r="B414" s="161"/>
      <c r="D414" s="162" t="s">
        <v>148</v>
      </c>
      <c r="E414" s="163" t="s">
        <v>3</v>
      </c>
      <c r="F414" s="164" t="s">
        <v>1273</v>
      </c>
      <c r="H414" s="165">
        <v>10.1</v>
      </c>
      <c r="I414" s="166"/>
      <c r="L414" s="161"/>
      <c r="M414" s="167"/>
      <c r="N414" s="168"/>
      <c r="O414" s="168"/>
      <c r="P414" s="168"/>
      <c r="Q414" s="168"/>
      <c r="R414" s="168"/>
      <c r="S414" s="168"/>
      <c r="T414" s="169"/>
      <c r="AT414" s="163" t="s">
        <v>148</v>
      </c>
      <c r="AU414" s="163" t="s">
        <v>80</v>
      </c>
      <c r="AV414" s="13" t="s">
        <v>80</v>
      </c>
      <c r="AW414" s="13" t="s">
        <v>33</v>
      </c>
      <c r="AX414" s="13" t="s">
        <v>78</v>
      </c>
      <c r="AY414" s="163" t="s">
        <v>137</v>
      </c>
    </row>
    <row r="415" spans="1:65" s="2" customFormat="1" ht="44.25" customHeight="1">
      <c r="A415" s="32"/>
      <c r="B415" s="142"/>
      <c r="C415" s="143" t="s">
        <v>1288</v>
      </c>
      <c r="D415" s="143" t="s">
        <v>139</v>
      </c>
      <c r="E415" s="144" t="s">
        <v>1289</v>
      </c>
      <c r="F415" s="145" t="s">
        <v>1290</v>
      </c>
      <c r="G415" s="146" t="s">
        <v>405</v>
      </c>
      <c r="H415" s="147">
        <v>2</v>
      </c>
      <c r="I415" s="148"/>
      <c r="J415" s="149">
        <f>ROUND(I415*H415,2)</f>
        <v>0</v>
      </c>
      <c r="K415" s="145" t="s">
        <v>143</v>
      </c>
      <c r="L415" s="33"/>
      <c r="M415" s="150" t="s">
        <v>3</v>
      </c>
      <c r="N415" s="151" t="s">
        <v>42</v>
      </c>
      <c r="O415" s="53"/>
      <c r="P415" s="152">
        <f>O415*H415</f>
        <v>0</v>
      </c>
      <c r="Q415" s="152">
        <v>3.6000000000000002E-4</v>
      </c>
      <c r="R415" s="152">
        <f>Q415*H415</f>
        <v>7.2000000000000005E-4</v>
      </c>
      <c r="S415" s="152">
        <v>0</v>
      </c>
      <c r="T415" s="153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4" t="s">
        <v>267</v>
      </c>
      <c r="AT415" s="154" t="s">
        <v>139</v>
      </c>
      <c r="AU415" s="154" t="s">
        <v>80</v>
      </c>
      <c r="AY415" s="17" t="s">
        <v>137</v>
      </c>
      <c r="BE415" s="155">
        <f>IF(N415="základní",J415,0)</f>
        <v>0</v>
      </c>
      <c r="BF415" s="155">
        <f>IF(N415="snížená",J415,0)</f>
        <v>0</v>
      </c>
      <c r="BG415" s="155">
        <f>IF(N415="zákl. přenesená",J415,0)</f>
        <v>0</v>
      </c>
      <c r="BH415" s="155">
        <f>IF(N415="sníž. přenesená",J415,0)</f>
        <v>0</v>
      </c>
      <c r="BI415" s="155">
        <f>IF(N415="nulová",J415,0)</f>
        <v>0</v>
      </c>
      <c r="BJ415" s="17" t="s">
        <v>78</v>
      </c>
      <c r="BK415" s="155">
        <f>ROUND(I415*H415,2)</f>
        <v>0</v>
      </c>
      <c r="BL415" s="17" t="s">
        <v>267</v>
      </c>
      <c r="BM415" s="154" t="s">
        <v>1291</v>
      </c>
    </row>
    <row r="416" spans="1:65" s="2" customFormat="1">
      <c r="A416" s="32"/>
      <c r="B416" s="33"/>
      <c r="C416" s="32"/>
      <c r="D416" s="156" t="s">
        <v>146</v>
      </c>
      <c r="E416" s="32"/>
      <c r="F416" s="157" t="s">
        <v>1292</v>
      </c>
      <c r="G416" s="32"/>
      <c r="H416" s="32"/>
      <c r="I416" s="158"/>
      <c r="J416" s="32"/>
      <c r="K416" s="32"/>
      <c r="L416" s="33"/>
      <c r="M416" s="159"/>
      <c r="N416" s="160"/>
      <c r="O416" s="53"/>
      <c r="P416" s="53"/>
      <c r="Q416" s="53"/>
      <c r="R416" s="53"/>
      <c r="S416" s="53"/>
      <c r="T416" s="54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7" t="s">
        <v>146</v>
      </c>
      <c r="AU416" s="17" t="s">
        <v>80</v>
      </c>
    </row>
    <row r="417" spans="1:65" s="13" customFormat="1">
      <c r="B417" s="161"/>
      <c r="D417" s="162" t="s">
        <v>148</v>
      </c>
      <c r="E417" s="163" t="s">
        <v>3</v>
      </c>
      <c r="F417" s="164" t="s">
        <v>964</v>
      </c>
      <c r="H417" s="165">
        <v>2</v>
      </c>
      <c r="I417" s="166"/>
      <c r="L417" s="161"/>
      <c r="M417" s="167"/>
      <c r="N417" s="168"/>
      <c r="O417" s="168"/>
      <c r="P417" s="168"/>
      <c r="Q417" s="168"/>
      <c r="R417" s="168"/>
      <c r="S417" s="168"/>
      <c r="T417" s="169"/>
      <c r="AT417" s="163" t="s">
        <v>148</v>
      </c>
      <c r="AU417" s="163" t="s">
        <v>80</v>
      </c>
      <c r="AV417" s="13" t="s">
        <v>80</v>
      </c>
      <c r="AW417" s="13" t="s">
        <v>33</v>
      </c>
      <c r="AX417" s="13" t="s">
        <v>78</v>
      </c>
      <c r="AY417" s="163" t="s">
        <v>137</v>
      </c>
    </row>
    <row r="418" spans="1:65" s="2" customFormat="1" ht="37.9" customHeight="1">
      <c r="A418" s="32"/>
      <c r="B418" s="142"/>
      <c r="C418" s="143" t="s">
        <v>1293</v>
      </c>
      <c r="D418" s="143" t="s">
        <v>139</v>
      </c>
      <c r="E418" s="144" t="s">
        <v>1294</v>
      </c>
      <c r="F418" s="145" t="s">
        <v>1295</v>
      </c>
      <c r="G418" s="146" t="s">
        <v>158</v>
      </c>
      <c r="H418" s="147">
        <v>6</v>
      </c>
      <c r="I418" s="148"/>
      <c r="J418" s="149">
        <f>ROUND(I418*H418,2)</f>
        <v>0</v>
      </c>
      <c r="K418" s="145" t="s">
        <v>143</v>
      </c>
      <c r="L418" s="33"/>
      <c r="M418" s="150" t="s">
        <v>3</v>
      </c>
      <c r="N418" s="151" t="s">
        <v>42</v>
      </c>
      <c r="O418" s="53"/>
      <c r="P418" s="152">
        <f>O418*H418</f>
        <v>0</v>
      </c>
      <c r="Q418" s="152">
        <v>2.1700000000000001E-3</v>
      </c>
      <c r="R418" s="152">
        <f>Q418*H418</f>
        <v>1.302E-2</v>
      </c>
      <c r="S418" s="152">
        <v>0</v>
      </c>
      <c r="T418" s="153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54" t="s">
        <v>267</v>
      </c>
      <c r="AT418" s="154" t="s">
        <v>139</v>
      </c>
      <c r="AU418" s="154" t="s">
        <v>80</v>
      </c>
      <c r="AY418" s="17" t="s">
        <v>137</v>
      </c>
      <c r="BE418" s="155">
        <f>IF(N418="základní",J418,0)</f>
        <v>0</v>
      </c>
      <c r="BF418" s="155">
        <f>IF(N418="snížená",J418,0)</f>
        <v>0</v>
      </c>
      <c r="BG418" s="155">
        <f>IF(N418="zákl. přenesená",J418,0)</f>
        <v>0</v>
      </c>
      <c r="BH418" s="155">
        <f>IF(N418="sníž. přenesená",J418,0)</f>
        <v>0</v>
      </c>
      <c r="BI418" s="155">
        <f>IF(N418="nulová",J418,0)</f>
        <v>0</v>
      </c>
      <c r="BJ418" s="17" t="s">
        <v>78</v>
      </c>
      <c r="BK418" s="155">
        <f>ROUND(I418*H418,2)</f>
        <v>0</v>
      </c>
      <c r="BL418" s="17" t="s">
        <v>267</v>
      </c>
      <c r="BM418" s="154" t="s">
        <v>1296</v>
      </c>
    </row>
    <row r="419" spans="1:65" s="2" customFormat="1">
      <c r="A419" s="32"/>
      <c r="B419" s="33"/>
      <c r="C419" s="32"/>
      <c r="D419" s="156" t="s">
        <v>146</v>
      </c>
      <c r="E419" s="32"/>
      <c r="F419" s="157" t="s">
        <v>1297</v>
      </c>
      <c r="G419" s="32"/>
      <c r="H419" s="32"/>
      <c r="I419" s="158"/>
      <c r="J419" s="32"/>
      <c r="K419" s="32"/>
      <c r="L419" s="33"/>
      <c r="M419" s="159"/>
      <c r="N419" s="160"/>
      <c r="O419" s="53"/>
      <c r="P419" s="53"/>
      <c r="Q419" s="53"/>
      <c r="R419" s="53"/>
      <c r="S419" s="53"/>
      <c r="T419" s="54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7" t="s">
        <v>146</v>
      </c>
      <c r="AU419" s="17" t="s">
        <v>80</v>
      </c>
    </row>
    <row r="420" spans="1:65" s="13" customFormat="1">
      <c r="B420" s="161"/>
      <c r="D420" s="162" t="s">
        <v>148</v>
      </c>
      <c r="E420" s="163" t="s">
        <v>3</v>
      </c>
      <c r="F420" s="164" t="s">
        <v>1298</v>
      </c>
      <c r="H420" s="165">
        <v>6</v>
      </c>
      <c r="I420" s="166"/>
      <c r="L420" s="161"/>
      <c r="M420" s="167"/>
      <c r="N420" s="168"/>
      <c r="O420" s="168"/>
      <c r="P420" s="168"/>
      <c r="Q420" s="168"/>
      <c r="R420" s="168"/>
      <c r="S420" s="168"/>
      <c r="T420" s="169"/>
      <c r="AT420" s="163" t="s">
        <v>148</v>
      </c>
      <c r="AU420" s="163" t="s">
        <v>80</v>
      </c>
      <c r="AV420" s="13" t="s">
        <v>80</v>
      </c>
      <c r="AW420" s="13" t="s">
        <v>33</v>
      </c>
      <c r="AX420" s="13" t="s">
        <v>78</v>
      </c>
      <c r="AY420" s="163" t="s">
        <v>137</v>
      </c>
    </row>
    <row r="421" spans="1:65" s="2" customFormat="1" ht="44.25" customHeight="1">
      <c r="A421" s="32"/>
      <c r="B421" s="142"/>
      <c r="C421" s="143" t="s">
        <v>1299</v>
      </c>
      <c r="D421" s="143" t="s">
        <v>139</v>
      </c>
      <c r="E421" s="144" t="s">
        <v>1300</v>
      </c>
      <c r="F421" s="145" t="s">
        <v>1301</v>
      </c>
      <c r="G421" s="146" t="s">
        <v>296</v>
      </c>
      <c r="H421" s="147">
        <v>8.8999999999999996E-2</v>
      </c>
      <c r="I421" s="148"/>
      <c r="J421" s="149">
        <f>ROUND(I421*H421,2)</f>
        <v>0</v>
      </c>
      <c r="K421" s="145" t="s">
        <v>143</v>
      </c>
      <c r="L421" s="33"/>
      <c r="M421" s="150" t="s">
        <v>3</v>
      </c>
      <c r="N421" s="151" t="s">
        <v>42</v>
      </c>
      <c r="O421" s="53"/>
      <c r="P421" s="152">
        <f>O421*H421</f>
        <v>0</v>
      </c>
      <c r="Q421" s="152">
        <v>0</v>
      </c>
      <c r="R421" s="152">
        <f>Q421*H421</f>
        <v>0</v>
      </c>
      <c r="S421" s="152">
        <v>0</v>
      </c>
      <c r="T421" s="153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4" t="s">
        <v>267</v>
      </c>
      <c r="AT421" s="154" t="s">
        <v>139</v>
      </c>
      <c r="AU421" s="154" t="s">
        <v>80</v>
      </c>
      <c r="AY421" s="17" t="s">
        <v>137</v>
      </c>
      <c r="BE421" s="155">
        <f>IF(N421="základní",J421,0)</f>
        <v>0</v>
      </c>
      <c r="BF421" s="155">
        <f>IF(N421="snížená",J421,0)</f>
        <v>0</v>
      </c>
      <c r="BG421" s="155">
        <f>IF(N421="zákl. přenesená",J421,0)</f>
        <v>0</v>
      </c>
      <c r="BH421" s="155">
        <f>IF(N421="sníž. přenesená",J421,0)</f>
        <v>0</v>
      </c>
      <c r="BI421" s="155">
        <f>IF(N421="nulová",J421,0)</f>
        <v>0</v>
      </c>
      <c r="BJ421" s="17" t="s">
        <v>78</v>
      </c>
      <c r="BK421" s="155">
        <f>ROUND(I421*H421,2)</f>
        <v>0</v>
      </c>
      <c r="BL421" s="17" t="s">
        <v>267</v>
      </c>
      <c r="BM421" s="154" t="s">
        <v>1302</v>
      </c>
    </row>
    <row r="422" spans="1:65" s="2" customFormat="1">
      <c r="A422" s="32"/>
      <c r="B422" s="33"/>
      <c r="C422" s="32"/>
      <c r="D422" s="156" t="s">
        <v>146</v>
      </c>
      <c r="E422" s="32"/>
      <c r="F422" s="157" t="s">
        <v>1303</v>
      </c>
      <c r="G422" s="32"/>
      <c r="H422" s="32"/>
      <c r="I422" s="158"/>
      <c r="J422" s="32"/>
      <c r="K422" s="32"/>
      <c r="L422" s="33"/>
      <c r="M422" s="159"/>
      <c r="N422" s="160"/>
      <c r="O422" s="53"/>
      <c r="P422" s="53"/>
      <c r="Q422" s="53"/>
      <c r="R422" s="53"/>
      <c r="S422" s="53"/>
      <c r="T422" s="54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146</v>
      </c>
      <c r="AU422" s="17" t="s">
        <v>80</v>
      </c>
    </row>
    <row r="423" spans="1:65" s="12" customFormat="1" ht="22.9" customHeight="1">
      <c r="B423" s="129"/>
      <c r="D423" s="130" t="s">
        <v>70</v>
      </c>
      <c r="E423" s="140" t="s">
        <v>1304</v>
      </c>
      <c r="F423" s="140" t="s">
        <v>1305</v>
      </c>
      <c r="I423" s="132"/>
      <c r="J423" s="141">
        <f>BK423</f>
        <v>0</v>
      </c>
      <c r="L423" s="129"/>
      <c r="M423" s="134"/>
      <c r="N423" s="135"/>
      <c r="O423" s="135"/>
      <c r="P423" s="136">
        <f>SUM(P424:P447)</f>
        <v>0</v>
      </c>
      <c r="Q423" s="135"/>
      <c r="R423" s="136">
        <f>SUM(R424:R447)</f>
        <v>0.30721409999999993</v>
      </c>
      <c r="S423" s="135"/>
      <c r="T423" s="137">
        <f>SUM(T424:T447)</f>
        <v>0</v>
      </c>
      <c r="AR423" s="130" t="s">
        <v>80</v>
      </c>
      <c r="AT423" s="138" t="s">
        <v>70</v>
      </c>
      <c r="AU423" s="138" t="s">
        <v>78</v>
      </c>
      <c r="AY423" s="130" t="s">
        <v>137</v>
      </c>
      <c r="BK423" s="139">
        <f>SUM(BK424:BK447)</f>
        <v>0</v>
      </c>
    </row>
    <row r="424" spans="1:65" s="2" customFormat="1" ht="24.25" customHeight="1">
      <c r="A424" s="32"/>
      <c r="B424" s="142"/>
      <c r="C424" s="143" t="s">
        <v>1306</v>
      </c>
      <c r="D424" s="143" t="s">
        <v>139</v>
      </c>
      <c r="E424" s="144" t="s">
        <v>1307</v>
      </c>
      <c r="F424" s="145" t="s">
        <v>1308</v>
      </c>
      <c r="G424" s="146" t="s">
        <v>142</v>
      </c>
      <c r="H424" s="147">
        <v>22.22</v>
      </c>
      <c r="I424" s="148"/>
      <c r="J424" s="149">
        <f>ROUND(I424*H424,2)</f>
        <v>0</v>
      </c>
      <c r="K424" s="145" t="s">
        <v>143</v>
      </c>
      <c r="L424" s="33"/>
      <c r="M424" s="150" t="s">
        <v>3</v>
      </c>
      <c r="N424" s="151" t="s">
        <v>42</v>
      </c>
      <c r="O424" s="53"/>
      <c r="P424" s="152">
        <f>O424*H424</f>
        <v>0</v>
      </c>
      <c r="Q424" s="152">
        <v>9.4999999999999998E-3</v>
      </c>
      <c r="R424" s="152">
        <f>Q424*H424</f>
        <v>0.21108999999999997</v>
      </c>
      <c r="S424" s="152">
        <v>0</v>
      </c>
      <c r="T424" s="153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4" t="s">
        <v>267</v>
      </c>
      <c r="AT424" s="154" t="s">
        <v>139</v>
      </c>
      <c r="AU424" s="154" t="s">
        <v>80</v>
      </c>
      <c r="AY424" s="17" t="s">
        <v>137</v>
      </c>
      <c r="BE424" s="155">
        <f>IF(N424="základní",J424,0)</f>
        <v>0</v>
      </c>
      <c r="BF424" s="155">
        <f>IF(N424="snížená",J424,0)</f>
        <v>0</v>
      </c>
      <c r="BG424" s="155">
        <f>IF(N424="zákl. přenesená",J424,0)</f>
        <v>0</v>
      </c>
      <c r="BH424" s="155">
        <f>IF(N424="sníž. přenesená",J424,0)</f>
        <v>0</v>
      </c>
      <c r="BI424" s="155">
        <f>IF(N424="nulová",J424,0)</f>
        <v>0</v>
      </c>
      <c r="BJ424" s="17" t="s">
        <v>78</v>
      </c>
      <c r="BK424" s="155">
        <f>ROUND(I424*H424,2)</f>
        <v>0</v>
      </c>
      <c r="BL424" s="17" t="s">
        <v>267</v>
      </c>
      <c r="BM424" s="154" t="s">
        <v>1309</v>
      </c>
    </row>
    <row r="425" spans="1:65" s="2" customFormat="1">
      <c r="A425" s="32"/>
      <c r="B425" s="33"/>
      <c r="C425" s="32"/>
      <c r="D425" s="156" t="s">
        <v>146</v>
      </c>
      <c r="E425" s="32"/>
      <c r="F425" s="157" t="s">
        <v>1310</v>
      </c>
      <c r="G425" s="32"/>
      <c r="H425" s="32"/>
      <c r="I425" s="158"/>
      <c r="J425" s="32"/>
      <c r="K425" s="32"/>
      <c r="L425" s="33"/>
      <c r="M425" s="159"/>
      <c r="N425" s="160"/>
      <c r="O425" s="53"/>
      <c r="P425" s="53"/>
      <c r="Q425" s="53"/>
      <c r="R425" s="53"/>
      <c r="S425" s="53"/>
      <c r="T425" s="54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7" t="s">
        <v>146</v>
      </c>
      <c r="AU425" s="17" t="s">
        <v>80</v>
      </c>
    </row>
    <row r="426" spans="1:65" s="13" customFormat="1" ht="20">
      <c r="B426" s="161"/>
      <c r="D426" s="162" t="s">
        <v>148</v>
      </c>
      <c r="E426" s="163" t="s">
        <v>3</v>
      </c>
      <c r="F426" s="164" t="s">
        <v>1252</v>
      </c>
      <c r="H426" s="165">
        <v>22.22</v>
      </c>
      <c r="I426" s="166"/>
      <c r="L426" s="161"/>
      <c r="M426" s="167"/>
      <c r="N426" s="168"/>
      <c r="O426" s="168"/>
      <c r="P426" s="168"/>
      <c r="Q426" s="168"/>
      <c r="R426" s="168"/>
      <c r="S426" s="168"/>
      <c r="T426" s="169"/>
      <c r="AT426" s="163" t="s">
        <v>148</v>
      </c>
      <c r="AU426" s="163" t="s">
        <v>80</v>
      </c>
      <c r="AV426" s="13" t="s">
        <v>80</v>
      </c>
      <c r="AW426" s="13" t="s">
        <v>33</v>
      </c>
      <c r="AX426" s="13" t="s">
        <v>78</v>
      </c>
      <c r="AY426" s="163" t="s">
        <v>137</v>
      </c>
    </row>
    <row r="427" spans="1:65" s="2" customFormat="1" ht="24.25" customHeight="1">
      <c r="A427" s="32"/>
      <c r="B427" s="142"/>
      <c r="C427" s="143" t="s">
        <v>1311</v>
      </c>
      <c r="D427" s="143" t="s">
        <v>139</v>
      </c>
      <c r="E427" s="144" t="s">
        <v>1312</v>
      </c>
      <c r="F427" s="145" t="s">
        <v>1313</v>
      </c>
      <c r="G427" s="146" t="s">
        <v>158</v>
      </c>
      <c r="H427" s="147">
        <v>10.1</v>
      </c>
      <c r="I427" s="148"/>
      <c r="J427" s="149">
        <f>ROUND(I427*H427,2)</f>
        <v>0</v>
      </c>
      <c r="K427" s="145" t="s">
        <v>143</v>
      </c>
      <c r="L427" s="33"/>
      <c r="M427" s="150" t="s">
        <v>3</v>
      </c>
      <c r="N427" s="151" t="s">
        <v>42</v>
      </c>
      <c r="O427" s="53"/>
      <c r="P427" s="152">
        <f>O427*H427</f>
        <v>0</v>
      </c>
      <c r="Q427" s="152">
        <v>1.42E-3</v>
      </c>
      <c r="R427" s="152">
        <f>Q427*H427</f>
        <v>1.4342000000000001E-2</v>
      </c>
      <c r="S427" s="152">
        <v>0</v>
      </c>
      <c r="T427" s="153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4" t="s">
        <v>267</v>
      </c>
      <c r="AT427" s="154" t="s">
        <v>139</v>
      </c>
      <c r="AU427" s="154" t="s">
        <v>80</v>
      </c>
      <c r="AY427" s="17" t="s">
        <v>137</v>
      </c>
      <c r="BE427" s="155">
        <f>IF(N427="základní",J427,0)</f>
        <v>0</v>
      </c>
      <c r="BF427" s="155">
        <f>IF(N427="snížená",J427,0)</f>
        <v>0</v>
      </c>
      <c r="BG427" s="155">
        <f>IF(N427="zákl. přenesená",J427,0)</f>
        <v>0</v>
      </c>
      <c r="BH427" s="155">
        <f>IF(N427="sníž. přenesená",J427,0)</f>
        <v>0</v>
      </c>
      <c r="BI427" s="155">
        <f>IF(N427="nulová",J427,0)</f>
        <v>0</v>
      </c>
      <c r="BJ427" s="17" t="s">
        <v>78</v>
      </c>
      <c r="BK427" s="155">
        <f>ROUND(I427*H427,2)</f>
        <v>0</v>
      </c>
      <c r="BL427" s="17" t="s">
        <v>267</v>
      </c>
      <c r="BM427" s="154" t="s">
        <v>1314</v>
      </c>
    </row>
    <row r="428" spans="1:65" s="2" customFormat="1">
      <c r="A428" s="32"/>
      <c r="B428" s="33"/>
      <c r="C428" s="32"/>
      <c r="D428" s="156" t="s">
        <v>146</v>
      </c>
      <c r="E428" s="32"/>
      <c r="F428" s="157" t="s">
        <v>1315</v>
      </c>
      <c r="G428" s="32"/>
      <c r="H428" s="32"/>
      <c r="I428" s="158"/>
      <c r="J428" s="32"/>
      <c r="K428" s="32"/>
      <c r="L428" s="33"/>
      <c r="M428" s="159"/>
      <c r="N428" s="160"/>
      <c r="O428" s="53"/>
      <c r="P428" s="53"/>
      <c r="Q428" s="53"/>
      <c r="R428" s="53"/>
      <c r="S428" s="53"/>
      <c r="T428" s="54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146</v>
      </c>
      <c r="AU428" s="17" t="s">
        <v>80</v>
      </c>
    </row>
    <row r="429" spans="1:65" s="13" customFormat="1">
      <c r="B429" s="161"/>
      <c r="D429" s="162" t="s">
        <v>148</v>
      </c>
      <c r="E429" s="163" t="s">
        <v>3</v>
      </c>
      <c r="F429" s="164" t="s">
        <v>1273</v>
      </c>
      <c r="H429" s="165">
        <v>10.1</v>
      </c>
      <c r="I429" s="166"/>
      <c r="L429" s="161"/>
      <c r="M429" s="167"/>
      <c r="N429" s="168"/>
      <c r="O429" s="168"/>
      <c r="P429" s="168"/>
      <c r="Q429" s="168"/>
      <c r="R429" s="168"/>
      <c r="S429" s="168"/>
      <c r="T429" s="169"/>
      <c r="AT429" s="163" t="s">
        <v>148</v>
      </c>
      <c r="AU429" s="163" t="s">
        <v>80</v>
      </c>
      <c r="AV429" s="13" t="s">
        <v>80</v>
      </c>
      <c r="AW429" s="13" t="s">
        <v>33</v>
      </c>
      <c r="AX429" s="13" t="s">
        <v>78</v>
      </c>
      <c r="AY429" s="163" t="s">
        <v>137</v>
      </c>
    </row>
    <row r="430" spans="1:65" s="2" customFormat="1" ht="24.25" customHeight="1">
      <c r="A430" s="32"/>
      <c r="B430" s="142"/>
      <c r="C430" s="143" t="s">
        <v>1316</v>
      </c>
      <c r="D430" s="143" t="s">
        <v>139</v>
      </c>
      <c r="E430" s="144" t="s">
        <v>1317</v>
      </c>
      <c r="F430" s="145" t="s">
        <v>1318</v>
      </c>
      <c r="G430" s="146" t="s">
        <v>158</v>
      </c>
      <c r="H430" s="147">
        <v>5.05</v>
      </c>
      <c r="I430" s="148"/>
      <c r="J430" s="149">
        <f>ROUND(I430*H430,2)</f>
        <v>0</v>
      </c>
      <c r="K430" s="145" t="s">
        <v>143</v>
      </c>
      <c r="L430" s="33"/>
      <c r="M430" s="150" t="s">
        <v>3</v>
      </c>
      <c r="N430" s="151" t="s">
        <v>42</v>
      </c>
      <c r="O430" s="53"/>
      <c r="P430" s="152">
        <f>O430*H430</f>
        <v>0</v>
      </c>
      <c r="Q430" s="152">
        <v>2.7299999999999998E-3</v>
      </c>
      <c r="R430" s="152">
        <f>Q430*H430</f>
        <v>1.3786499999999998E-2</v>
      </c>
      <c r="S430" s="152">
        <v>0</v>
      </c>
      <c r="T430" s="153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4" t="s">
        <v>267</v>
      </c>
      <c r="AT430" s="154" t="s">
        <v>139</v>
      </c>
      <c r="AU430" s="154" t="s">
        <v>80</v>
      </c>
      <c r="AY430" s="17" t="s">
        <v>137</v>
      </c>
      <c r="BE430" s="155">
        <f>IF(N430="základní",J430,0)</f>
        <v>0</v>
      </c>
      <c r="BF430" s="155">
        <f>IF(N430="snížená",J430,0)</f>
        <v>0</v>
      </c>
      <c r="BG430" s="155">
        <f>IF(N430="zákl. přenesená",J430,0)</f>
        <v>0</v>
      </c>
      <c r="BH430" s="155">
        <f>IF(N430="sníž. přenesená",J430,0)</f>
        <v>0</v>
      </c>
      <c r="BI430" s="155">
        <f>IF(N430="nulová",J430,0)</f>
        <v>0</v>
      </c>
      <c r="BJ430" s="17" t="s">
        <v>78</v>
      </c>
      <c r="BK430" s="155">
        <f>ROUND(I430*H430,2)</f>
        <v>0</v>
      </c>
      <c r="BL430" s="17" t="s">
        <v>267</v>
      </c>
      <c r="BM430" s="154" t="s">
        <v>1319</v>
      </c>
    </row>
    <row r="431" spans="1:65" s="2" customFormat="1">
      <c r="A431" s="32"/>
      <c r="B431" s="33"/>
      <c r="C431" s="32"/>
      <c r="D431" s="156" t="s">
        <v>146</v>
      </c>
      <c r="E431" s="32"/>
      <c r="F431" s="157" t="s">
        <v>1320</v>
      </c>
      <c r="G431" s="32"/>
      <c r="H431" s="32"/>
      <c r="I431" s="158"/>
      <c r="J431" s="32"/>
      <c r="K431" s="32"/>
      <c r="L431" s="33"/>
      <c r="M431" s="159"/>
      <c r="N431" s="160"/>
      <c r="O431" s="53"/>
      <c r="P431" s="53"/>
      <c r="Q431" s="53"/>
      <c r="R431" s="53"/>
      <c r="S431" s="53"/>
      <c r="T431" s="54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7" t="s">
        <v>146</v>
      </c>
      <c r="AU431" s="17" t="s">
        <v>80</v>
      </c>
    </row>
    <row r="432" spans="1:65" s="13" customFormat="1">
      <c r="B432" s="161"/>
      <c r="D432" s="162" t="s">
        <v>148</v>
      </c>
      <c r="E432" s="163" t="s">
        <v>3</v>
      </c>
      <c r="F432" s="164" t="s">
        <v>1321</v>
      </c>
      <c r="H432" s="165">
        <v>5.05</v>
      </c>
      <c r="I432" s="166"/>
      <c r="L432" s="161"/>
      <c r="M432" s="167"/>
      <c r="N432" s="168"/>
      <c r="O432" s="168"/>
      <c r="P432" s="168"/>
      <c r="Q432" s="168"/>
      <c r="R432" s="168"/>
      <c r="S432" s="168"/>
      <c r="T432" s="169"/>
      <c r="AT432" s="163" t="s">
        <v>148</v>
      </c>
      <c r="AU432" s="163" t="s">
        <v>80</v>
      </c>
      <c r="AV432" s="13" t="s">
        <v>80</v>
      </c>
      <c r="AW432" s="13" t="s">
        <v>33</v>
      </c>
      <c r="AX432" s="13" t="s">
        <v>78</v>
      </c>
      <c r="AY432" s="163" t="s">
        <v>137</v>
      </c>
    </row>
    <row r="433" spans="1:65" s="2" customFormat="1" ht="44.25" customHeight="1">
      <c r="A433" s="32"/>
      <c r="B433" s="142"/>
      <c r="C433" s="143" t="s">
        <v>1322</v>
      </c>
      <c r="D433" s="143" t="s">
        <v>139</v>
      </c>
      <c r="E433" s="144" t="s">
        <v>1323</v>
      </c>
      <c r="F433" s="145" t="s">
        <v>1324</v>
      </c>
      <c r="G433" s="146" t="s">
        <v>405</v>
      </c>
      <c r="H433" s="147">
        <v>6</v>
      </c>
      <c r="I433" s="148"/>
      <c r="J433" s="149">
        <f>ROUND(I433*H433,2)</f>
        <v>0</v>
      </c>
      <c r="K433" s="145" t="s">
        <v>143</v>
      </c>
      <c r="L433" s="33"/>
      <c r="M433" s="150" t="s">
        <v>3</v>
      </c>
      <c r="N433" s="151" t="s">
        <v>42</v>
      </c>
      <c r="O433" s="53"/>
      <c r="P433" s="152">
        <f>O433*H433</f>
        <v>0</v>
      </c>
      <c r="Q433" s="152">
        <v>0</v>
      </c>
      <c r="R433" s="152">
        <f>Q433*H433</f>
        <v>0</v>
      </c>
      <c r="S433" s="152">
        <v>0</v>
      </c>
      <c r="T433" s="153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4" t="s">
        <v>267</v>
      </c>
      <c r="AT433" s="154" t="s">
        <v>139</v>
      </c>
      <c r="AU433" s="154" t="s">
        <v>80</v>
      </c>
      <c r="AY433" s="17" t="s">
        <v>137</v>
      </c>
      <c r="BE433" s="155">
        <f>IF(N433="základní",J433,0)</f>
        <v>0</v>
      </c>
      <c r="BF433" s="155">
        <f>IF(N433="snížená",J433,0)</f>
        <v>0</v>
      </c>
      <c r="BG433" s="155">
        <f>IF(N433="zákl. přenesená",J433,0)</f>
        <v>0</v>
      </c>
      <c r="BH433" s="155">
        <f>IF(N433="sníž. přenesená",J433,0)</f>
        <v>0</v>
      </c>
      <c r="BI433" s="155">
        <f>IF(N433="nulová",J433,0)</f>
        <v>0</v>
      </c>
      <c r="BJ433" s="17" t="s">
        <v>78</v>
      </c>
      <c r="BK433" s="155">
        <f>ROUND(I433*H433,2)</f>
        <v>0</v>
      </c>
      <c r="BL433" s="17" t="s">
        <v>267</v>
      </c>
      <c r="BM433" s="154" t="s">
        <v>1325</v>
      </c>
    </row>
    <row r="434" spans="1:65" s="2" customFormat="1">
      <c r="A434" s="32"/>
      <c r="B434" s="33"/>
      <c r="C434" s="32"/>
      <c r="D434" s="156" t="s">
        <v>146</v>
      </c>
      <c r="E434" s="32"/>
      <c r="F434" s="157" t="s">
        <v>1326</v>
      </c>
      <c r="G434" s="32"/>
      <c r="H434" s="32"/>
      <c r="I434" s="158"/>
      <c r="J434" s="32"/>
      <c r="K434" s="32"/>
      <c r="L434" s="33"/>
      <c r="M434" s="159"/>
      <c r="N434" s="160"/>
      <c r="O434" s="53"/>
      <c r="P434" s="53"/>
      <c r="Q434" s="53"/>
      <c r="R434" s="53"/>
      <c r="S434" s="53"/>
      <c r="T434" s="54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7" t="s">
        <v>146</v>
      </c>
      <c r="AU434" s="17" t="s">
        <v>80</v>
      </c>
    </row>
    <row r="435" spans="1:65" s="13" customFormat="1">
      <c r="B435" s="161"/>
      <c r="D435" s="162" t="s">
        <v>148</v>
      </c>
      <c r="E435" s="163" t="s">
        <v>3</v>
      </c>
      <c r="F435" s="164" t="s">
        <v>1327</v>
      </c>
      <c r="H435" s="165">
        <v>6</v>
      </c>
      <c r="I435" s="166"/>
      <c r="L435" s="161"/>
      <c r="M435" s="167"/>
      <c r="N435" s="168"/>
      <c r="O435" s="168"/>
      <c r="P435" s="168"/>
      <c r="Q435" s="168"/>
      <c r="R435" s="168"/>
      <c r="S435" s="168"/>
      <c r="T435" s="169"/>
      <c r="AT435" s="163" t="s">
        <v>148</v>
      </c>
      <c r="AU435" s="163" t="s">
        <v>80</v>
      </c>
      <c r="AV435" s="13" t="s">
        <v>80</v>
      </c>
      <c r="AW435" s="13" t="s">
        <v>33</v>
      </c>
      <c r="AX435" s="13" t="s">
        <v>78</v>
      </c>
      <c r="AY435" s="163" t="s">
        <v>137</v>
      </c>
    </row>
    <row r="436" spans="1:65" s="2" customFormat="1" ht="16.5" customHeight="1">
      <c r="A436" s="32"/>
      <c r="B436" s="142"/>
      <c r="C436" s="178" t="s">
        <v>1328</v>
      </c>
      <c r="D436" s="178" t="s">
        <v>293</v>
      </c>
      <c r="E436" s="179" t="s">
        <v>1329</v>
      </c>
      <c r="F436" s="180" t="s">
        <v>1330</v>
      </c>
      <c r="G436" s="181" t="s">
        <v>405</v>
      </c>
      <c r="H436" s="182">
        <v>6</v>
      </c>
      <c r="I436" s="183"/>
      <c r="J436" s="184">
        <f>ROUND(I436*H436,2)</f>
        <v>0</v>
      </c>
      <c r="K436" s="180" t="s">
        <v>143</v>
      </c>
      <c r="L436" s="185"/>
      <c r="M436" s="186" t="s">
        <v>3</v>
      </c>
      <c r="N436" s="187" t="s">
        <v>42</v>
      </c>
      <c r="O436" s="53"/>
      <c r="P436" s="152">
        <f>O436*H436</f>
        <v>0</v>
      </c>
      <c r="Q436" s="152">
        <v>2E-3</v>
      </c>
      <c r="R436" s="152">
        <f>Q436*H436</f>
        <v>1.2E-2</v>
      </c>
      <c r="S436" s="152">
        <v>0</v>
      </c>
      <c r="T436" s="153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4" t="s">
        <v>363</v>
      </c>
      <c r="AT436" s="154" t="s">
        <v>293</v>
      </c>
      <c r="AU436" s="154" t="s">
        <v>80</v>
      </c>
      <c r="AY436" s="17" t="s">
        <v>137</v>
      </c>
      <c r="BE436" s="155">
        <f>IF(N436="základní",J436,0)</f>
        <v>0</v>
      </c>
      <c r="BF436" s="155">
        <f>IF(N436="snížená",J436,0)</f>
        <v>0</v>
      </c>
      <c r="BG436" s="155">
        <f>IF(N436="zákl. přenesená",J436,0)</f>
        <v>0</v>
      </c>
      <c r="BH436" s="155">
        <f>IF(N436="sníž. přenesená",J436,0)</f>
        <v>0</v>
      </c>
      <c r="BI436" s="155">
        <f>IF(N436="nulová",J436,0)</f>
        <v>0</v>
      </c>
      <c r="BJ436" s="17" t="s">
        <v>78</v>
      </c>
      <c r="BK436" s="155">
        <f>ROUND(I436*H436,2)</f>
        <v>0</v>
      </c>
      <c r="BL436" s="17" t="s">
        <v>267</v>
      </c>
      <c r="BM436" s="154" t="s">
        <v>1331</v>
      </c>
    </row>
    <row r="437" spans="1:65" s="2" customFormat="1" ht="24.25" customHeight="1">
      <c r="A437" s="32"/>
      <c r="B437" s="142"/>
      <c r="C437" s="143" t="s">
        <v>1332</v>
      </c>
      <c r="D437" s="143" t="s">
        <v>139</v>
      </c>
      <c r="E437" s="144" t="s">
        <v>1333</v>
      </c>
      <c r="F437" s="145" t="s">
        <v>1334</v>
      </c>
      <c r="G437" s="146" t="s">
        <v>405</v>
      </c>
      <c r="H437" s="147">
        <v>40</v>
      </c>
      <c r="I437" s="148"/>
      <c r="J437" s="149">
        <f>ROUND(I437*H437,2)</f>
        <v>0</v>
      </c>
      <c r="K437" s="145" t="s">
        <v>143</v>
      </c>
      <c r="L437" s="33"/>
      <c r="M437" s="150" t="s">
        <v>3</v>
      </c>
      <c r="N437" s="151" t="s">
        <v>42</v>
      </c>
      <c r="O437" s="53"/>
      <c r="P437" s="152">
        <f>O437*H437</f>
        <v>0</v>
      </c>
      <c r="Q437" s="152">
        <v>0</v>
      </c>
      <c r="R437" s="152">
        <f>Q437*H437</f>
        <v>0</v>
      </c>
      <c r="S437" s="152">
        <v>0</v>
      </c>
      <c r="T437" s="153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54" t="s">
        <v>267</v>
      </c>
      <c r="AT437" s="154" t="s">
        <v>139</v>
      </c>
      <c r="AU437" s="154" t="s">
        <v>80</v>
      </c>
      <c r="AY437" s="17" t="s">
        <v>137</v>
      </c>
      <c r="BE437" s="155">
        <f>IF(N437="základní",J437,0)</f>
        <v>0</v>
      </c>
      <c r="BF437" s="155">
        <f>IF(N437="snížená",J437,0)</f>
        <v>0</v>
      </c>
      <c r="BG437" s="155">
        <f>IF(N437="zákl. přenesená",J437,0)</f>
        <v>0</v>
      </c>
      <c r="BH437" s="155">
        <f>IF(N437="sníž. přenesená",J437,0)</f>
        <v>0</v>
      </c>
      <c r="BI437" s="155">
        <f>IF(N437="nulová",J437,0)</f>
        <v>0</v>
      </c>
      <c r="BJ437" s="17" t="s">
        <v>78</v>
      </c>
      <c r="BK437" s="155">
        <f>ROUND(I437*H437,2)</f>
        <v>0</v>
      </c>
      <c r="BL437" s="17" t="s">
        <v>267</v>
      </c>
      <c r="BM437" s="154" t="s">
        <v>1335</v>
      </c>
    </row>
    <row r="438" spans="1:65" s="2" customFormat="1">
      <c r="A438" s="32"/>
      <c r="B438" s="33"/>
      <c r="C438" s="32"/>
      <c r="D438" s="156" t="s">
        <v>146</v>
      </c>
      <c r="E438" s="32"/>
      <c r="F438" s="157" t="s">
        <v>1336</v>
      </c>
      <c r="G438" s="32"/>
      <c r="H438" s="32"/>
      <c r="I438" s="158"/>
      <c r="J438" s="32"/>
      <c r="K438" s="32"/>
      <c r="L438" s="33"/>
      <c r="M438" s="159"/>
      <c r="N438" s="160"/>
      <c r="O438" s="53"/>
      <c r="P438" s="53"/>
      <c r="Q438" s="53"/>
      <c r="R438" s="53"/>
      <c r="S438" s="53"/>
      <c r="T438" s="54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7" t="s">
        <v>146</v>
      </c>
      <c r="AU438" s="17" t="s">
        <v>80</v>
      </c>
    </row>
    <row r="439" spans="1:65" s="13" customFormat="1">
      <c r="B439" s="161"/>
      <c r="D439" s="162" t="s">
        <v>148</v>
      </c>
      <c r="E439" s="163" t="s">
        <v>3</v>
      </c>
      <c r="F439" s="164" t="s">
        <v>1337</v>
      </c>
      <c r="H439" s="165">
        <v>40</v>
      </c>
      <c r="I439" s="166"/>
      <c r="L439" s="161"/>
      <c r="M439" s="167"/>
      <c r="N439" s="168"/>
      <c r="O439" s="168"/>
      <c r="P439" s="168"/>
      <c r="Q439" s="168"/>
      <c r="R439" s="168"/>
      <c r="S439" s="168"/>
      <c r="T439" s="169"/>
      <c r="AT439" s="163" t="s">
        <v>148</v>
      </c>
      <c r="AU439" s="163" t="s">
        <v>80</v>
      </c>
      <c r="AV439" s="13" t="s">
        <v>80</v>
      </c>
      <c r="AW439" s="13" t="s">
        <v>33</v>
      </c>
      <c r="AX439" s="13" t="s">
        <v>78</v>
      </c>
      <c r="AY439" s="163" t="s">
        <v>137</v>
      </c>
    </row>
    <row r="440" spans="1:65" s="2" customFormat="1" ht="16.5" customHeight="1">
      <c r="A440" s="32"/>
      <c r="B440" s="142"/>
      <c r="C440" s="178" t="s">
        <v>1338</v>
      </c>
      <c r="D440" s="178" t="s">
        <v>293</v>
      </c>
      <c r="E440" s="179" t="s">
        <v>1339</v>
      </c>
      <c r="F440" s="180" t="s">
        <v>1340</v>
      </c>
      <c r="G440" s="181" t="s">
        <v>405</v>
      </c>
      <c r="H440" s="182">
        <v>40</v>
      </c>
      <c r="I440" s="183"/>
      <c r="J440" s="184">
        <f>ROUND(I440*H440,2)</f>
        <v>0</v>
      </c>
      <c r="K440" s="180" t="s">
        <v>143</v>
      </c>
      <c r="L440" s="185"/>
      <c r="M440" s="186" t="s">
        <v>3</v>
      </c>
      <c r="N440" s="187" t="s">
        <v>42</v>
      </c>
      <c r="O440" s="53"/>
      <c r="P440" s="152">
        <f>O440*H440</f>
        <v>0</v>
      </c>
      <c r="Q440" s="152">
        <v>2.9999999999999997E-4</v>
      </c>
      <c r="R440" s="152">
        <f>Q440*H440</f>
        <v>1.1999999999999999E-2</v>
      </c>
      <c r="S440" s="152">
        <v>0</v>
      </c>
      <c r="T440" s="153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54" t="s">
        <v>363</v>
      </c>
      <c r="AT440" s="154" t="s">
        <v>293</v>
      </c>
      <c r="AU440" s="154" t="s">
        <v>80</v>
      </c>
      <c r="AY440" s="17" t="s">
        <v>137</v>
      </c>
      <c r="BE440" s="155">
        <f>IF(N440="základní",J440,0)</f>
        <v>0</v>
      </c>
      <c r="BF440" s="155">
        <f>IF(N440="snížená",J440,0)</f>
        <v>0</v>
      </c>
      <c r="BG440" s="155">
        <f>IF(N440="zákl. přenesená",J440,0)</f>
        <v>0</v>
      </c>
      <c r="BH440" s="155">
        <f>IF(N440="sníž. přenesená",J440,0)</f>
        <v>0</v>
      </c>
      <c r="BI440" s="155">
        <f>IF(N440="nulová",J440,0)</f>
        <v>0</v>
      </c>
      <c r="BJ440" s="17" t="s">
        <v>78</v>
      </c>
      <c r="BK440" s="155">
        <f>ROUND(I440*H440,2)</f>
        <v>0</v>
      </c>
      <c r="BL440" s="17" t="s">
        <v>267</v>
      </c>
      <c r="BM440" s="154" t="s">
        <v>1341</v>
      </c>
    </row>
    <row r="441" spans="1:65" s="2" customFormat="1" ht="16.5" customHeight="1">
      <c r="A441" s="32"/>
      <c r="B441" s="142"/>
      <c r="C441" s="143" t="s">
        <v>1342</v>
      </c>
      <c r="D441" s="143" t="s">
        <v>139</v>
      </c>
      <c r="E441" s="144" t="s">
        <v>1343</v>
      </c>
      <c r="F441" s="145" t="s">
        <v>1344</v>
      </c>
      <c r="G441" s="146" t="s">
        <v>142</v>
      </c>
      <c r="H441" s="147">
        <v>22.22</v>
      </c>
      <c r="I441" s="148"/>
      <c r="J441" s="149">
        <f>ROUND(I441*H441,2)</f>
        <v>0</v>
      </c>
      <c r="K441" s="145" t="s">
        <v>143</v>
      </c>
      <c r="L441" s="33"/>
      <c r="M441" s="150" t="s">
        <v>3</v>
      </c>
      <c r="N441" s="151" t="s">
        <v>42</v>
      </c>
      <c r="O441" s="53"/>
      <c r="P441" s="152">
        <f>O441*H441</f>
        <v>0</v>
      </c>
      <c r="Q441" s="152">
        <v>0</v>
      </c>
      <c r="R441" s="152">
        <f>Q441*H441</f>
        <v>0</v>
      </c>
      <c r="S441" s="152">
        <v>0</v>
      </c>
      <c r="T441" s="153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4" t="s">
        <v>267</v>
      </c>
      <c r="AT441" s="154" t="s">
        <v>139</v>
      </c>
      <c r="AU441" s="154" t="s">
        <v>80</v>
      </c>
      <c r="AY441" s="17" t="s">
        <v>137</v>
      </c>
      <c r="BE441" s="155">
        <f>IF(N441="základní",J441,0)</f>
        <v>0</v>
      </c>
      <c r="BF441" s="155">
        <f>IF(N441="snížená",J441,0)</f>
        <v>0</v>
      </c>
      <c r="BG441" s="155">
        <f>IF(N441="zákl. přenesená",J441,0)</f>
        <v>0</v>
      </c>
      <c r="BH441" s="155">
        <f>IF(N441="sníž. přenesená",J441,0)</f>
        <v>0</v>
      </c>
      <c r="BI441" s="155">
        <f>IF(N441="nulová",J441,0)</f>
        <v>0</v>
      </c>
      <c r="BJ441" s="17" t="s">
        <v>78</v>
      </c>
      <c r="BK441" s="155">
        <f>ROUND(I441*H441,2)</f>
        <v>0</v>
      </c>
      <c r="BL441" s="17" t="s">
        <v>267</v>
      </c>
      <c r="BM441" s="154" t="s">
        <v>1345</v>
      </c>
    </row>
    <row r="442" spans="1:65" s="2" customFormat="1">
      <c r="A442" s="32"/>
      <c r="B442" s="33"/>
      <c r="C442" s="32"/>
      <c r="D442" s="156" t="s">
        <v>146</v>
      </c>
      <c r="E442" s="32"/>
      <c r="F442" s="157" t="s">
        <v>1346</v>
      </c>
      <c r="G442" s="32"/>
      <c r="H442" s="32"/>
      <c r="I442" s="158"/>
      <c r="J442" s="32"/>
      <c r="K442" s="32"/>
      <c r="L442" s="33"/>
      <c r="M442" s="159"/>
      <c r="N442" s="160"/>
      <c r="O442" s="53"/>
      <c r="P442" s="53"/>
      <c r="Q442" s="53"/>
      <c r="R442" s="53"/>
      <c r="S442" s="53"/>
      <c r="T442" s="54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7" t="s">
        <v>146</v>
      </c>
      <c r="AU442" s="17" t="s">
        <v>80</v>
      </c>
    </row>
    <row r="443" spans="1:65" s="13" customFormat="1" ht="20">
      <c r="B443" s="161"/>
      <c r="D443" s="162" t="s">
        <v>148</v>
      </c>
      <c r="E443" s="163" t="s">
        <v>3</v>
      </c>
      <c r="F443" s="164" t="s">
        <v>1252</v>
      </c>
      <c r="H443" s="165">
        <v>22.22</v>
      </c>
      <c r="I443" s="166"/>
      <c r="L443" s="161"/>
      <c r="M443" s="167"/>
      <c r="N443" s="168"/>
      <c r="O443" s="168"/>
      <c r="P443" s="168"/>
      <c r="Q443" s="168"/>
      <c r="R443" s="168"/>
      <c r="S443" s="168"/>
      <c r="T443" s="169"/>
      <c r="AT443" s="163" t="s">
        <v>148</v>
      </c>
      <c r="AU443" s="163" t="s">
        <v>80</v>
      </c>
      <c r="AV443" s="13" t="s">
        <v>80</v>
      </c>
      <c r="AW443" s="13" t="s">
        <v>33</v>
      </c>
      <c r="AX443" s="13" t="s">
        <v>78</v>
      </c>
      <c r="AY443" s="163" t="s">
        <v>137</v>
      </c>
    </row>
    <row r="444" spans="1:65" s="2" customFormat="1" ht="16.5" customHeight="1">
      <c r="A444" s="32"/>
      <c r="B444" s="142"/>
      <c r="C444" s="178" t="s">
        <v>1347</v>
      </c>
      <c r="D444" s="178" t="s">
        <v>293</v>
      </c>
      <c r="E444" s="179" t="s">
        <v>1348</v>
      </c>
      <c r="F444" s="180" t="s">
        <v>1349</v>
      </c>
      <c r="G444" s="181" t="s">
        <v>142</v>
      </c>
      <c r="H444" s="182">
        <v>24.442</v>
      </c>
      <c r="I444" s="183"/>
      <c r="J444" s="184">
        <f>ROUND(I444*H444,2)</f>
        <v>0</v>
      </c>
      <c r="K444" s="180" t="s">
        <v>143</v>
      </c>
      <c r="L444" s="185"/>
      <c r="M444" s="186" t="s">
        <v>3</v>
      </c>
      <c r="N444" s="187" t="s">
        <v>42</v>
      </c>
      <c r="O444" s="53"/>
      <c r="P444" s="152">
        <f>O444*H444</f>
        <v>0</v>
      </c>
      <c r="Q444" s="152">
        <v>1.8E-3</v>
      </c>
      <c r="R444" s="152">
        <f>Q444*H444</f>
        <v>4.3995599999999996E-2</v>
      </c>
      <c r="S444" s="152">
        <v>0</v>
      </c>
      <c r="T444" s="153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4" t="s">
        <v>363</v>
      </c>
      <c r="AT444" s="154" t="s">
        <v>293</v>
      </c>
      <c r="AU444" s="154" t="s">
        <v>80</v>
      </c>
      <c r="AY444" s="17" t="s">
        <v>137</v>
      </c>
      <c r="BE444" s="155">
        <f>IF(N444="základní",J444,0)</f>
        <v>0</v>
      </c>
      <c r="BF444" s="155">
        <f>IF(N444="snížená",J444,0)</f>
        <v>0</v>
      </c>
      <c r="BG444" s="155">
        <f>IF(N444="zákl. přenesená",J444,0)</f>
        <v>0</v>
      </c>
      <c r="BH444" s="155">
        <f>IF(N444="sníž. přenesená",J444,0)</f>
        <v>0</v>
      </c>
      <c r="BI444" s="155">
        <f>IF(N444="nulová",J444,0)</f>
        <v>0</v>
      </c>
      <c r="BJ444" s="17" t="s">
        <v>78</v>
      </c>
      <c r="BK444" s="155">
        <f>ROUND(I444*H444,2)</f>
        <v>0</v>
      </c>
      <c r="BL444" s="17" t="s">
        <v>267</v>
      </c>
      <c r="BM444" s="154" t="s">
        <v>1350</v>
      </c>
    </row>
    <row r="445" spans="1:65" s="13" customFormat="1">
      <c r="B445" s="161"/>
      <c r="D445" s="162" t="s">
        <v>148</v>
      </c>
      <c r="F445" s="164" t="s">
        <v>1351</v>
      </c>
      <c r="H445" s="165">
        <v>24.442</v>
      </c>
      <c r="I445" s="166"/>
      <c r="L445" s="161"/>
      <c r="M445" s="167"/>
      <c r="N445" s="168"/>
      <c r="O445" s="168"/>
      <c r="P445" s="168"/>
      <c r="Q445" s="168"/>
      <c r="R445" s="168"/>
      <c r="S445" s="168"/>
      <c r="T445" s="169"/>
      <c r="AT445" s="163" t="s">
        <v>148</v>
      </c>
      <c r="AU445" s="163" t="s">
        <v>80</v>
      </c>
      <c r="AV445" s="13" t="s">
        <v>80</v>
      </c>
      <c r="AW445" s="13" t="s">
        <v>4</v>
      </c>
      <c r="AX445" s="13" t="s">
        <v>78</v>
      </c>
      <c r="AY445" s="163" t="s">
        <v>137</v>
      </c>
    </row>
    <row r="446" spans="1:65" s="2" customFormat="1" ht="44.25" customHeight="1">
      <c r="A446" s="32"/>
      <c r="B446" s="142"/>
      <c r="C446" s="143" t="s">
        <v>1352</v>
      </c>
      <c r="D446" s="143" t="s">
        <v>139</v>
      </c>
      <c r="E446" s="144" t="s">
        <v>1353</v>
      </c>
      <c r="F446" s="145" t="s">
        <v>1354</v>
      </c>
      <c r="G446" s="146" t="s">
        <v>296</v>
      </c>
      <c r="H446" s="147">
        <v>0.307</v>
      </c>
      <c r="I446" s="148"/>
      <c r="J446" s="149">
        <f>ROUND(I446*H446,2)</f>
        <v>0</v>
      </c>
      <c r="K446" s="145" t="s">
        <v>143</v>
      </c>
      <c r="L446" s="33"/>
      <c r="M446" s="150" t="s">
        <v>3</v>
      </c>
      <c r="N446" s="151" t="s">
        <v>42</v>
      </c>
      <c r="O446" s="53"/>
      <c r="P446" s="152">
        <f>O446*H446</f>
        <v>0</v>
      </c>
      <c r="Q446" s="152">
        <v>0</v>
      </c>
      <c r="R446" s="152">
        <f>Q446*H446</f>
        <v>0</v>
      </c>
      <c r="S446" s="152">
        <v>0</v>
      </c>
      <c r="T446" s="153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54" t="s">
        <v>267</v>
      </c>
      <c r="AT446" s="154" t="s">
        <v>139</v>
      </c>
      <c r="AU446" s="154" t="s">
        <v>80</v>
      </c>
      <c r="AY446" s="17" t="s">
        <v>137</v>
      </c>
      <c r="BE446" s="155">
        <f>IF(N446="základní",J446,0)</f>
        <v>0</v>
      </c>
      <c r="BF446" s="155">
        <f>IF(N446="snížená",J446,0)</f>
        <v>0</v>
      </c>
      <c r="BG446" s="155">
        <f>IF(N446="zákl. přenesená",J446,0)</f>
        <v>0</v>
      </c>
      <c r="BH446" s="155">
        <f>IF(N446="sníž. přenesená",J446,0)</f>
        <v>0</v>
      </c>
      <c r="BI446" s="155">
        <f>IF(N446="nulová",J446,0)</f>
        <v>0</v>
      </c>
      <c r="BJ446" s="17" t="s">
        <v>78</v>
      </c>
      <c r="BK446" s="155">
        <f>ROUND(I446*H446,2)</f>
        <v>0</v>
      </c>
      <c r="BL446" s="17" t="s">
        <v>267</v>
      </c>
      <c r="BM446" s="154" t="s">
        <v>1355</v>
      </c>
    </row>
    <row r="447" spans="1:65" s="2" customFormat="1">
      <c r="A447" s="32"/>
      <c r="B447" s="33"/>
      <c r="C447" s="32"/>
      <c r="D447" s="156" t="s">
        <v>146</v>
      </c>
      <c r="E447" s="32"/>
      <c r="F447" s="157" t="s">
        <v>1356</v>
      </c>
      <c r="G447" s="32"/>
      <c r="H447" s="32"/>
      <c r="I447" s="158"/>
      <c r="J447" s="32"/>
      <c r="K447" s="32"/>
      <c r="L447" s="33"/>
      <c r="M447" s="159"/>
      <c r="N447" s="160"/>
      <c r="O447" s="53"/>
      <c r="P447" s="53"/>
      <c r="Q447" s="53"/>
      <c r="R447" s="53"/>
      <c r="S447" s="53"/>
      <c r="T447" s="54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7" t="s">
        <v>146</v>
      </c>
      <c r="AU447" s="17" t="s">
        <v>80</v>
      </c>
    </row>
    <row r="448" spans="1:65" s="12" customFormat="1" ht="22.9" customHeight="1">
      <c r="B448" s="129"/>
      <c r="D448" s="130" t="s">
        <v>70</v>
      </c>
      <c r="E448" s="140" t="s">
        <v>1357</v>
      </c>
      <c r="F448" s="140" t="s">
        <v>1358</v>
      </c>
      <c r="I448" s="132"/>
      <c r="J448" s="141">
        <f>BK448</f>
        <v>0</v>
      </c>
      <c r="L448" s="129"/>
      <c r="M448" s="134"/>
      <c r="N448" s="135"/>
      <c r="O448" s="135"/>
      <c r="P448" s="136">
        <f>SUM(P449:P474)</f>
        <v>0</v>
      </c>
      <c r="Q448" s="135"/>
      <c r="R448" s="136">
        <f>SUM(R449:R474)</f>
        <v>7.0665199999999997E-2</v>
      </c>
      <c r="S448" s="135"/>
      <c r="T448" s="137">
        <f>SUM(T449:T474)</f>
        <v>0</v>
      </c>
      <c r="AR448" s="130" t="s">
        <v>80</v>
      </c>
      <c r="AT448" s="138" t="s">
        <v>70</v>
      </c>
      <c r="AU448" s="138" t="s">
        <v>78</v>
      </c>
      <c r="AY448" s="130" t="s">
        <v>137</v>
      </c>
      <c r="BK448" s="139">
        <f>SUM(BK449:BK474)</f>
        <v>0</v>
      </c>
    </row>
    <row r="449" spans="1:65" s="2" customFormat="1" ht="24.25" customHeight="1">
      <c r="A449" s="32"/>
      <c r="B449" s="142"/>
      <c r="C449" s="143" t="s">
        <v>1359</v>
      </c>
      <c r="D449" s="143" t="s">
        <v>139</v>
      </c>
      <c r="E449" s="144" t="s">
        <v>1360</v>
      </c>
      <c r="F449" s="145" t="s">
        <v>1361</v>
      </c>
      <c r="G449" s="146" t="s">
        <v>405</v>
      </c>
      <c r="H449" s="147">
        <v>1</v>
      </c>
      <c r="I449" s="148"/>
      <c r="J449" s="149">
        <f>ROUND(I449*H449,2)</f>
        <v>0</v>
      </c>
      <c r="K449" s="145" t="s">
        <v>143</v>
      </c>
      <c r="L449" s="33"/>
      <c r="M449" s="150" t="s">
        <v>3</v>
      </c>
      <c r="N449" s="151" t="s">
        <v>42</v>
      </c>
      <c r="O449" s="53"/>
      <c r="P449" s="152">
        <f>O449*H449</f>
        <v>0</v>
      </c>
      <c r="Q449" s="152">
        <v>2.7E-4</v>
      </c>
      <c r="R449" s="152">
        <f>Q449*H449</f>
        <v>2.7E-4</v>
      </c>
      <c r="S449" s="152">
        <v>0</v>
      </c>
      <c r="T449" s="153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4" t="s">
        <v>267</v>
      </c>
      <c r="AT449" s="154" t="s">
        <v>139</v>
      </c>
      <c r="AU449" s="154" t="s">
        <v>80</v>
      </c>
      <c r="AY449" s="17" t="s">
        <v>137</v>
      </c>
      <c r="BE449" s="155">
        <f>IF(N449="základní",J449,0)</f>
        <v>0</v>
      </c>
      <c r="BF449" s="155">
        <f>IF(N449="snížená",J449,0)</f>
        <v>0</v>
      </c>
      <c r="BG449" s="155">
        <f>IF(N449="zákl. přenesená",J449,0)</f>
        <v>0</v>
      </c>
      <c r="BH449" s="155">
        <f>IF(N449="sníž. přenesená",J449,0)</f>
        <v>0</v>
      </c>
      <c r="BI449" s="155">
        <f>IF(N449="nulová",J449,0)</f>
        <v>0</v>
      </c>
      <c r="BJ449" s="17" t="s">
        <v>78</v>
      </c>
      <c r="BK449" s="155">
        <f>ROUND(I449*H449,2)</f>
        <v>0</v>
      </c>
      <c r="BL449" s="17" t="s">
        <v>267</v>
      </c>
      <c r="BM449" s="154" t="s">
        <v>1362</v>
      </c>
    </row>
    <row r="450" spans="1:65" s="2" customFormat="1">
      <c r="A450" s="32"/>
      <c r="B450" s="33"/>
      <c r="C450" s="32"/>
      <c r="D450" s="156" t="s">
        <v>146</v>
      </c>
      <c r="E450" s="32"/>
      <c r="F450" s="157" t="s">
        <v>1363</v>
      </c>
      <c r="G450" s="32"/>
      <c r="H450" s="32"/>
      <c r="I450" s="158"/>
      <c r="J450" s="32"/>
      <c r="K450" s="32"/>
      <c r="L450" s="33"/>
      <c r="M450" s="159"/>
      <c r="N450" s="160"/>
      <c r="O450" s="53"/>
      <c r="P450" s="53"/>
      <c r="Q450" s="53"/>
      <c r="R450" s="53"/>
      <c r="S450" s="53"/>
      <c r="T450" s="54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146</v>
      </c>
      <c r="AU450" s="17" t="s">
        <v>80</v>
      </c>
    </row>
    <row r="451" spans="1:65" s="13" customFormat="1">
      <c r="B451" s="161"/>
      <c r="D451" s="162" t="s">
        <v>148</v>
      </c>
      <c r="E451" s="163" t="s">
        <v>3</v>
      </c>
      <c r="F451" s="164" t="s">
        <v>1087</v>
      </c>
      <c r="H451" s="165">
        <v>1</v>
      </c>
      <c r="I451" s="166"/>
      <c r="L451" s="161"/>
      <c r="M451" s="167"/>
      <c r="N451" s="168"/>
      <c r="O451" s="168"/>
      <c r="P451" s="168"/>
      <c r="Q451" s="168"/>
      <c r="R451" s="168"/>
      <c r="S451" s="168"/>
      <c r="T451" s="169"/>
      <c r="AT451" s="163" t="s">
        <v>148</v>
      </c>
      <c r="AU451" s="163" t="s">
        <v>80</v>
      </c>
      <c r="AV451" s="13" t="s">
        <v>80</v>
      </c>
      <c r="AW451" s="13" t="s">
        <v>33</v>
      </c>
      <c r="AX451" s="13" t="s">
        <v>78</v>
      </c>
      <c r="AY451" s="163" t="s">
        <v>137</v>
      </c>
    </row>
    <row r="452" spans="1:65" s="2" customFormat="1" ht="24.25" customHeight="1">
      <c r="A452" s="32"/>
      <c r="B452" s="142"/>
      <c r="C452" s="178" t="s">
        <v>1364</v>
      </c>
      <c r="D452" s="178" t="s">
        <v>293</v>
      </c>
      <c r="E452" s="179" t="s">
        <v>1365</v>
      </c>
      <c r="F452" s="180" t="s">
        <v>1366</v>
      </c>
      <c r="G452" s="181" t="s">
        <v>142</v>
      </c>
      <c r="H452" s="182">
        <v>0.36</v>
      </c>
      <c r="I452" s="183"/>
      <c r="J452" s="184">
        <f>ROUND(I452*H452,2)</f>
        <v>0</v>
      </c>
      <c r="K452" s="180" t="s">
        <v>143</v>
      </c>
      <c r="L452" s="185"/>
      <c r="M452" s="186" t="s">
        <v>3</v>
      </c>
      <c r="N452" s="187" t="s">
        <v>42</v>
      </c>
      <c r="O452" s="53"/>
      <c r="P452" s="152">
        <f>O452*H452</f>
        <v>0</v>
      </c>
      <c r="Q452" s="152">
        <v>3.4720000000000001E-2</v>
      </c>
      <c r="R452" s="152">
        <f>Q452*H452</f>
        <v>1.24992E-2</v>
      </c>
      <c r="S452" s="152">
        <v>0</v>
      </c>
      <c r="T452" s="153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4" t="s">
        <v>363</v>
      </c>
      <c r="AT452" s="154" t="s">
        <v>293</v>
      </c>
      <c r="AU452" s="154" t="s">
        <v>80</v>
      </c>
      <c r="AY452" s="17" t="s">
        <v>137</v>
      </c>
      <c r="BE452" s="155">
        <f>IF(N452="základní",J452,0)</f>
        <v>0</v>
      </c>
      <c r="BF452" s="155">
        <f>IF(N452="snížená",J452,0)</f>
        <v>0</v>
      </c>
      <c r="BG452" s="155">
        <f>IF(N452="zákl. přenesená",J452,0)</f>
        <v>0</v>
      </c>
      <c r="BH452" s="155">
        <f>IF(N452="sníž. přenesená",J452,0)</f>
        <v>0</v>
      </c>
      <c r="BI452" s="155">
        <f>IF(N452="nulová",J452,0)</f>
        <v>0</v>
      </c>
      <c r="BJ452" s="17" t="s">
        <v>78</v>
      </c>
      <c r="BK452" s="155">
        <f>ROUND(I452*H452,2)</f>
        <v>0</v>
      </c>
      <c r="BL452" s="17" t="s">
        <v>267</v>
      </c>
      <c r="BM452" s="154" t="s">
        <v>1367</v>
      </c>
    </row>
    <row r="453" spans="1:65" s="13" customFormat="1">
      <c r="B453" s="161"/>
      <c r="D453" s="162" t="s">
        <v>148</v>
      </c>
      <c r="E453" s="163" t="s">
        <v>3</v>
      </c>
      <c r="F453" s="164" t="s">
        <v>1368</v>
      </c>
      <c r="H453" s="165">
        <v>0.36</v>
      </c>
      <c r="I453" s="166"/>
      <c r="L453" s="161"/>
      <c r="M453" s="167"/>
      <c r="N453" s="168"/>
      <c r="O453" s="168"/>
      <c r="P453" s="168"/>
      <c r="Q453" s="168"/>
      <c r="R453" s="168"/>
      <c r="S453" s="168"/>
      <c r="T453" s="169"/>
      <c r="AT453" s="163" t="s">
        <v>148</v>
      </c>
      <c r="AU453" s="163" t="s">
        <v>80</v>
      </c>
      <c r="AV453" s="13" t="s">
        <v>80</v>
      </c>
      <c r="AW453" s="13" t="s">
        <v>33</v>
      </c>
      <c r="AX453" s="13" t="s">
        <v>78</v>
      </c>
      <c r="AY453" s="163" t="s">
        <v>137</v>
      </c>
    </row>
    <row r="454" spans="1:65" s="2" customFormat="1" ht="37.9" customHeight="1">
      <c r="A454" s="32"/>
      <c r="B454" s="142"/>
      <c r="C454" s="143" t="s">
        <v>1369</v>
      </c>
      <c r="D454" s="143" t="s">
        <v>139</v>
      </c>
      <c r="E454" s="144" t="s">
        <v>1370</v>
      </c>
      <c r="F454" s="145" t="s">
        <v>1371</v>
      </c>
      <c r="G454" s="146" t="s">
        <v>158</v>
      </c>
      <c r="H454" s="147">
        <v>2.4</v>
      </c>
      <c r="I454" s="148"/>
      <c r="J454" s="149">
        <f>ROUND(I454*H454,2)</f>
        <v>0</v>
      </c>
      <c r="K454" s="145" t="s">
        <v>143</v>
      </c>
      <c r="L454" s="33"/>
      <c r="M454" s="150" t="s">
        <v>3</v>
      </c>
      <c r="N454" s="151" t="s">
        <v>42</v>
      </c>
      <c r="O454" s="53"/>
      <c r="P454" s="152">
        <f>O454*H454</f>
        <v>0</v>
      </c>
      <c r="Q454" s="152">
        <v>1.4999999999999999E-4</v>
      </c>
      <c r="R454" s="152">
        <f>Q454*H454</f>
        <v>3.5999999999999997E-4</v>
      </c>
      <c r="S454" s="152">
        <v>0</v>
      </c>
      <c r="T454" s="153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4" t="s">
        <v>267</v>
      </c>
      <c r="AT454" s="154" t="s">
        <v>139</v>
      </c>
      <c r="AU454" s="154" t="s">
        <v>80</v>
      </c>
      <c r="AY454" s="17" t="s">
        <v>137</v>
      </c>
      <c r="BE454" s="155">
        <f>IF(N454="základní",J454,0)</f>
        <v>0</v>
      </c>
      <c r="BF454" s="155">
        <f>IF(N454="snížená",J454,0)</f>
        <v>0</v>
      </c>
      <c r="BG454" s="155">
        <f>IF(N454="zákl. přenesená",J454,0)</f>
        <v>0</v>
      </c>
      <c r="BH454" s="155">
        <f>IF(N454="sníž. přenesená",J454,0)</f>
        <v>0</v>
      </c>
      <c r="BI454" s="155">
        <f>IF(N454="nulová",J454,0)</f>
        <v>0</v>
      </c>
      <c r="BJ454" s="17" t="s">
        <v>78</v>
      </c>
      <c r="BK454" s="155">
        <f>ROUND(I454*H454,2)</f>
        <v>0</v>
      </c>
      <c r="BL454" s="17" t="s">
        <v>267</v>
      </c>
      <c r="BM454" s="154" t="s">
        <v>1372</v>
      </c>
    </row>
    <row r="455" spans="1:65" s="2" customFormat="1">
      <c r="A455" s="32"/>
      <c r="B455" s="33"/>
      <c r="C455" s="32"/>
      <c r="D455" s="156" t="s">
        <v>146</v>
      </c>
      <c r="E455" s="32"/>
      <c r="F455" s="157" t="s">
        <v>1373</v>
      </c>
      <c r="G455" s="32"/>
      <c r="H455" s="32"/>
      <c r="I455" s="158"/>
      <c r="J455" s="32"/>
      <c r="K455" s="32"/>
      <c r="L455" s="33"/>
      <c r="M455" s="159"/>
      <c r="N455" s="160"/>
      <c r="O455" s="53"/>
      <c r="P455" s="53"/>
      <c r="Q455" s="53"/>
      <c r="R455" s="53"/>
      <c r="S455" s="53"/>
      <c r="T455" s="54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7" t="s">
        <v>146</v>
      </c>
      <c r="AU455" s="17" t="s">
        <v>80</v>
      </c>
    </row>
    <row r="456" spans="1:65" s="13" customFormat="1">
      <c r="B456" s="161"/>
      <c r="D456" s="162" t="s">
        <v>148</v>
      </c>
      <c r="E456" s="163" t="s">
        <v>3</v>
      </c>
      <c r="F456" s="164" t="s">
        <v>1374</v>
      </c>
      <c r="H456" s="165">
        <v>2.4</v>
      </c>
      <c r="I456" s="166"/>
      <c r="L456" s="161"/>
      <c r="M456" s="167"/>
      <c r="N456" s="168"/>
      <c r="O456" s="168"/>
      <c r="P456" s="168"/>
      <c r="Q456" s="168"/>
      <c r="R456" s="168"/>
      <c r="S456" s="168"/>
      <c r="T456" s="169"/>
      <c r="AT456" s="163" t="s">
        <v>148</v>
      </c>
      <c r="AU456" s="163" t="s">
        <v>80</v>
      </c>
      <c r="AV456" s="13" t="s">
        <v>80</v>
      </c>
      <c r="AW456" s="13" t="s">
        <v>33</v>
      </c>
      <c r="AX456" s="13" t="s">
        <v>78</v>
      </c>
      <c r="AY456" s="163" t="s">
        <v>137</v>
      </c>
    </row>
    <row r="457" spans="1:65" s="2" customFormat="1" ht="37.9" customHeight="1">
      <c r="A457" s="32"/>
      <c r="B457" s="142"/>
      <c r="C457" s="143" t="s">
        <v>1375</v>
      </c>
      <c r="D457" s="143" t="s">
        <v>139</v>
      </c>
      <c r="E457" s="144" t="s">
        <v>1376</v>
      </c>
      <c r="F457" s="145" t="s">
        <v>1377</v>
      </c>
      <c r="G457" s="146" t="s">
        <v>158</v>
      </c>
      <c r="H457" s="147">
        <v>2.4</v>
      </c>
      <c r="I457" s="148"/>
      <c r="J457" s="149">
        <f>ROUND(I457*H457,2)</f>
        <v>0</v>
      </c>
      <c r="K457" s="145" t="s">
        <v>143</v>
      </c>
      <c r="L457" s="33"/>
      <c r="M457" s="150" t="s">
        <v>3</v>
      </c>
      <c r="N457" s="151" t="s">
        <v>42</v>
      </c>
      <c r="O457" s="53"/>
      <c r="P457" s="152">
        <f>O457*H457</f>
        <v>0</v>
      </c>
      <c r="Q457" s="152">
        <v>2.7999999999999998E-4</v>
      </c>
      <c r="R457" s="152">
        <f>Q457*H457</f>
        <v>6.7199999999999996E-4</v>
      </c>
      <c r="S457" s="152">
        <v>0</v>
      </c>
      <c r="T457" s="153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54" t="s">
        <v>267</v>
      </c>
      <c r="AT457" s="154" t="s">
        <v>139</v>
      </c>
      <c r="AU457" s="154" t="s">
        <v>80</v>
      </c>
      <c r="AY457" s="17" t="s">
        <v>137</v>
      </c>
      <c r="BE457" s="155">
        <f>IF(N457="základní",J457,0)</f>
        <v>0</v>
      </c>
      <c r="BF457" s="155">
        <f>IF(N457="snížená",J457,0)</f>
        <v>0</v>
      </c>
      <c r="BG457" s="155">
        <f>IF(N457="zákl. přenesená",J457,0)</f>
        <v>0</v>
      </c>
      <c r="BH457" s="155">
        <f>IF(N457="sníž. přenesená",J457,0)</f>
        <v>0</v>
      </c>
      <c r="BI457" s="155">
        <f>IF(N457="nulová",J457,0)</f>
        <v>0</v>
      </c>
      <c r="BJ457" s="17" t="s">
        <v>78</v>
      </c>
      <c r="BK457" s="155">
        <f>ROUND(I457*H457,2)</f>
        <v>0</v>
      </c>
      <c r="BL457" s="17" t="s">
        <v>267</v>
      </c>
      <c r="BM457" s="154" t="s">
        <v>1378</v>
      </c>
    </row>
    <row r="458" spans="1:65" s="2" customFormat="1">
      <c r="A458" s="32"/>
      <c r="B458" s="33"/>
      <c r="C458" s="32"/>
      <c r="D458" s="156" t="s">
        <v>146</v>
      </c>
      <c r="E458" s="32"/>
      <c r="F458" s="157" t="s">
        <v>1379</v>
      </c>
      <c r="G458" s="32"/>
      <c r="H458" s="32"/>
      <c r="I458" s="158"/>
      <c r="J458" s="32"/>
      <c r="K458" s="32"/>
      <c r="L458" s="33"/>
      <c r="M458" s="159"/>
      <c r="N458" s="160"/>
      <c r="O458" s="53"/>
      <c r="P458" s="53"/>
      <c r="Q458" s="53"/>
      <c r="R458" s="53"/>
      <c r="S458" s="53"/>
      <c r="T458" s="54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7" t="s">
        <v>146</v>
      </c>
      <c r="AU458" s="17" t="s">
        <v>80</v>
      </c>
    </row>
    <row r="459" spans="1:65" s="13" customFormat="1">
      <c r="B459" s="161"/>
      <c r="D459" s="162" t="s">
        <v>148</v>
      </c>
      <c r="E459" s="163" t="s">
        <v>3</v>
      </c>
      <c r="F459" s="164" t="s">
        <v>1374</v>
      </c>
      <c r="H459" s="165">
        <v>2.4</v>
      </c>
      <c r="I459" s="166"/>
      <c r="L459" s="161"/>
      <c r="M459" s="167"/>
      <c r="N459" s="168"/>
      <c r="O459" s="168"/>
      <c r="P459" s="168"/>
      <c r="Q459" s="168"/>
      <c r="R459" s="168"/>
      <c r="S459" s="168"/>
      <c r="T459" s="169"/>
      <c r="AT459" s="163" t="s">
        <v>148</v>
      </c>
      <c r="AU459" s="163" t="s">
        <v>80</v>
      </c>
      <c r="AV459" s="13" t="s">
        <v>80</v>
      </c>
      <c r="AW459" s="13" t="s">
        <v>33</v>
      </c>
      <c r="AX459" s="13" t="s">
        <v>78</v>
      </c>
      <c r="AY459" s="163" t="s">
        <v>137</v>
      </c>
    </row>
    <row r="460" spans="1:65" s="2" customFormat="1" ht="37.9" customHeight="1">
      <c r="A460" s="32"/>
      <c r="B460" s="142"/>
      <c r="C460" s="143" t="s">
        <v>1380</v>
      </c>
      <c r="D460" s="143" t="s">
        <v>139</v>
      </c>
      <c r="E460" s="144" t="s">
        <v>1381</v>
      </c>
      <c r="F460" s="145" t="s">
        <v>1382</v>
      </c>
      <c r="G460" s="146" t="s">
        <v>405</v>
      </c>
      <c r="H460" s="147">
        <v>1</v>
      </c>
      <c r="I460" s="148"/>
      <c r="J460" s="149">
        <f>ROUND(I460*H460,2)</f>
        <v>0</v>
      </c>
      <c r="K460" s="145" t="s">
        <v>143</v>
      </c>
      <c r="L460" s="33"/>
      <c r="M460" s="150" t="s">
        <v>3</v>
      </c>
      <c r="N460" s="151" t="s">
        <v>42</v>
      </c>
      <c r="O460" s="53"/>
      <c r="P460" s="152">
        <f>O460*H460</f>
        <v>0</v>
      </c>
      <c r="Q460" s="152">
        <v>9.2000000000000003E-4</v>
      </c>
      <c r="R460" s="152">
        <f>Q460*H460</f>
        <v>9.2000000000000003E-4</v>
      </c>
      <c r="S460" s="152">
        <v>0</v>
      </c>
      <c r="T460" s="153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4" t="s">
        <v>267</v>
      </c>
      <c r="AT460" s="154" t="s">
        <v>139</v>
      </c>
      <c r="AU460" s="154" t="s">
        <v>80</v>
      </c>
      <c r="AY460" s="17" t="s">
        <v>137</v>
      </c>
      <c r="BE460" s="155">
        <f>IF(N460="základní",J460,0)</f>
        <v>0</v>
      </c>
      <c r="BF460" s="155">
        <f>IF(N460="snížená",J460,0)</f>
        <v>0</v>
      </c>
      <c r="BG460" s="155">
        <f>IF(N460="zákl. přenesená",J460,0)</f>
        <v>0</v>
      </c>
      <c r="BH460" s="155">
        <f>IF(N460="sníž. přenesená",J460,0)</f>
        <v>0</v>
      </c>
      <c r="BI460" s="155">
        <f>IF(N460="nulová",J460,0)</f>
        <v>0</v>
      </c>
      <c r="BJ460" s="17" t="s">
        <v>78</v>
      </c>
      <c r="BK460" s="155">
        <f>ROUND(I460*H460,2)</f>
        <v>0</v>
      </c>
      <c r="BL460" s="17" t="s">
        <v>267</v>
      </c>
      <c r="BM460" s="154" t="s">
        <v>1383</v>
      </c>
    </row>
    <row r="461" spans="1:65" s="2" customFormat="1">
      <c r="A461" s="32"/>
      <c r="B461" s="33"/>
      <c r="C461" s="32"/>
      <c r="D461" s="156" t="s">
        <v>146</v>
      </c>
      <c r="E461" s="32"/>
      <c r="F461" s="157" t="s">
        <v>1384</v>
      </c>
      <c r="G461" s="32"/>
      <c r="H461" s="32"/>
      <c r="I461" s="158"/>
      <c r="J461" s="32"/>
      <c r="K461" s="32"/>
      <c r="L461" s="33"/>
      <c r="M461" s="159"/>
      <c r="N461" s="160"/>
      <c r="O461" s="53"/>
      <c r="P461" s="53"/>
      <c r="Q461" s="53"/>
      <c r="R461" s="53"/>
      <c r="S461" s="53"/>
      <c r="T461" s="54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7" t="s">
        <v>146</v>
      </c>
      <c r="AU461" s="17" t="s">
        <v>80</v>
      </c>
    </row>
    <row r="462" spans="1:65" s="13" customFormat="1">
      <c r="B462" s="161"/>
      <c r="D462" s="162" t="s">
        <v>148</v>
      </c>
      <c r="E462" s="163" t="s">
        <v>3</v>
      </c>
      <c r="F462" s="164" t="s">
        <v>1087</v>
      </c>
      <c r="H462" s="165">
        <v>1</v>
      </c>
      <c r="I462" s="166"/>
      <c r="L462" s="161"/>
      <c r="M462" s="167"/>
      <c r="N462" s="168"/>
      <c r="O462" s="168"/>
      <c r="P462" s="168"/>
      <c r="Q462" s="168"/>
      <c r="R462" s="168"/>
      <c r="S462" s="168"/>
      <c r="T462" s="169"/>
      <c r="AT462" s="163" t="s">
        <v>148</v>
      </c>
      <c r="AU462" s="163" t="s">
        <v>80</v>
      </c>
      <c r="AV462" s="13" t="s">
        <v>80</v>
      </c>
      <c r="AW462" s="13" t="s">
        <v>33</v>
      </c>
      <c r="AX462" s="13" t="s">
        <v>78</v>
      </c>
      <c r="AY462" s="163" t="s">
        <v>137</v>
      </c>
    </row>
    <row r="463" spans="1:65" s="2" customFormat="1" ht="24.25" customHeight="1">
      <c r="A463" s="32"/>
      <c r="B463" s="142"/>
      <c r="C463" s="178" t="s">
        <v>1385</v>
      </c>
      <c r="D463" s="178" t="s">
        <v>293</v>
      </c>
      <c r="E463" s="179" t="s">
        <v>1386</v>
      </c>
      <c r="F463" s="180" t="s">
        <v>1387</v>
      </c>
      <c r="G463" s="181" t="s">
        <v>142</v>
      </c>
      <c r="H463" s="182">
        <v>2.1</v>
      </c>
      <c r="I463" s="183"/>
      <c r="J463" s="184">
        <f>ROUND(I463*H463,2)</f>
        <v>0</v>
      </c>
      <c r="K463" s="180" t="s">
        <v>143</v>
      </c>
      <c r="L463" s="185"/>
      <c r="M463" s="186" t="s">
        <v>3</v>
      </c>
      <c r="N463" s="187" t="s">
        <v>42</v>
      </c>
      <c r="O463" s="53"/>
      <c r="P463" s="152">
        <f>O463*H463</f>
        <v>0</v>
      </c>
      <c r="Q463" s="152">
        <v>2.5440000000000001E-2</v>
      </c>
      <c r="R463" s="152">
        <f>Q463*H463</f>
        <v>5.3424000000000006E-2</v>
      </c>
      <c r="S463" s="152">
        <v>0</v>
      </c>
      <c r="T463" s="153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4" t="s">
        <v>363</v>
      </c>
      <c r="AT463" s="154" t="s">
        <v>293</v>
      </c>
      <c r="AU463" s="154" t="s">
        <v>80</v>
      </c>
      <c r="AY463" s="17" t="s">
        <v>137</v>
      </c>
      <c r="BE463" s="155">
        <f>IF(N463="základní",J463,0)</f>
        <v>0</v>
      </c>
      <c r="BF463" s="155">
        <f>IF(N463="snížená",J463,0)</f>
        <v>0</v>
      </c>
      <c r="BG463" s="155">
        <f>IF(N463="zákl. přenesená",J463,0)</f>
        <v>0</v>
      </c>
      <c r="BH463" s="155">
        <f>IF(N463="sníž. přenesená",J463,0)</f>
        <v>0</v>
      </c>
      <c r="BI463" s="155">
        <f>IF(N463="nulová",J463,0)</f>
        <v>0</v>
      </c>
      <c r="BJ463" s="17" t="s">
        <v>78</v>
      </c>
      <c r="BK463" s="155">
        <f>ROUND(I463*H463,2)</f>
        <v>0</v>
      </c>
      <c r="BL463" s="17" t="s">
        <v>267</v>
      </c>
      <c r="BM463" s="154" t="s">
        <v>1388</v>
      </c>
    </row>
    <row r="464" spans="1:65" s="2" customFormat="1" ht="18">
      <c r="A464" s="32"/>
      <c r="B464" s="33"/>
      <c r="C464" s="32"/>
      <c r="D464" s="162" t="s">
        <v>868</v>
      </c>
      <c r="E464" s="32"/>
      <c r="F464" s="192" t="s">
        <v>1389</v>
      </c>
      <c r="G464" s="32"/>
      <c r="H464" s="32"/>
      <c r="I464" s="158"/>
      <c r="J464" s="32"/>
      <c r="K464" s="32"/>
      <c r="L464" s="33"/>
      <c r="M464" s="159"/>
      <c r="N464" s="160"/>
      <c r="O464" s="53"/>
      <c r="P464" s="53"/>
      <c r="Q464" s="53"/>
      <c r="R464" s="53"/>
      <c r="S464" s="53"/>
      <c r="T464" s="54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7" t="s">
        <v>868</v>
      </c>
      <c r="AU464" s="17" t="s">
        <v>80</v>
      </c>
    </row>
    <row r="465" spans="1:65" s="13" customFormat="1">
      <c r="B465" s="161"/>
      <c r="D465" s="162" t="s">
        <v>148</v>
      </c>
      <c r="E465" s="163" t="s">
        <v>3</v>
      </c>
      <c r="F465" s="164" t="s">
        <v>1390</v>
      </c>
      <c r="H465" s="165">
        <v>2.1</v>
      </c>
      <c r="I465" s="166"/>
      <c r="L465" s="161"/>
      <c r="M465" s="167"/>
      <c r="N465" s="168"/>
      <c r="O465" s="168"/>
      <c r="P465" s="168"/>
      <c r="Q465" s="168"/>
      <c r="R465" s="168"/>
      <c r="S465" s="168"/>
      <c r="T465" s="169"/>
      <c r="AT465" s="163" t="s">
        <v>148</v>
      </c>
      <c r="AU465" s="163" t="s">
        <v>80</v>
      </c>
      <c r="AV465" s="13" t="s">
        <v>80</v>
      </c>
      <c r="AW465" s="13" t="s">
        <v>33</v>
      </c>
      <c r="AX465" s="13" t="s">
        <v>78</v>
      </c>
      <c r="AY465" s="163" t="s">
        <v>137</v>
      </c>
    </row>
    <row r="466" spans="1:65" s="2" customFormat="1" ht="37.9" customHeight="1">
      <c r="A466" s="32"/>
      <c r="B466" s="142"/>
      <c r="C466" s="143" t="s">
        <v>1391</v>
      </c>
      <c r="D466" s="143" t="s">
        <v>139</v>
      </c>
      <c r="E466" s="144" t="s">
        <v>1392</v>
      </c>
      <c r="F466" s="145" t="s">
        <v>1393</v>
      </c>
      <c r="G466" s="146" t="s">
        <v>405</v>
      </c>
      <c r="H466" s="147">
        <v>1</v>
      </c>
      <c r="I466" s="148"/>
      <c r="J466" s="149">
        <f>ROUND(I466*H466,2)</f>
        <v>0</v>
      </c>
      <c r="K466" s="145" t="s">
        <v>143</v>
      </c>
      <c r="L466" s="33"/>
      <c r="M466" s="150" t="s">
        <v>3</v>
      </c>
      <c r="N466" s="151" t="s">
        <v>42</v>
      </c>
      <c r="O466" s="53"/>
      <c r="P466" s="152">
        <f>O466*H466</f>
        <v>0</v>
      </c>
      <c r="Q466" s="152">
        <v>0</v>
      </c>
      <c r="R466" s="152">
        <f>Q466*H466</f>
        <v>0</v>
      </c>
      <c r="S466" s="152">
        <v>0</v>
      </c>
      <c r="T466" s="153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4" t="s">
        <v>267</v>
      </c>
      <c r="AT466" s="154" t="s">
        <v>139</v>
      </c>
      <c r="AU466" s="154" t="s">
        <v>80</v>
      </c>
      <c r="AY466" s="17" t="s">
        <v>137</v>
      </c>
      <c r="BE466" s="155">
        <f>IF(N466="základní",J466,0)</f>
        <v>0</v>
      </c>
      <c r="BF466" s="155">
        <f>IF(N466="snížená",J466,0)</f>
        <v>0</v>
      </c>
      <c r="BG466" s="155">
        <f>IF(N466="zákl. přenesená",J466,0)</f>
        <v>0</v>
      </c>
      <c r="BH466" s="155">
        <f>IF(N466="sníž. přenesená",J466,0)</f>
        <v>0</v>
      </c>
      <c r="BI466" s="155">
        <f>IF(N466="nulová",J466,0)</f>
        <v>0</v>
      </c>
      <c r="BJ466" s="17" t="s">
        <v>78</v>
      </c>
      <c r="BK466" s="155">
        <f>ROUND(I466*H466,2)</f>
        <v>0</v>
      </c>
      <c r="BL466" s="17" t="s">
        <v>267</v>
      </c>
      <c r="BM466" s="154" t="s">
        <v>1394</v>
      </c>
    </row>
    <row r="467" spans="1:65" s="2" customFormat="1">
      <c r="A467" s="32"/>
      <c r="B467" s="33"/>
      <c r="C467" s="32"/>
      <c r="D467" s="156" t="s">
        <v>146</v>
      </c>
      <c r="E467" s="32"/>
      <c r="F467" s="157" t="s">
        <v>1395</v>
      </c>
      <c r="G467" s="32"/>
      <c r="H467" s="32"/>
      <c r="I467" s="158"/>
      <c r="J467" s="32"/>
      <c r="K467" s="32"/>
      <c r="L467" s="33"/>
      <c r="M467" s="159"/>
      <c r="N467" s="160"/>
      <c r="O467" s="53"/>
      <c r="P467" s="53"/>
      <c r="Q467" s="53"/>
      <c r="R467" s="53"/>
      <c r="S467" s="53"/>
      <c r="T467" s="54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7" t="s">
        <v>146</v>
      </c>
      <c r="AU467" s="17" t="s">
        <v>80</v>
      </c>
    </row>
    <row r="468" spans="1:65" s="13" customFormat="1">
      <c r="B468" s="161"/>
      <c r="D468" s="162" t="s">
        <v>148</v>
      </c>
      <c r="E468" s="163" t="s">
        <v>3</v>
      </c>
      <c r="F468" s="164" t="s">
        <v>1087</v>
      </c>
      <c r="H468" s="165">
        <v>1</v>
      </c>
      <c r="I468" s="166"/>
      <c r="L468" s="161"/>
      <c r="M468" s="167"/>
      <c r="N468" s="168"/>
      <c r="O468" s="168"/>
      <c r="P468" s="168"/>
      <c r="Q468" s="168"/>
      <c r="R468" s="168"/>
      <c r="S468" s="168"/>
      <c r="T468" s="169"/>
      <c r="AT468" s="163" t="s">
        <v>148</v>
      </c>
      <c r="AU468" s="163" t="s">
        <v>80</v>
      </c>
      <c r="AV468" s="13" t="s">
        <v>80</v>
      </c>
      <c r="AW468" s="13" t="s">
        <v>33</v>
      </c>
      <c r="AX468" s="13" t="s">
        <v>78</v>
      </c>
      <c r="AY468" s="163" t="s">
        <v>137</v>
      </c>
    </row>
    <row r="469" spans="1:65" s="2" customFormat="1" ht="24.25" customHeight="1">
      <c r="A469" s="32"/>
      <c r="B469" s="142"/>
      <c r="C469" s="178" t="s">
        <v>1396</v>
      </c>
      <c r="D469" s="178" t="s">
        <v>293</v>
      </c>
      <c r="E469" s="179" t="s">
        <v>1397</v>
      </c>
      <c r="F469" s="180" t="s">
        <v>1398</v>
      </c>
      <c r="G469" s="181" t="s">
        <v>158</v>
      </c>
      <c r="H469" s="182">
        <v>0.6</v>
      </c>
      <c r="I469" s="183"/>
      <c r="J469" s="184">
        <f>ROUND(I469*H469,2)</f>
        <v>0</v>
      </c>
      <c r="K469" s="180" t="s">
        <v>143</v>
      </c>
      <c r="L469" s="185"/>
      <c r="M469" s="186" t="s">
        <v>3</v>
      </c>
      <c r="N469" s="187" t="s">
        <v>42</v>
      </c>
      <c r="O469" s="53"/>
      <c r="P469" s="152">
        <f>O469*H469</f>
        <v>0</v>
      </c>
      <c r="Q469" s="152">
        <v>4.0000000000000001E-3</v>
      </c>
      <c r="R469" s="152">
        <f>Q469*H469</f>
        <v>2.3999999999999998E-3</v>
      </c>
      <c r="S469" s="152">
        <v>0</v>
      </c>
      <c r="T469" s="153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4" t="s">
        <v>363</v>
      </c>
      <c r="AT469" s="154" t="s">
        <v>293</v>
      </c>
      <c r="AU469" s="154" t="s">
        <v>80</v>
      </c>
      <c r="AY469" s="17" t="s">
        <v>137</v>
      </c>
      <c r="BE469" s="155">
        <f>IF(N469="základní",J469,0)</f>
        <v>0</v>
      </c>
      <c r="BF469" s="155">
        <f>IF(N469="snížená",J469,0)</f>
        <v>0</v>
      </c>
      <c r="BG469" s="155">
        <f>IF(N469="zákl. přenesená",J469,0)</f>
        <v>0</v>
      </c>
      <c r="BH469" s="155">
        <f>IF(N469="sníž. přenesená",J469,0)</f>
        <v>0</v>
      </c>
      <c r="BI469" s="155">
        <f>IF(N469="nulová",J469,0)</f>
        <v>0</v>
      </c>
      <c r="BJ469" s="17" t="s">
        <v>78</v>
      </c>
      <c r="BK469" s="155">
        <f>ROUND(I469*H469,2)</f>
        <v>0</v>
      </c>
      <c r="BL469" s="17" t="s">
        <v>267</v>
      </c>
      <c r="BM469" s="154" t="s">
        <v>1399</v>
      </c>
    </row>
    <row r="470" spans="1:65" s="13" customFormat="1">
      <c r="B470" s="161"/>
      <c r="D470" s="162" t="s">
        <v>148</v>
      </c>
      <c r="E470" s="163" t="s">
        <v>3</v>
      </c>
      <c r="F470" s="164" t="s">
        <v>1400</v>
      </c>
      <c r="H470" s="165">
        <v>0.6</v>
      </c>
      <c r="I470" s="166"/>
      <c r="L470" s="161"/>
      <c r="M470" s="167"/>
      <c r="N470" s="168"/>
      <c r="O470" s="168"/>
      <c r="P470" s="168"/>
      <c r="Q470" s="168"/>
      <c r="R470" s="168"/>
      <c r="S470" s="168"/>
      <c r="T470" s="169"/>
      <c r="AT470" s="163" t="s">
        <v>148</v>
      </c>
      <c r="AU470" s="163" t="s">
        <v>80</v>
      </c>
      <c r="AV470" s="13" t="s">
        <v>80</v>
      </c>
      <c r="AW470" s="13" t="s">
        <v>33</v>
      </c>
      <c r="AX470" s="13" t="s">
        <v>78</v>
      </c>
      <c r="AY470" s="163" t="s">
        <v>137</v>
      </c>
    </row>
    <row r="471" spans="1:65" s="2" customFormat="1" ht="24.25" customHeight="1">
      <c r="A471" s="32"/>
      <c r="B471" s="142"/>
      <c r="C471" s="178" t="s">
        <v>1401</v>
      </c>
      <c r="D471" s="178" t="s">
        <v>293</v>
      </c>
      <c r="E471" s="179" t="s">
        <v>1402</v>
      </c>
      <c r="F471" s="180" t="s">
        <v>1403</v>
      </c>
      <c r="G471" s="181" t="s">
        <v>405</v>
      </c>
      <c r="H471" s="182">
        <v>2</v>
      </c>
      <c r="I471" s="183"/>
      <c r="J471" s="184">
        <f>ROUND(I471*H471,2)</f>
        <v>0</v>
      </c>
      <c r="K471" s="180" t="s">
        <v>143</v>
      </c>
      <c r="L471" s="185"/>
      <c r="M471" s="186" t="s">
        <v>3</v>
      </c>
      <c r="N471" s="187" t="s">
        <v>42</v>
      </c>
      <c r="O471" s="53"/>
      <c r="P471" s="152">
        <f>O471*H471</f>
        <v>0</v>
      </c>
      <c r="Q471" s="152">
        <v>6.0000000000000002E-5</v>
      </c>
      <c r="R471" s="152">
        <f>Q471*H471</f>
        <v>1.2E-4</v>
      </c>
      <c r="S471" s="152">
        <v>0</v>
      </c>
      <c r="T471" s="153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4" t="s">
        <v>363</v>
      </c>
      <c r="AT471" s="154" t="s">
        <v>293</v>
      </c>
      <c r="AU471" s="154" t="s">
        <v>80</v>
      </c>
      <c r="AY471" s="17" t="s">
        <v>137</v>
      </c>
      <c r="BE471" s="155">
        <f>IF(N471="základní",J471,0)</f>
        <v>0</v>
      </c>
      <c r="BF471" s="155">
        <f>IF(N471="snížená",J471,0)</f>
        <v>0</v>
      </c>
      <c r="BG471" s="155">
        <f>IF(N471="zákl. přenesená",J471,0)</f>
        <v>0</v>
      </c>
      <c r="BH471" s="155">
        <f>IF(N471="sníž. přenesená",J471,0)</f>
        <v>0</v>
      </c>
      <c r="BI471" s="155">
        <f>IF(N471="nulová",J471,0)</f>
        <v>0</v>
      </c>
      <c r="BJ471" s="17" t="s">
        <v>78</v>
      </c>
      <c r="BK471" s="155">
        <f>ROUND(I471*H471,2)</f>
        <v>0</v>
      </c>
      <c r="BL471" s="17" t="s">
        <v>267</v>
      </c>
      <c r="BM471" s="154" t="s">
        <v>1404</v>
      </c>
    </row>
    <row r="472" spans="1:65" s="13" customFormat="1">
      <c r="B472" s="161"/>
      <c r="D472" s="162" t="s">
        <v>148</v>
      </c>
      <c r="E472" s="163" t="s">
        <v>3</v>
      </c>
      <c r="F472" s="164" t="s">
        <v>964</v>
      </c>
      <c r="H472" s="165">
        <v>2</v>
      </c>
      <c r="I472" s="166"/>
      <c r="L472" s="161"/>
      <c r="M472" s="167"/>
      <c r="N472" s="168"/>
      <c r="O472" s="168"/>
      <c r="P472" s="168"/>
      <c r="Q472" s="168"/>
      <c r="R472" s="168"/>
      <c r="S472" s="168"/>
      <c r="T472" s="169"/>
      <c r="AT472" s="163" t="s">
        <v>148</v>
      </c>
      <c r="AU472" s="163" t="s">
        <v>80</v>
      </c>
      <c r="AV472" s="13" t="s">
        <v>80</v>
      </c>
      <c r="AW472" s="13" t="s">
        <v>33</v>
      </c>
      <c r="AX472" s="13" t="s">
        <v>78</v>
      </c>
      <c r="AY472" s="163" t="s">
        <v>137</v>
      </c>
    </row>
    <row r="473" spans="1:65" s="2" customFormat="1" ht="44.25" customHeight="1">
      <c r="A473" s="32"/>
      <c r="B473" s="142"/>
      <c r="C473" s="143" t="s">
        <v>1405</v>
      </c>
      <c r="D473" s="143" t="s">
        <v>139</v>
      </c>
      <c r="E473" s="144" t="s">
        <v>1406</v>
      </c>
      <c r="F473" s="145" t="s">
        <v>1407</v>
      </c>
      <c r="G473" s="146" t="s">
        <v>296</v>
      </c>
      <c r="H473" s="147">
        <v>7.0999999999999994E-2</v>
      </c>
      <c r="I473" s="148"/>
      <c r="J473" s="149">
        <f>ROUND(I473*H473,2)</f>
        <v>0</v>
      </c>
      <c r="K473" s="145" t="s">
        <v>143</v>
      </c>
      <c r="L473" s="33"/>
      <c r="M473" s="150" t="s">
        <v>3</v>
      </c>
      <c r="N473" s="151" t="s">
        <v>42</v>
      </c>
      <c r="O473" s="53"/>
      <c r="P473" s="152">
        <f>O473*H473</f>
        <v>0</v>
      </c>
      <c r="Q473" s="152">
        <v>0</v>
      </c>
      <c r="R473" s="152">
        <f>Q473*H473</f>
        <v>0</v>
      </c>
      <c r="S473" s="152">
        <v>0</v>
      </c>
      <c r="T473" s="153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4" t="s">
        <v>267</v>
      </c>
      <c r="AT473" s="154" t="s">
        <v>139</v>
      </c>
      <c r="AU473" s="154" t="s">
        <v>80</v>
      </c>
      <c r="AY473" s="17" t="s">
        <v>137</v>
      </c>
      <c r="BE473" s="155">
        <f>IF(N473="základní",J473,0)</f>
        <v>0</v>
      </c>
      <c r="BF473" s="155">
        <f>IF(N473="snížená",J473,0)</f>
        <v>0</v>
      </c>
      <c r="BG473" s="155">
        <f>IF(N473="zákl. přenesená",J473,0)</f>
        <v>0</v>
      </c>
      <c r="BH473" s="155">
        <f>IF(N473="sníž. přenesená",J473,0)</f>
        <v>0</v>
      </c>
      <c r="BI473" s="155">
        <f>IF(N473="nulová",J473,0)</f>
        <v>0</v>
      </c>
      <c r="BJ473" s="17" t="s">
        <v>78</v>
      </c>
      <c r="BK473" s="155">
        <f>ROUND(I473*H473,2)</f>
        <v>0</v>
      </c>
      <c r="BL473" s="17" t="s">
        <v>267</v>
      </c>
      <c r="BM473" s="154" t="s">
        <v>1408</v>
      </c>
    </row>
    <row r="474" spans="1:65" s="2" customFormat="1">
      <c r="A474" s="32"/>
      <c r="B474" s="33"/>
      <c r="C474" s="32"/>
      <c r="D474" s="156" t="s">
        <v>146</v>
      </c>
      <c r="E474" s="32"/>
      <c r="F474" s="157" t="s">
        <v>1409</v>
      </c>
      <c r="G474" s="32"/>
      <c r="H474" s="32"/>
      <c r="I474" s="158"/>
      <c r="J474" s="32"/>
      <c r="K474" s="32"/>
      <c r="L474" s="33"/>
      <c r="M474" s="159"/>
      <c r="N474" s="160"/>
      <c r="O474" s="53"/>
      <c r="P474" s="53"/>
      <c r="Q474" s="53"/>
      <c r="R474" s="53"/>
      <c r="S474" s="53"/>
      <c r="T474" s="54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146</v>
      </c>
      <c r="AU474" s="17" t="s">
        <v>80</v>
      </c>
    </row>
    <row r="475" spans="1:65" s="12" customFormat="1" ht="22.9" customHeight="1">
      <c r="B475" s="129"/>
      <c r="D475" s="130" t="s">
        <v>70</v>
      </c>
      <c r="E475" s="140" t="s">
        <v>1410</v>
      </c>
      <c r="F475" s="140" t="s">
        <v>1411</v>
      </c>
      <c r="I475" s="132"/>
      <c r="J475" s="141">
        <f>BK475</f>
        <v>0</v>
      </c>
      <c r="L475" s="129"/>
      <c r="M475" s="134"/>
      <c r="N475" s="135"/>
      <c r="O475" s="135"/>
      <c r="P475" s="136">
        <f>SUM(P476:P484)</f>
        <v>0</v>
      </c>
      <c r="Q475" s="135"/>
      <c r="R475" s="136">
        <f>SUM(R476:R484)</f>
        <v>2.2599099999999997E-2</v>
      </c>
      <c r="S475" s="135"/>
      <c r="T475" s="137">
        <f>SUM(T476:T484)</f>
        <v>0</v>
      </c>
      <c r="AR475" s="130" t="s">
        <v>80</v>
      </c>
      <c r="AT475" s="138" t="s">
        <v>70</v>
      </c>
      <c r="AU475" s="138" t="s">
        <v>78</v>
      </c>
      <c r="AY475" s="130" t="s">
        <v>137</v>
      </c>
      <c r="BK475" s="139">
        <f>SUM(BK476:BK484)</f>
        <v>0</v>
      </c>
    </row>
    <row r="476" spans="1:65" s="2" customFormat="1" ht="24.25" customHeight="1">
      <c r="A476" s="32"/>
      <c r="B476" s="142"/>
      <c r="C476" s="143" t="s">
        <v>1412</v>
      </c>
      <c r="D476" s="143" t="s">
        <v>139</v>
      </c>
      <c r="E476" s="144" t="s">
        <v>1413</v>
      </c>
      <c r="F476" s="145" t="s">
        <v>1414</v>
      </c>
      <c r="G476" s="146" t="s">
        <v>142</v>
      </c>
      <c r="H476" s="147">
        <v>33.729999999999997</v>
      </c>
      <c r="I476" s="148"/>
      <c r="J476" s="149">
        <f>ROUND(I476*H476,2)</f>
        <v>0</v>
      </c>
      <c r="K476" s="145" t="s">
        <v>143</v>
      </c>
      <c r="L476" s="33"/>
      <c r="M476" s="150" t="s">
        <v>3</v>
      </c>
      <c r="N476" s="151" t="s">
        <v>42</v>
      </c>
      <c r="O476" s="53"/>
      <c r="P476" s="152">
        <f>O476*H476</f>
        <v>0</v>
      </c>
      <c r="Q476" s="152">
        <v>2.1000000000000001E-4</v>
      </c>
      <c r="R476" s="152">
        <f>Q476*H476</f>
        <v>7.0832999999999998E-3</v>
      </c>
      <c r="S476" s="152">
        <v>0</v>
      </c>
      <c r="T476" s="153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54" t="s">
        <v>267</v>
      </c>
      <c r="AT476" s="154" t="s">
        <v>139</v>
      </c>
      <c r="AU476" s="154" t="s">
        <v>80</v>
      </c>
      <c r="AY476" s="17" t="s">
        <v>137</v>
      </c>
      <c r="BE476" s="155">
        <f>IF(N476="základní",J476,0)</f>
        <v>0</v>
      </c>
      <c r="BF476" s="155">
        <f>IF(N476="snížená",J476,0)</f>
        <v>0</v>
      </c>
      <c r="BG476" s="155">
        <f>IF(N476="zákl. přenesená",J476,0)</f>
        <v>0</v>
      </c>
      <c r="BH476" s="155">
        <f>IF(N476="sníž. přenesená",J476,0)</f>
        <v>0</v>
      </c>
      <c r="BI476" s="155">
        <f>IF(N476="nulová",J476,0)</f>
        <v>0</v>
      </c>
      <c r="BJ476" s="17" t="s">
        <v>78</v>
      </c>
      <c r="BK476" s="155">
        <f>ROUND(I476*H476,2)</f>
        <v>0</v>
      </c>
      <c r="BL476" s="17" t="s">
        <v>267</v>
      </c>
      <c r="BM476" s="154" t="s">
        <v>1415</v>
      </c>
    </row>
    <row r="477" spans="1:65" s="2" customFormat="1">
      <c r="A477" s="32"/>
      <c r="B477" s="33"/>
      <c r="C477" s="32"/>
      <c r="D477" s="156" t="s">
        <v>146</v>
      </c>
      <c r="E477" s="32"/>
      <c r="F477" s="157" t="s">
        <v>1416</v>
      </c>
      <c r="G477" s="32"/>
      <c r="H477" s="32"/>
      <c r="I477" s="158"/>
      <c r="J477" s="32"/>
      <c r="K477" s="32"/>
      <c r="L477" s="33"/>
      <c r="M477" s="159"/>
      <c r="N477" s="160"/>
      <c r="O477" s="53"/>
      <c r="P477" s="53"/>
      <c r="Q477" s="53"/>
      <c r="R477" s="53"/>
      <c r="S477" s="53"/>
      <c r="T477" s="54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7" t="s">
        <v>146</v>
      </c>
      <c r="AU477" s="17" t="s">
        <v>80</v>
      </c>
    </row>
    <row r="478" spans="1:65" s="13" customFormat="1" ht="30">
      <c r="B478" s="161"/>
      <c r="D478" s="162" t="s">
        <v>148</v>
      </c>
      <c r="E478" s="163" t="s">
        <v>3</v>
      </c>
      <c r="F478" s="164" t="s">
        <v>979</v>
      </c>
      <c r="H478" s="165">
        <v>33.729999999999997</v>
      </c>
      <c r="I478" s="166"/>
      <c r="L478" s="161"/>
      <c r="M478" s="167"/>
      <c r="N478" s="168"/>
      <c r="O478" s="168"/>
      <c r="P478" s="168"/>
      <c r="Q478" s="168"/>
      <c r="R478" s="168"/>
      <c r="S478" s="168"/>
      <c r="T478" s="169"/>
      <c r="AT478" s="163" t="s">
        <v>148</v>
      </c>
      <c r="AU478" s="163" t="s">
        <v>80</v>
      </c>
      <c r="AV478" s="13" t="s">
        <v>80</v>
      </c>
      <c r="AW478" s="13" t="s">
        <v>33</v>
      </c>
      <c r="AX478" s="13" t="s">
        <v>78</v>
      </c>
      <c r="AY478" s="163" t="s">
        <v>137</v>
      </c>
    </row>
    <row r="479" spans="1:65" s="2" customFormat="1" ht="33" customHeight="1">
      <c r="A479" s="32"/>
      <c r="B479" s="142"/>
      <c r="C479" s="143" t="s">
        <v>1417</v>
      </c>
      <c r="D479" s="143" t="s">
        <v>139</v>
      </c>
      <c r="E479" s="144" t="s">
        <v>1418</v>
      </c>
      <c r="F479" s="145" t="s">
        <v>1419</v>
      </c>
      <c r="G479" s="146" t="s">
        <v>142</v>
      </c>
      <c r="H479" s="147">
        <v>33.729999999999997</v>
      </c>
      <c r="I479" s="148"/>
      <c r="J479" s="149">
        <f>ROUND(I479*H479,2)</f>
        <v>0</v>
      </c>
      <c r="K479" s="145" t="s">
        <v>143</v>
      </c>
      <c r="L479" s="33"/>
      <c r="M479" s="150" t="s">
        <v>3</v>
      </c>
      <c r="N479" s="151" t="s">
        <v>42</v>
      </c>
      <c r="O479" s="53"/>
      <c r="P479" s="152">
        <f>O479*H479</f>
        <v>0</v>
      </c>
      <c r="Q479" s="152">
        <v>2.0000000000000001E-4</v>
      </c>
      <c r="R479" s="152">
        <f>Q479*H479</f>
        <v>6.7459999999999994E-3</v>
      </c>
      <c r="S479" s="152">
        <v>0</v>
      </c>
      <c r="T479" s="153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4" t="s">
        <v>267</v>
      </c>
      <c r="AT479" s="154" t="s">
        <v>139</v>
      </c>
      <c r="AU479" s="154" t="s">
        <v>80</v>
      </c>
      <c r="AY479" s="17" t="s">
        <v>137</v>
      </c>
      <c r="BE479" s="155">
        <f>IF(N479="základní",J479,0)</f>
        <v>0</v>
      </c>
      <c r="BF479" s="155">
        <f>IF(N479="snížená",J479,0)</f>
        <v>0</v>
      </c>
      <c r="BG479" s="155">
        <f>IF(N479="zákl. přenesená",J479,0)</f>
        <v>0</v>
      </c>
      <c r="BH479" s="155">
        <f>IF(N479="sníž. přenesená",J479,0)</f>
        <v>0</v>
      </c>
      <c r="BI479" s="155">
        <f>IF(N479="nulová",J479,0)</f>
        <v>0</v>
      </c>
      <c r="BJ479" s="17" t="s">
        <v>78</v>
      </c>
      <c r="BK479" s="155">
        <f>ROUND(I479*H479,2)</f>
        <v>0</v>
      </c>
      <c r="BL479" s="17" t="s">
        <v>267</v>
      </c>
      <c r="BM479" s="154" t="s">
        <v>1420</v>
      </c>
    </row>
    <row r="480" spans="1:65" s="2" customFormat="1">
      <c r="A480" s="32"/>
      <c r="B480" s="33"/>
      <c r="C480" s="32"/>
      <c r="D480" s="156" t="s">
        <v>146</v>
      </c>
      <c r="E480" s="32"/>
      <c r="F480" s="157" t="s">
        <v>1421</v>
      </c>
      <c r="G480" s="32"/>
      <c r="H480" s="32"/>
      <c r="I480" s="158"/>
      <c r="J480" s="32"/>
      <c r="K480" s="32"/>
      <c r="L480" s="33"/>
      <c r="M480" s="159"/>
      <c r="N480" s="160"/>
      <c r="O480" s="53"/>
      <c r="P480" s="53"/>
      <c r="Q480" s="53"/>
      <c r="R480" s="53"/>
      <c r="S480" s="53"/>
      <c r="T480" s="54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7" t="s">
        <v>146</v>
      </c>
      <c r="AU480" s="17" t="s">
        <v>80</v>
      </c>
    </row>
    <row r="481" spans="1:65" s="13" customFormat="1" ht="30">
      <c r="B481" s="161"/>
      <c r="D481" s="162" t="s">
        <v>148</v>
      </c>
      <c r="E481" s="163" t="s">
        <v>3</v>
      </c>
      <c r="F481" s="164" t="s">
        <v>979</v>
      </c>
      <c r="H481" s="165">
        <v>33.729999999999997</v>
      </c>
      <c r="I481" s="166"/>
      <c r="L481" s="161"/>
      <c r="M481" s="167"/>
      <c r="N481" s="168"/>
      <c r="O481" s="168"/>
      <c r="P481" s="168"/>
      <c r="Q481" s="168"/>
      <c r="R481" s="168"/>
      <c r="S481" s="168"/>
      <c r="T481" s="169"/>
      <c r="AT481" s="163" t="s">
        <v>148</v>
      </c>
      <c r="AU481" s="163" t="s">
        <v>80</v>
      </c>
      <c r="AV481" s="13" t="s">
        <v>80</v>
      </c>
      <c r="AW481" s="13" t="s">
        <v>33</v>
      </c>
      <c r="AX481" s="13" t="s">
        <v>78</v>
      </c>
      <c r="AY481" s="163" t="s">
        <v>137</v>
      </c>
    </row>
    <row r="482" spans="1:65" s="2" customFormat="1" ht="37.9" customHeight="1">
      <c r="A482" s="32"/>
      <c r="B482" s="142"/>
      <c r="C482" s="143" t="s">
        <v>1422</v>
      </c>
      <c r="D482" s="143" t="s">
        <v>139</v>
      </c>
      <c r="E482" s="144" t="s">
        <v>1423</v>
      </c>
      <c r="F482" s="145" t="s">
        <v>1424</v>
      </c>
      <c r="G482" s="146" t="s">
        <v>142</v>
      </c>
      <c r="H482" s="147">
        <v>33.729999999999997</v>
      </c>
      <c r="I482" s="148"/>
      <c r="J482" s="149">
        <f>ROUND(I482*H482,2)</f>
        <v>0</v>
      </c>
      <c r="K482" s="145" t="s">
        <v>143</v>
      </c>
      <c r="L482" s="33"/>
      <c r="M482" s="150" t="s">
        <v>3</v>
      </c>
      <c r="N482" s="151" t="s">
        <v>42</v>
      </c>
      <c r="O482" s="53"/>
      <c r="P482" s="152">
        <f>O482*H482</f>
        <v>0</v>
      </c>
      <c r="Q482" s="152">
        <v>2.5999999999999998E-4</v>
      </c>
      <c r="R482" s="152">
        <f>Q482*H482</f>
        <v>8.7697999999999977E-3</v>
      </c>
      <c r="S482" s="152">
        <v>0</v>
      </c>
      <c r="T482" s="153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54" t="s">
        <v>267</v>
      </c>
      <c r="AT482" s="154" t="s">
        <v>139</v>
      </c>
      <c r="AU482" s="154" t="s">
        <v>80</v>
      </c>
      <c r="AY482" s="17" t="s">
        <v>137</v>
      </c>
      <c r="BE482" s="155">
        <f>IF(N482="základní",J482,0)</f>
        <v>0</v>
      </c>
      <c r="BF482" s="155">
        <f>IF(N482="snížená",J482,0)</f>
        <v>0</v>
      </c>
      <c r="BG482" s="155">
        <f>IF(N482="zákl. přenesená",J482,0)</f>
        <v>0</v>
      </c>
      <c r="BH482" s="155">
        <f>IF(N482="sníž. přenesená",J482,0)</f>
        <v>0</v>
      </c>
      <c r="BI482" s="155">
        <f>IF(N482="nulová",J482,0)</f>
        <v>0</v>
      </c>
      <c r="BJ482" s="17" t="s">
        <v>78</v>
      </c>
      <c r="BK482" s="155">
        <f>ROUND(I482*H482,2)</f>
        <v>0</v>
      </c>
      <c r="BL482" s="17" t="s">
        <v>267</v>
      </c>
      <c r="BM482" s="154" t="s">
        <v>1425</v>
      </c>
    </row>
    <row r="483" spans="1:65" s="2" customFormat="1">
      <c r="A483" s="32"/>
      <c r="B483" s="33"/>
      <c r="C483" s="32"/>
      <c r="D483" s="156" t="s">
        <v>146</v>
      </c>
      <c r="E483" s="32"/>
      <c r="F483" s="157" t="s">
        <v>1426</v>
      </c>
      <c r="G483" s="32"/>
      <c r="H483" s="32"/>
      <c r="I483" s="158"/>
      <c r="J483" s="32"/>
      <c r="K483" s="32"/>
      <c r="L483" s="33"/>
      <c r="M483" s="159"/>
      <c r="N483" s="160"/>
      <c r="O483" s="53"/>
      <c r="P483" s="53"/>
      <c r="Q483" s="53"/>
      <c r="R483" s="53"/>
      <c r="S483" s="53"/>
      <c r="T483" s="54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7" t="s">
        <v>146</v>
      </c>
      <c r="AU483" s="17" t="s">
        <v>80</v>
      </c>
    </row>
    <row r="484" spans="1:65" s="13" customFormat="1" ht="30">
      <c r="B484" s="161"/>
      <c r="D484" s="162" t="s">
        <v>148</v>
      </c>
      <c r="E484" s="163" t="s">
        <v>3</v>
      </c>
      <c r="F484" s="164" t="s">
        <v>979</v>
      </c>
      <c r="H484" s="165">
        <v>33.729999999999997</v>
      </c>
      <c r="I484" s="166"/>
      <c r="L484" s="161"/>
      <c r="M484" s="167"/>
      <c r="N484" s="168"/>
      <c r="O484" s="168"/>
      <c r="P484" s="168"/>
      <c r="Q484" s="168"/>
      <c r="R484" s="168"/>
      <c r="S484" s="168"/>
      <c r="T484" s="169"/>
      <c r="AT484" s="163" t="s">
        <v>148</v>
      </c>
      <c r="AU484" s="163" t="s">
        <v>80</v>
      </c>
      <c r="AV484" s="13" t="s">
        <v>80</v>
      </c>
      <c r="AW484" s="13" t="s">
        <v>33</v>
      </c>
      <c r="AX484" s="13" t="s">
        <v>78</v>
      </c>
      <c r="AY484" s="163" t="s">
        <v>137</v>
      </c>
    </row>
    <row r="485" spans="1:65" s="12" customFormat="1" ht="25.9" customHeight="1">
      <c r="B485" s="129"/>
      <c r="D485" s="130" t="s">
        <v>70</v>
      </c>
      <c r="E485" s="131" t="s">
        <v>293</v>
      </c>
      <c r="F485" s="131" t="s">
        <v>862</v>
      </c>
      <c r="I485" s="132"/>
      <c r="J485" s="133">
        <f>BK485</f>
        <v>0</v>
      </c>
      <c r="L485" s="129"/>
      <c r="M485" s="134"/>
      <c r="N485" s="135"/>
      <c r="O485" s="135"/>
      <c r="P485" s="136">
        <f>P486</f>
        <v>0</v>
      </c>
      <c r="Q485" s="135"/>
      <c r="R485" s="136">
        <f>R486</f>
        <v>0</v>
      </c>
      <c r="S485" s="135"/>
      <c r="T485" s="137">
        <f>T486</f>
        <v>0</v>
      </c>
      <c r="AR485" s="130" t="s">
        <v>155</v>
      </c>
      <c r="AT485" s="138" t="s">
        <v>70</v>
      </c>
      <c r="AU485" s="138" t="s">
        <v>71</v>
      </c>
      <c r="AY485" s="130" t="s">
        <v>137</v>
      </c>
      <c r="BK485" s="139">
        <f>BK486</f>
        <v>0</v>
      </c>
    </row>
    <row r="486" spans="1:65" s="12" customFormat="1" ht="22.9" customHeight="1">
      <c r="B486" s="129"/>
      <c r="D486" s="130" t="s">
        <v>70</v>
      </c>
      <c r="E486" s="140" t="s">
        <v>863</v>
      </c>
      <c r="F486" s="140" t="s">
        <v>864</v>
      </c>
      <c r="I486" s="132"/>
      <c r="J486" s="141">
        <f>BK486</f>
        <v>0</v>
      </c>
      <c r="L486" s="129"/>
      <c r="M486" s="134"/>
      <c r="N486" s="135"/>
      <c r="O486" s="135"/>
      <c r="P486" s="136">
        <f>SUM(P487:P490)</f>
        <v>0</v>
      </c>
      <c r="Q486" s="135"/>
      <c r="R486" s="136">
        <f>SUM(R487:R490)</f>
        <v>0</v>
      </c>
      <c r="S486" s="135"/>
      <c r="T486" s="137">
        <f>SUM(T487:T490)</f>
        <v>0</v>
      </c>
      <c r="AR486" s="130" t="s">
        <v>155</v>
      </c>
      <c r="AT486" s="138" t="s">
        <v>70</v>
      </c>
      <c r="AU486" s="138" t="s">
        <v>78</v>
      </c>
      <c r="AY486" s="130" t="s">
        <v>137</v>
      </c>
      <c r="BK486" s="139">
        <f>SUM(BK487:BK490)</f>
        <v>0</v>
      </c>
    </row>
    <row r="487" spans="1:65" s="2" customFormat="1" ht="55.5" customHeight="1">
      <c r="A487" s="32"/>
      <c r="B487" s="142"/>
      <c r="C487" s="143" t="s">
        <v>1427</v>
      </c>
      <c r="D487" s="143" t="s">
        <v>139</v>
      </c>
      <c r="E487" s="144" t="s">
        <v>865</v>
      </c>
      <c r="F487" s="145" t="s">
        <v>1428</v>
      </c>
      <c r="G487" s="146" t="s">
        <v>405</v>
      </c>
      <c r="H487" s="147">
        <v>1</v>
      </c>
      <c r="I487" s="148"/>
      <c r="J487" s="149">
        <f>ROUND(I487*H487,2)</f>
        <v>0</v>
      </c>
      <c r="K487" s="145" t="s">
        <v>3</v>
      </c>
      <c r="L487" s="33"/>
      <c r="M487" s="150" t="s">
        <v>3</v>
      </c>
      <c r="N487" s="151" t="s">
        <v>42</v>
      </c>
      <c r="O487" s="53"/>
      <c r="P487" s="152">
        <f>O487*H487</f>
        <v>0</v>
      </c>
      <c r="Q487" s="152">
        <v>0</v>
      </c>
      <c r="R487" s="152">
        <f>Q487*H487</f>
        <v>0</v>
      </c>
      <c r="S487" s="152">
        <v>0</v>
      </c>
      <c r="T487" s="153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4" t="s">
        <v>529</v>
      </c>
      <c r="AT487" s="154" t="s">
        <v>139</v>
      </c>
      <c r="AU487" s="154" t="s">
        <v>80</v>
      </c>
      <c r="AY487" s="17" t="s">
        <v>137</v>
      </c>
      <c r="BE487" s="155">
        <f>IF(N487="základní",J487,0)</f>
        <v>0</v>
      </c>
      <c r="BF487" s="155">
        <f>IF(N487="snížená",J487,0)</f>
        <v>0</v>
      </c>
      <c r="BG487" s="155">
        <f>IF(N487="zákl. přenesená",J487,0)</f>
        <v>0</v>
      </c>
      <c r="BH487" s="155">
        <f>IF(N487="sníž. přenesená",J487,0)</f>
        <v>0</v>
      </c>
      <c r="BI487" s="155">
        <f>IF(N487="nulová",J487,0)</f>
        <v>0</v>
      </c>
      <c r="BJ487" s="17" t="s">
        <v>78</v>
      </c>
      <c r="BK487" s="155">
        <f>ROUND(I487*H487,2)</f>
        <v>0</v>
      </c>
      <c r="BL487" s="17" t="s">
        <v>529</v>
      </c>
      <c r="BM487" s="154" t="s">
        <v>1429</v>
      </c>
    </row>
    <row r="488" spans="1:65" s="2" customFormat="1" ht="63">
      <c r="A488" s="32"/>
      <c r="B488" s="33"/>
      <c r="C488" s="32"/>
      <c r="D488" s="162" t="s">
        <v>868</v>
      </c>
      <c r="E488" s="32"/>
      <c r="F488" s="192" t="s">
        <v>1430</v>
      </c>
      <c r="G488" s="32"/>
      <c r="H488" s="32"/>
      <c r="I488" s="158"/>
      <c r="J488" s="32"/>
      <c r="K488" s="32"/>
      <c r="L488" s="33"/>
      <c r="M488" s="159"/>
      <c r="N488" s="160"/>
      <c r="O488" s="53"/>
      <c r="P488" s="53"/>
      <c r="Q488" s="53"/>
      <c r="R488" s="53"/>
      <c r="S488" s="53"/>
      <c r="T488" s="54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7" t="s">
        <v>868</v>
      </c>
      <c r="AU488" s="17" t="s">
        <v>80</v>
      </c>
    </row>
    <row r="489" spans="1:65" s="2" customFormat="1" ht="16.5" customHeight="1">
      <c r="A489" s="32"/>
      <c r="B489" s="142"/>
      <c r="C489" s="143" t="s">
        <v>1431</v>
      </c>
      <c r="D489" s="143" t="s">
        <v>139</v>
      </c>
      <c r="E489" s="144" t="s">
        <v>1432</v>
      </c>
      <c r="F489" s="145" t="s">
        <v>1433</v>
      </c>
      <c r="G489" s="146" t="s">
        <v>1434</v>
      </c>
      <c r="H489" s="147">
        <v>1</v>
      </c>
      <c r="I489" s="148"/>
      <c r="J489" s="149">
        <f>ROUND(I489*H489,2)</f>
        <v>0</v>
      </c>
      <c r="K489" s="145" t="s">
        <v>3</v>
      </c>
      <c r="L489" s="33"/>
      <c r="M489" s="150" t="s">
        <v>3</v>
      </c>
      <c r="N489" s="151" t="s">
        <v>42</v>
      </c>
      <c r="O489" s="53"/>
      <c r="P489" s="152">
        <f>O489*H489</f>
        <v>0</v>
      </c>
      <c r="Q489" s="152">
        <v>0</v>
      </c>
      <c r="R489" s="152">
        <f>Q489*H489</f>
        <v>0</v>
      </c>
      <c r="S489" s="152">
        <v>0</v>
      </c>
      <c r="T489" s="153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54" t="s">
        <v>529</v>
      </c>
      <c r="AT489" s="154" t="s">
        <v>139</v>
      </c>
      <c r="AU489" s="154" t="s">
        <v>80</v>
      </c>
      <c r="AY489" s="17" t="s">
        <v>137</v>
      </c>
      <c r="BE489" s="155">
        <f>IF(N489="základní",J489,0)</f>
        <v>0</v>
      </c>
      <c r="BF489" s="155">
        <f>IF(N489="snížená",J489,0)</f>
        <v>0</v>
      </c>
      <c r="BG489" s="155">
        <f>IF(N489="zákl. přenesená",J489,0)</f>
        <v>0</v>
      </c>
      <c r="BH489" s="155">
        <f>IF(N489="sníž. přenesená",J489,0)</f>
        <v>0</v>
      </c>
      <c r="BI489" s="155">
        <f>IF(N489="nulová",J489,0)</f>
        <v>0</v>
      </c>
      <c r="BJ489" s="17" t="s">
        <v>78</v>
      </c>
      <c r="BK489" s="155">
        <f>ROUND(I489*H489,2)</f>
        <v>0</v>
      </c>
      <c r="BL489" s="17" t="s">
        <v>529</v>
      </c>
      <c r="BM489" s="154" t="s">
        <v>1435</v>
      </c>
    </row>
    <row r="490" spans="1:65" s="2" customFormat="1" ht="16.5" customHeight="1">
      <c r="A490" s="32"/>
      <c r="B490" s="142"/>
      <c r="C490" s="143" t="s">
        <v>1436</v>
      </c>
      <c r="D490" s="143" t="s">
        <v>139</v>
      </c>
      <c r="E490" s="144" t="s">
        <v>1437</v>
      </c>
      <c r="F490" s="145" t="s">
        <v>1438</v>
      </c>
      <c r="G490" s="146" t="s">
        <v>1434</v>
      </c>
      <c r="H490" s="147">
        <v>1</v>
      </c>
      <c r="I490" s="148"/>
      <c r="J490" s="149">
        <f>ROUND(I490*H490,2)</f>
        <v>0</v>
      </c>
      <c r="K490" s="145" t="s">
        <v>3</v>
      </c>
      <c r="L490" s="33"/>
      <c r="M490" s="193" t="s">
        <v>3</v>
      </c>
      <c r="N490" s="194" t="s">
        <v>42</v>
      </c>
      <c r="O490" s="190"/>
      <c r="P490" s="195">
        <f>O490*H490</f>
        <v>0</v>
      </c>
      <c r="Q490" s="195">
        <v>0</v>
      </c>
      <c r="R490" s="195">
        <f>Q490*H490</f>
        <v>0</v>
      </c>
      <c r="S490" s="195">
        <v>0</v>
      </c>
      <c r="T490" s="19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4" t="s">
        <v>529</v>
      </c>
      <c r="AT490" s="154" t="s">
        <v>139</v>
      </c>
      <c r="AU490" s="154" t="s">
        <v>80</v>
      </c>
      <c r="AY490" s="17" t="s">
        <v>137</v>
      </c>
      <c r="BE490" s="155">
        <f>IF(N490="základní",J490,0)</f>
        <v>0</v>
      </c>
      <c r="BF490" s="155">
        <f>IF(N490="snížená",J490,0)</f>
        <v>0</v>
      </c>
      <c r="BG490" s="155">
        <f>IF(N490="zákl. přenesená",J490,0)</f>
        <v>0</v>
      </c>
      <c r="BH490" s="155">
        <f>IF(N490="sníž. přenesená",J490,0)</f>
        <v>0</v>
      </c>
      <c r="BI490" s="155">
        <f>IF(N490="nulová",J490,0)</f>
        <v>0</v>
      </c>
      <c r="BJ490" s="17" t="s">
        <v>78</v>
      </c>
      <c r="BK490" s="155">
        <f>ROUND(I490*H490,2)</f>
        <v>0</v>
      </c>
      <c r="BL490" s="17" t="s">
        <v>529</v>
      </c>
      <c r="BM490" s="154" t="s">
        <v>1439</v>
      </c>
    </row>
    <row r="491" spans="1:65" s="2" customFormat="1" ht="7" customHeight="1">
      <c r="A491" s="32"/>
      <c r="B491" s="42"/>
      <c r="C491" s="43"/>
      <c r="D491" s="43"/>
      <c r="E491" s="43"/>
      <c r="F491" s="43"/>
      <c r="G491" s="43"/>
      <c r="H491" s="43"/>
      <c r="I491" s="43"/>
      <c r="J491" s="43"/>
      <c r="K491" s="43"/>
      <c r="L491" s="33"/>
      <c r="M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</row>
  </sheetData>
  <autoFilter ref="C102:K490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/>
    <hyperlink ref="F110" r:id="rId2"/>
    <hyperlink ref="F113" r:id="rId3"/>
    <hyperlink ref="F116" r:id="rId4"/>
    <hyperlink ref="F119" r:id="rId5"/>
    <hyperlink ref="F124" r:id="rId6"/>
    <hyperlink ref="F128" r:id="rId7"/>
    <hyperlink ref="F131" r:id="rId8"/>
    <hyperlink ref="F134" r:id="rId9"/>
    <hyperlink ref="F137" r:id="rId10"/>
    <hyperlink ref="F142" r:id="rId11"/>
    <hyperlink ref="F147" r:id="rId12"/>
    <hyperlink ref="F151" r:id="rId13"/>
    <hyperlink ref="F159" r:id="rId14"/>
    <hyperlink ref="F162" r:id="rId15"/>
    <hyperlink ref="F165" r:id="rId16"/>
    <hyperlink ref="F168" r:id="rId17"/>
    <hyperlink ref="F174" r:id="rId18"/>
    <hyperlink ref="F177" r:id="rId19"/>
    <hyperlink ref="F181" r:id="rId20"/>
    <hyperlink ref="F184" r:id="rId21"/>
    <hyperlink ref="F187" r:id="rId22"/>
    <hyperlink ref="F190" r:id="rId23"/>
    <hyperlink ref="F193" r:id="rId24"/>
    <hyperlink ref="F200" r:id="rId25"/>
    <hyperlink ref="F207" r:id="rId26"/>
    <hyperlink ref="F212" r:id="rId27"/>
    <hyperlink ref="F217" r:id="rId28"/>
    <hyperlink ref="F222" r:id="rId29"/>
    <hyperlink ref="F230" r:id="rId30"/>
    <hyperlink ref="F233" r:id="rId31"/>
    <hyperlink ref="F240" r:id="rId32"/>
    <hyperlink ref="F243" r:id="rId33"/>
    <hyperlink ref="F251" r:id="rId34"/>
    <hyperlink ref="F254" r:id="rId35"/>
    <hyperlink ref="F257" r:id="rId36"/>
    <hyperlink ref="F260" r:id="rId37"/>
    <hyperlink ref="F263" r:id="rId38"/>
    <hyperlink ref="F266" r:id="rId39"/>
    <hyperlink ref="F270" r:id="rId40"/>
    <hyperlink ref="F275" r:id="rId41"/>
    <hyperlink ref="F280" r:id="rId42"/>
    <hyperlink ref="F284" r:id="rId43"/>
    <hyperlink ref="F294" r:id="rId44"/>
    <hyperlink ref="F299" r:id="rId45"/>
    <hyperlink ref="F307" r:id="rId46"/>
    <hyperlink ref="F310" r:id="rId47"/>
    <hyperlink ref="F313" r:id="rId48"/>
    <hyperlink ref="F316" r:id="rId49"/>
    <hyperlink ref="F324" r:id="rId50"/>
    <hyperlink ref="F328" r:id="rId51"/>
    <hyperlink ref="F333" r:id="rId52"/>
    <hyperlink ref="F340" r:id="rId53"/>
    <hyperlink ref="F345" r:id="rId54"/>
    <hyperlink ref="F350" r:id="rId55"/>
    <hyperlink ref="F357" r:id="rId56"/>
    <hyperlink ref="F364" r:id="rId57"/>
    <hyperlink ref="F367" r:id="rId58"/>
    <hyperlink ref="F370" r:id="rId59"/>
    <hyperlink ref="F373" r:id="rId60"/>
    <hyperlink ref="F376" r:id="rId61"/>
    <hyperlink ref="F381" r:id="rId62"/>
    <hyperlink ref="F392" r:id="rId63"/>
    <hyperlink ref="F395" r:id="rId64"/>
    <hyperlink ref="F398" r:id="rId65"/>
    <hyperlink ref="F401" r:id="rId66"/>
    <hyperlink ref="F404" r:id="rId67"/>
    <hyperlink ref="F407" r:id="rId68"/>
    <hyperlink ref="F410" r:id="rId69"/>
    <hyperlink ref="F413" r:id="rId70"/>
    <hyperlink ref="F416" r:id="rId71"/>
    <hyperlink ref="F419" r:id="rId72"/>
    <hyperlink ref="F422" r:id="rId73"/>
    <hyperlink ref="F425" r:id="rId74"/>
    <hyperlink ref="F428" r:id="rId75"/>
    <hyperlink ref="F431" r:id="rId76"/>
    <hyperlink ref="F434" r:id="rId77"/>
    <hyperlink ref="F438" r:id="rId78"/>
    <hyperlink ref="F442" r:id="rId79"/>
    <hyperlink ref="F447" r:id="rId80"/>
    <hyperlink ref="F450" r:id="rId81"/>
    <hyperlink ref="F455" r:id="rId82"/>
    <hyperlink ref="F458" r:id="rId83"/>
    <hyperlink ref="F461" r:id="rId84"/>
    <hyperlink ref="F467" r:id="rId85"/>
    <hyperlink ref="F474" r:id="rId86"/>
    <hyperlink ref="F477" r:id="rId87"/>
    <hyperlink ref="F480" r:id="rId88"/>
    <hyperlink ref="F483" r:id="rId8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94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9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315" t="s">
        <v>1440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3</v>
      </c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0" t="str">
        <f>'Rekapitulace stavby'!AN8</f>
        <v>Vyplň údaj</v>
      </c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7" t="str">
        <f>'Rekapitulace stavby'!E14</f>
        <v>Vyplň údaj</v>
      </c>
      <c r="F18" s="294"/>
      <c r="G18" s="294"/>
      <c r="H18" s="294"/>
      <c r="I18" s="27" t="s">
        <v>28</v>
      </c>
      <c r="J18" s="28" t="str">
        <f>'Rekapitulace stavby'!AN14</f>
        <v>Vyplň údaj</v>
      </c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98" t="s">
        <v>3</v>
      </c>
      <c r="F27" s="298"/>
      <c r="G27" s="298"/>
      <c r="H27" s="298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66">
        <f>ROUND(J87, 2)</f>
        <v>0</v>
      </c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99" t="s">
        <v>41</v>
      </c>
      <c r="E33" s="27" t="s">
        <v>42</v>
      </c>
      <c r="F33" s="100">
        <f>ROUND((SUM(BE87:BE315)),  2)</f>
        <v>0</v>
      </c>
      <c r="G33" s="32"/>
      <c r="H33" s="32"/>
      <c r="I33" s="101">
        <v>0.21</v>
      </c>
      <c r="J33" s="100">
        <f>ROUND(((SUM(BE87:BE315))*I33),  2)</f>
        <v>0</v>
      </c>
      <c r="K33" s="32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43</v>
      </c>
      <c r="F34" s="100">
        <f>ROUND((SUM(BF87:BF315)),  2)</f>
        <v>0</v>
      </c>
      <c r="G34" s="32"/>
      <c r="H34" s="32"/>
      <c r="I34" s="101">
        <v>0.15</v>
      </c>
      <c r="J34" s="100">
        <f>ROUND(((SUM(BF87:BF315))*I34),  2)</f>
        <v>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44</v>
      </c>
      <c r="F35" s="100">
        <f>ROUND((SUM(BG87:BG315)),  2)</f>
        <v>0</v>
      </c>
      <c r="G35" s="32"/>
      <c r="H35" s="32"/>
      <c r="I35" s="101">
        <v>0.21</v>
      </c>
      <c r="J35" s="100">
        <f>0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45</v>
      </c>
      <c r="F36" s="100">
        <f>ROUND((SUM(BH87:BH315)),  2)</f>
        <v>0</v>
      </c>
      <c r="G36" s="32"/>
      <c r="H36" s="32"/>
      <c r="I36" s="101">
        <v>0.15</v>
      </c>
      <c r="J36" s="100">
        <f>0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46</v>
      </c>
      <c r="F37" s="100">
        <f>ROUND((SUM(BI87:BI315)),  2)</f>
        <v>0</v>
      </c>
      <c r="G37" s="32"/>
      <c r="H37" s="32"/>
      <c r="I37" s="101">
        <v>0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2"/>
      <c r="D39" s="103" t="s">
        <v>47</v>
      </c>
      <c r="E39" s="55"/>
      <c r="F39" s="55"/>
      <c r="G39" s="104" t="s">
        <v>48</v>
      </c>
      <c r="H39" s="105" t="s">
        <v>49</v>
      </c>
      <c r="I39" s="55"/>
      <c r="J39" s="106">
        <f>SUM(J30:J37)</f>
        <v>0</v>
      </c>
      <c r="K39" s="107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109</v>
      </c>
      <c r="D45" s="32"/>
      <c r="E45" s="32"/>
      <c r="F45" s="32"/>
      <c r="G45" s="32"/>
      <c r="H45" s="32"/>
      <c r="I45" s="32"/>
      <c r="J45" s="32"/>
      <c r="K45" s="32"/>
      <c r="L45" s="9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Vodovod Velký Pěčín - Malý Pěčín</v>
      </c>
      <c r="F48" s="326"/>
      <c r="G48" s="326"/>
      <c r="H48" s="326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105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15" t="str">
        <f>E9</f>
        <v>SO-02 - Asanace stávajících studní</v>
      </c>
      <c r="F50" s="324"/>
      <c r="G50" s="324"/>
      <c r="H50" s="324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2"/>
      <c r="E52" s="32"/>
      <c r="F52" s="25" t="str">
        <f>F12</f>
        <v>k.ú.Velký Pěčín, k.ú.Malý Pěčín</v>
      </c>
      <c r="G52" s="32"/>
      <c r="H52" s="32"/>
      <c r="I52" s="27" t="s">
        <v>24</v>
      </c>
      <c r="J52" s="50" t="str">
        <f>IF(J12="","",J12)</f>
        <v>Vyplň údaj</v>
      </c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5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27" t="s">
        <v>31</v>
      </c>
      <c r="J54" s="30" t="str">
        <f>E21</f>
        <v>Ing.Zdeněk Hejtman, Dačice</v>
      </c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 xml:space="preserve"> </v>
      </c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4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8" t="s">
        <v>110</v>
      </c>
      <c r="D57" s="102"/>
      <c r="E57" s="102"/>
      <c r="F57" s="102"/>
      <c r="G57" s="102"/>
      <c r="H57" s="102"/>
      <c r="I57" s="102"/>
      <c r="J57" s="109" t="s">
        <v>111</v>
      </c>
      <c r="K57" s="10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4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10" t="s">
        <v>69</v>
      </c>
      <c r="D59" s="32"/>
      <c r="E59" s="32"/>
      <c r="F59" s="32"/>
      <c r="G59" s="32"/>
      <c r="H59" s="32"/>
      <c r="I59" s="32"/>
      <c r="J59" s="66">
        <f>J87</f>
        <v>0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112</v>
      </c>
    </row>
    <row r="60" spans="1:47" s="9" customFormat="1" ht="25" customHeight="1">
      <c r="B60" s="111"/>
      <c r="D60" s="112" t="s">
        <v>113</v>
      </c>
      <c r="E60" s="113"/>
      <c r="F60" s="113"/>
      <c r="G60" s="113"/>
      <c r="H60" s="113"/>
      <c r="I60" s="113"/>
      <c r="J60" s="114">
        <f>J88</f>
        <v>0</v>
      </c>
      <c r="L60" s="111"/>
    </row>
    <row r="61" spans="1:47" s="10" customFormat="1" ht="19.899999999999999" customHeight="1">
      <c r="B61" s="115"/>
      <c r="D61" s="116" t="s">
        <v>114</v>
      </c>
      <c r="E61" s="117"/>
      <c r="F61" s="117"/>
      <c r="G61" s="117"/>
      <c r="H61" s="117"/>
      <c r="I61" s="117"/>
      <c r="J61" s="118">
        <f>J89</f>
        <v>0</v>
      </c>
      <c r="L61" s="115"/>
    </row>
    <row r="62" spans="1:47" s="10" customFormat="1" ht="19.899999999999999" customHeight="1">
      <c r="B62" s="115"/>
      <c r="D62" s="116" t="s">
        <v>115</v>
      </c>
      <c r="E62" s="117"/>
      <c r="F62" s="117"/>
      <c r="G62" s="117"/>
      <c r="H62" s="117"/>
      <c r="I62" s="117"/>
      <c r="J62" s="118">
        <f>J234</f>
        <v>0</v>
      </c>
      <c r="L62" s="115"/>
    </row>
    <row r="63" spans="1:47" s="10" customFormat="1" ht="19.899999999999999" customHeight="1">
      <c r="B63" s="115"/>
      <c r="D63" s="116" t="s">
        <v>871</v>
      </c>
      <c r="E63" s="117"/>
      <c r="F63" s="117"/>
      <c r="G63" s="117"/>
      <c r="H63" s="117"/>
      <c r="I63" s="117"/>
      <c r="J63" s="118">
        <f>J244</f>
        <v>0</v>
      </c>
      <c r="L63" s="115"/>
    </row>
    <row r="64" spans="1:47" s="10" customFormat="1" ht="19.899999999999999" customHeight="1">
      <c r="B64" s="115"/>
      <c r="D64" s="116" t="s">
        <v>118</v>
      </c>
      <c r="E64" s="117"/>
      <c r="F64" s="117"/>
      <c r="G64" s="117"/>
      <c r="H64" s="117"/>
      <c r="I64" s="117"/>
      <c r="J64" s="118">
        <f>J277</f>
        <v>0</v>
      </c>
      <c r="L64" s="115"/>
    </row>
    <row r="65" spans="1:31" s="10" customFormat="1" ht="19.899999999999999" customHeight="1">
      <c r="B65" s="115"/>
      <c r="D65" s="116" t="s">
        <v>119</v>
      </c>
      <c r="E65" s="117"/>
      <c r="F65" s="117"/>
      <c r="G65" s="117"/>
      <c r="H65" s="117"/>
      <c r="I65" s="117"/>
      <c r="J65" s="118">
        <f>J290</f>
        <v>0</v>
      </c>
      <c r="L65" s="115"/>
    </row>
    <row r="66" spans="1:31" s="10" customFormat="1" ht="19.899999999999999" customHeight="1">
      <c r="B66" s="115"/>
      <c r="D66" s="116" t="s">
        <v>120</v>
      </c>
      <c r="E66" s="117"/>
      <c r="F66" s="117"/>
      <c r="G66" s="117"/>
      <c r="H66" s="117"/>
      <c r="I66" s="117"/>
      <c r="J66" s="118">
        <f>J303</f>
        <v>0</v>
      </c>
      <c r="L66" s="115"/>
    </row>
    <row r="67" spans="1:31" s="10" customFormat="1" ht="19.899999999999999" customHeight="1">
      <c r="B67" s="115"/>
      <c r="D67" s="116" t="s">
        <v>121</v>
      </c>
      <c r="E67" s="117"/>
      <c r="F67" s="117"/>
      <c r="G67" s="117"/>
      <c r="H67" s="117"/>
      <c r="I67" s="117"/>
      <c r="J67" s="118">
        <f>J313</f>
        <v>0</v>
      </c>
      <c r="L67" s="115"/>
    </row>
    <row r="68" spans="1:31" s="2" customFormat="1" ht="21.75" customHeight="1">
      <c r="A68" s="32"/>
      <c r="B68" s="33"/>
      <c r="C68" s="32"/>
      <c r="D68" s="32"/>
      <c r="E68" s="32"/>
      <c r="F68" s="32"/>
      <c r="G68" s="32"/>
      <c r="H68" s="32"/>
      <c r="I68" s="32"/>
      <c r="J68" s="32"/>
      <c r="K68" s="32"/>
      <c r="L68" s="9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7" customHeight="1">
      <c r="A69" s="32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3" spans="1:31" s="2" customFormat="1" ht="7" customHeight="1">
      <c r="A73" s="32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5" customHeight="1">
      <c r="A74" s="32"/>
      <c r="B74" s="33"/>
      <c r="C74" s="21" t="s">
        <v>122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7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17</v>
      </c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325" t="str">
        <f>E7</f>
        <v>Vodovod Velký Pěčín - Malý Pěčín</v>
      </c>
      <c r="F77" s="326"/>
      <c r="G77" s="326"/>
      <c r="H77" s="326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105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2"/>
      <c r="D79" s="32"/>
      <c r="E79" s="315" t="str">
        <f>E9</f>
        <v>SO-02 - Asanace stávajících studní</v>
      </c>
      <c r="F79" s="324"/>
      <c r="G79" s="324"/>
      <c r="H79" s="324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22</v>
      </c>
      <c r="D81" s="32"/>
      <c r="E81" s="32"/>
      <c r="F81" s="25" t="str">
        <f>F12</f>
        <v>k.ú.Velký Pěčín, k.ú.Malý Pěčín</v>
      </c>
      <c r="G81" s="32"/>
      <c r="H81" s="32"/>
      <c r="I81" s="27" t="s">
        <v>24</v>
      </c>
      <c r="J81" s="50" t="str">
        <f>IF(J12="","",J12)</f>
        <v>Vyplň údaj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7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25.75" customHeight="1">
      <c r="A83" s="32"/>
      <c r="B83" s="33"/>
      <c r="C83" s="27" t="s">
        <v>25</v>
      </c>
      <c r="D83" s="32"/>
      <c r="E83" s="32"/>
      <c r="F83" s="25" t="str">
        <f>E15</f>
        <v xml:space="preserve"> </v>
      </c>
      <c r="G83" s="32"/>
      <c r="H83" s="32"/>
      <c r="I83" s="27" t="s">
        <v>31</v>
      </c>
      <c r="J83" s="30" t="str">
        <f>E21</f>
        <v>Ing.Zdeněk Hejtman, Dačice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5" customHeight="1">
      <c r="A84" s="32"/>
      <c r="B84" s="33"/>
      <c r="C84" s="27" t="s">
        <v>29</v>
      </c>
      <c r="D84" s="32"/>
      <c r="E84" s="32"/>
      <c r="F84" s="25" t="str">
        <f>IF(E18="","",E18)</f>
        <v>Vyplň údaj</v>
      </c>
      <c r="G84" s="32"/>
      <c r="H84" s="32"/>
      <c r="I84" s="27" t="s">
        <v>34</v>
      </c>
      <c r="J84" s="30" t="str">
        <f>E24</f>
        <v xml:space="preserve"> 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4" customHeight="1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19"/>
      <c r="B86" s="120"/>
      <c r="C86" s="121" t="s">
        <v>123</v>
      </c>
      <c r="D86" s="122" t="s">
        <v>56</v>
      </c>
      <c r="E86" s="122" t="s">
        <v>52</v>
      </c>
      <c r="F86" s="122" t="s">
        <v>53</v>
      </c>
      <c r="G86" s="122" t="s">
        <v>124</v>
      </c>
      <c r="H86" s="122" t="s">
        <v>125</v>
      </c>
      <c r="I86" s="122" t="s">
        <v>126</v>
      </c>
      <c r="J86" s="122" t="s">
        <v>111</v>
      </c>
      <c r="K86" s="123" t="s">
        <v>127</v>
      </c>
      <c r="L86" s="124"/>
      <c r="M86" s="57" t="s">
        <v>3</v>
      </c>
      <c r="N86" s="58" t="s">
        <v>41</v>
      </c>
      <c r="O86" s="58" t="s">
        <v>128</v>
      </c>
      <c r="P86" s="58" t="s">
        <v>129</v>
      </c>
      <c r="Q86" s="58" t="s">
        <v>130</v>
      </c>
      <c r="R86" s="58" t="s">
        <v>131</v>
      </c>
      <c r="S86" s="58" t="s">
        <v>132</v>
      </c>
      <c r="T86" s="59" t="s">
        <v>133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9" customHeight="1">
      <c r="A87" s="32"/>
      <c r="B87" s="33"/>
      <c r="C87" s="64" t="s">
        <v>134</v>
      </c>
      <c r="D87" s="32"/>
      <c r="E87" s="32"/>
      <c r="F87" s="32"/>
      <c r="G87" s="32"/>
      <c r="H87" s="32"/>
      <c r="I87" s="32"/>
      <c r="J87" s="125">
        <f>BK87</f>
        <v>0</v>
      </c>
      <c r="K87" s="32"/>
      <c r="L87" s="33"/>
      <c r="M87" s="60"/>
      <c r="N87" s="51"/>
      <c r="O87" s="61"/>
      <c r="P87" s="126">
        <f>P88</f>
        <v>0</v>
      </c>
      <c r="Q87" s="61"/>
      <c r="R87" s="126">
        <f>R88</f>
        <v>76.585317499999988</v>
      </c>
      <c r="S87" s="61"/>
      <c r="T87" s="127">
        <f>T88</f>
        <v>69.80716000000001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70</v>
      </c>
      <c r="AU87" s="17" t="s">
        <v>112</v>
      </c>
      <c r="BK87" s="128">
        <f>BK88</f>
        <v>0</v>
      </c>
    </row>
    <row r="88" spans="1:65" s="12" customFormat="1" ht="25.9" customHeight="1">
      <c r="B88" s="129"/>
      <c r="D88" s="130" t="s">
        <v>70</v>
      </c>
      <c r="E88" s="131" t="s">
        <v>135</v>
      </c>
      <c r="F88" s="131" t="s">
        <v>136</v>
      </c>
      <c r="I88" s="132"/>
      <c r="J88" s="133">
        <f>BK88</f>
        <v>0</v>
      </c>
      <c r="L88" s="129"/>
      <c r="M88" s="134"/>
      <c r="N88" s="135"/>
      <c r="O88" s="135"/>
      <c r="P88" s="136">
        <f>P89+P234+P244+P277+P290+P303+P313</f>
        <v>0</v>
      </c>
      <c r="Q88" s="135"/>
      <c r="R88" s="136">
        <f>R89+R234+R244+R277+R290+R303+R313</f>
        <v>76.585317499999988</v>
      </c>
      <c r="S88" s="135"/>
      <c r="T88" s="137">
        <f>T89+T234+T244+T277+T290+T303+T313</f>
        <v>69.80716000000001</v>
      </c>
      <c r="AR88" s="130" t="s">
        <v>78</v>
      </c>
      <c r="AT88" s="138" t="s">
        <v>70</v>
      </c>
      <c r="AU88" s="138" t="s">
        <v>71</v>
      </c>
      <c r="AY88" s="130" t="s">
        <v>137</v>
      </c>
      <c r="BK88" s="139">
        <f>BK89+BK234+BK244+BK277+BK290+BK303+BK313</f>
        <v>0</v>
      </c>
    </row>
    <row r="89" spans="1:65" s="12" customFormat="1" ht="22.9" customHeight="1">
      <c r="B89" s="129"/>
      <c r="D89" s="130" t="s">
        <v>70</v>
      </c>
      <c r="E89" s="140" t="s">
        <v>78</v>
      </c>
      <c r="F89" s="140" t="s">
        <v>138</v>
      </c>
      <c r="I89" s="132"/>
      <c r="J89" s="141">
        <f>BK89</f>
        <v>0</v>
      </c>
      <c r="L89" s="129"/>
      <c r="M89" s="134"/>
      <c r="N89" s="135"/>
      <c r="O89" s="135"/>
      <c r="P89" s="136">
        <f>SUM(P90:P233)</f>
        <v>0</v>
      </c>
      <c r="Q89" s="135"/>
      <c r="R89" s="136">
        <f>SUM(R90:R233)</f>
        <v>59.022734999999997</v>
      </c>
      <c r="S89" s="135"/>
      <c r="T89" s="137">
        <f>SUM(T90:T233)</f>
        <v>10.649999999999999</v>
      </c>
      <c r="AR89" s="130" t="s">
        <v>78</v>
      </c>
      <c r="AT89" s="138" t="s">
        <v>70</v>
      </c>
      <c r="AU89" s="138" t="s">
        <v>78</v>
      </c>
      <c r="AY89" s="130" t="s">
        <v>137</v>
      </c>
      <c r="BK89" s="139">
        <f>SUM(BK90:BK233)</f>
        <v>0</v>
      </c>
    </row>
    <row r="90" spans="1:65" s="2" customFormat="1" ht="24.25" customHeight="1">
      <c r="A90" s="32"/>
      <c r="B90" s="142"/>
      <c r="C90" s="143" t="s">
        <v>78</v>
      </c>
      <c r="D90" s="143" t="s">
        <v>139</v>
      </c>
      <c r="E90" s="144" t="s">
        <v>1441</v>
      </c>
      <c r="F90" s="145" t="s">
        <v>1442</v>
      </c>
      <c r="G90" s="146" t="s">
        <v>142</v>
      </c>
      <c r="H90" s="147">
        <v>635.5</v>
      </c>
      <c r="I90" s="148"/>
      <c r="J90" s="149">
        <f>ROUND(I90*H90,2)</f>
        <v>0</v>
      </c>
      <c r="K90" s="145" t="s">
        <v>143</v>
      </c>
      <c r="L90" s="33"/>
      <c r="M90" s="150" t="s">
        <v>3</v>
      </c>
      <c r="N90" s="151" t="s">
        <v>42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144</v>
      </c>
      <c r="AT90" s="154" t="s">
        <v>139</v>
      </c>
      <c r="AU90" s="154" t="s">
        <v>80</v>
      </c>
      <c r="AY90" s="17" t="s">
        <v>137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78</v>
      </c>
      <c r="BK90" s="155">
        <f>ROUND(I90*H90,2)</f>
        <v>0</v>
      </c>
      <c r="BL90" s="17" t="s">
        <v>144</v>
      </c>
      <c r="BM90" s="154" t="s">
        <v>1443</v>
      </c>
    </row>
    <row r="91" spans="1:65" s="2" customFormat="1">
      <c r="A91" s="32"/>
      <c r="B91" s="33"/>
      <c r="C91" s="32"/>
      <c r="D91" s="156" t="s">
        <v>146</v>
      </c>
      <c r="E91" s="32"/>
      <c r="F91" s="157" t="s">
        <v>1444</v>
      </c>
      <c r="G91" s="32"/>
      <c r="H91" s="32"/>
      <c r="I91" s="158"/>
      <c r="J91" s="32"/>
      <c r="K91" s="32"/>
      <c r="L91" s="33"/>
      <c r="M91" s="159"/>
      <c r="N91" s="160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146</v>
      </c>
      <c r="AU91" s="17" t="s">
        <v>80</v>
      </c>
    </row>
    <row r="92" spans="1:65" s="13" customFormat="1">
      <c r="B92" s="161"/>
      <c r="D92" s="162" t="s">
        <v>148</v>
      </c>
      <c r="E92" s="163" t="s">
        <v>3</v>
      </c>
      <c r="F92" s="164" t="s">
        <v>1445</v>
      </c>
      <c r="H92" s="165">
        <v>635.5</v>
      </c>
      <c r="I92" s="166"/>
      <c r="L92" s="161"/>
      <c r="M92" s="167"/>
      <c r="N92" s="168"/>
      <c r="O92" s="168"/>
      <c r="P92" s="168"/>
      <c r="Q92" s="168"/>
      <c r="R92" s="168"/>
      <c r="S92" s="168"/>
      <c r="T92" s="169"/>
      <c r="AT92" s="163" t="s">
        <v>148</v>
      </c>
      <c r="AU92" s="163" t="s">
        <v>80</v>
      </c>
      <c r="AV92" s="13" t="s">
        <v>80</v>
      </c>
      <c r="AW92" s="13" t="s">
        <v>33</v>
      </c>
      <c r="AX92" s="13" t="s">
        <v>78</v>
      </c>
      <c r="AY92" s="163" t="s">
        <v>137</v>
      </c>
    </row>
    <row r="93" spans="1:65" s="2" customFormat="1" ht="44.25" customHeight="1">
      <c r="A93" s="32"/>
      <c r="B93" s="142"/>
      <c r="C93" s="143" t="s">
        <v>80</v>
      </c>
      <c r="D93" s="143" t="s">
        <v>139</v>
      </c>
      <c r="E93" s="144" t="s">
        <v>1446</v>
      </c>
      <c r="F93" s="145" t="s">
        <v>1447</v>
      </c>
      <c r="G93" s="146" t="s">
        <v>142</v>
      </c>
      <c r="H93" s="147">
        <v>248</v>
      </c>
      <c r="I93" s="148"/>
      <c r="J93" s="149">
        <f>ROUND(I93*H93,2)</f>
        <v>0</v>
      </c>
      <c r="K93" s="145" t="s">
        <v>143</v>
      </c>
      <c r="L93" s="33"/>
      <c r="M93" s="150" t="s">
        <v>3</v>
      </c>
      <c r="N93" s="151" t="s">
        <v>42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144</v>
      </c>
      <c r="AT93" s="154" t="s">
        <v>139</v>
      </c>
      <c r="AU93" s="154" t="s">
        <v>80</v>
      </c>
      <c r="AY93" s="17" t="s">
        <v>137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78</v>
      </c>
      <c r="BK93" s="155">
        <f>ROUND(I93*H93,2)</f>
        <v>0</v>
      </c>
      <c r="BL93" s="17" t="s">
        <v>144</v>
      </c>
      <c r="BM93" s="154" t="s">
        <v>1448</v>
      </c>
    </row>
    <row r="94" spans="1:65" s="2" customFormat="1">
      <c r="A94" s="32"/>
      <c r="B94" s="33"/>
      <c r="C94" s="32"/>
      <c r="D94" s="156" t="s">
        <v>146</v>
      </c>
      <c r="E94" s="32"/>
      <c r="F94" s="157" t="s">
        <v>1449</v>
      </c>
      <c r="G94" s="32"/>
      <c r="H94" s="32"/>
      <c r="I94" s="158"/>
      <c r="J94" s="32"/>
      <c r="K94" s="32"/>
      <c r="L94" s="33"/>
      <c r="M94" s="159"/>
      <c r="N94" s="160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146</v>
      </c>
      <c r="AU94" s="17" t="s">
        <v>80</v>
      </c>
    </row>
    <row r="95" spans="1:65" s="13" customFormat="1">
      <c r="B95" s="161"/>
      <c r="D95" s="162" t="s">
        <v>148</v>
      </c>
      <c r="E95" s="163" t="s">
        <v>3</v>
      </c>
      <c r="F95" s="164" t="s">
        <v>1450</v>
      </c>
      <c r="H95" s="165">
        <v>248</v>
      </c>
      <c r="I95" s="166"/>
      <c r="L95" s="161"/>
      <c r="M95" s="167"/>
      <c r="N95" s="168"/>
      <c r="O95" s="168"/>
      <c r="P95" s="168"/>
      <c r="Q95" s="168"/>
      <c r="R95" s="168"/>
      <c r="S95" s="168"/>
      <c r="T95" s="169"/>
      <c r="AT95" s="163" t="s">
        <v>148</v>
      </c>
      <c r="AU95" s="163" t="s">
        <v>80</v>
      </c>
      <c r="AV95" s="13" t="s">
        <v>80</v>
      </c>
      <c r="AW95" s="13" t="s">
        <v>33</v>
      </c>
      <c r="AX95" s="13" t="s">
        <v>78</v>
      </c>
      <c r="AY95" s="163" t="s">
        <v>137</v>
      </c>
    </row>
    <row r="96" spans="1:65" s="2" customFormat="1" ht="44.25" customHeight="1">
      <c r="A96" s="32"/>
      <c r="B96" s="142"/>
      <c r="C96" s="143" t="s">
        <v>155</v>
      </c>
      <c r="D96" s="143" t="s">
        <v>139</v>
      </c>
      <c r="E96" s="144" t="s">
        <v>1451</v>
      </c>
      <c r="F96" s="145" t="s">
        <v>1452</v>
      </c>
      <c r="G96" s="146" t="s">
        <v>405</v>
      </c>
      <c r="H96" s="147">
        <v>12</v>
      </c>
      <c r="I96" s="148"/>
      <c r="J96" s="149">
        <f>ROUND(I96*H96,2)</f>
        <v>0</v>
      </c>
      <c r="K96" s="145" t="s">
        <v>143</v>
      </c>
      <c r="L96" s="33"/>
      <c r="M96" s="150" t="s">
        <v>3</v>
      </c>
      <c r="N96" s="151" t="s">
        <v>42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144</v>
      </c>
      <c r="AT96" s="154" t="s">
        <v>139</v>
      </c>
      <c r="AU96" s="154" t="s">
        <v>80</v>
      </c>
      <c r="AY96" s="17" t="s">
        <v>137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78</v>
      </c>
      <c r="BK96" s="155">
        <f>ROUND(I96*H96,2)</f>
        <v>0</v>
      </c>
      <c r="BL96" s="17" t="s">
        <v>144</v>
      </c>
      <c r="BM96" s="154" t="s">
        <v>1453</v>
      </c>
    </row>
    <row r="97" spans="1:65" s="2" customFormat="1">
      <c r="A97" s="32"/>
      <c r="B97" s="33"/>
      <c r="C97" s="32"/>
      <c r="D97" s="156" t="s">
        <v>146</v>
      </c>
      <c r="E97" s="32"/>
      <c r="F97" s="157" t="s">
        <v>1454</v>
      </c>
      <c r="G97" s="32"/>
      <c r="H97" s="32"/>
      <c r="I97" s="158"/>
      <c r="J97" s="32"/>
      <c r="K97" s="32"/>
      <c r="L97" s="33"/>
      <c r="M97" s="159"/>
      <c r="N97" s="160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146</v>
      </c>
      <c r="AU97" s="17" t="s">
        <v>80</v>
      </c>
    </row>
    <row r="98" spans="1:65" s="13" customFormat="1">
      <c r="B98" s="161"/>
      <c r="D98" s="162" t="s">
        <v>148</v>
      </c>
      <c r="E98" s="163" t="s">
        <v>3</v>
      </c>
      <c r="F98" s="164" t="s">
        <v>1455</v>
      </c>
      <c r="H98" s="165">
        <v>12</v>
      </c>
      <c r="I98" s="166"/>
      <c r="L98" s="161"/>
      <c r="M98" s="167"/>
      <c r="N98" s="168"/>
      <c r="O98" s="168"/>
      <c r="P98" s="168"/>
      <c r="Q98" s="168"/>
      <c r="R98" s="168"/>
      <c r="S98" s="168"/>
      <c r="T98" s="169"/>
      <c r="AT98" s="163" t="s">
        <v>148</v>
      </c>
      <c r="AU98" s="163" t="s">
        <v>80</v>
      </c>
      <c r="AV98" s="13" t="s">
        <v>80</v>
      </c>
      <c r="AW98" s="13" t="s">
        <v>33</v>
      </c>
      <c r="AX98" s="13" t="s">
        <v>78</v>
      </c>
      <c r="AY98" s="163" t="s">
        <v>137</v>
      </c>
    </row>
    <row r="99" spans="1:65" s="2" customFormat="1" ht="44.25" customHeight="1">
      <c r="A99" s="32"/>
      <c r="B99" s="142"/>
      <c r="C99" s="143" t="s">
        <v>144</v>
      </c>
      <c r="D99" s="143" t="s">
        <v>139</v>
      </c>
      <c r="E99" s="144" t="s">
        <v>1456</v>
      </c>
      <c r="F99" s="145" t="s">
        <v>1457</v>
      </c>
      <c r="G99" s="146" t="s">
        <v>405</v>
      </c>
      <c r="H99" s="147">
        <v>7</v>
      </c>
      <c r="I99" s="148"/>
      <c r="J99" s="149">
        <f>ROUND(I99*H99,2)</f>
        <v>0</v>
      </c>
      <c r="K99" s="145" t="s">
        <v>143</v>
      </c>
      <c r="L99" s="33"/>
      <c r="M99" s="150" t="s">
        <v>3</v>
      </c>
      <c r="N99" s="151" t="s">
        <v>42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144</v>
      </c>
      <c r="AT99" s="154" t="s">
        <v>139</v>
      </c>
      <c r="AU99" s="154" t="s">
        <v>80</v>
      </c>
      <c r="AY99" s="17" t="s">
        <v>137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78</v>
      </c>
      <c r="BK99" s="155">
        <f>ROUND(I99*H99,2)</f>
        <v>0</v>
      </c>
      <c r="BL99" s="17" t="s">
        <v>144</v>
      </c>
      <c r="BM99" s="154" t="s">
        <v>1458</v>
      </c>
    </row>
    <row r="100" spans="1:65" s="2" customFormat="1">
      <c r="A100" s="32"/>
      <c r="B100" s="33"/>
      <c r="C100" s="32"/>
      <c r="D100" s="156" t="s">
        <v>146</v>
      </c>
      <c r="E100" s="32"/>
      <c r="F100" s="157" t="s">
        <v>1459</v>
      </c>
      <c r="G100" s="32"/>
      <c r="H100" s="32"/>
      <c r="I100" s="158"/>
      <c r="J100" s="32"/>
      <c r="K100" s="32"/>
      <c r="L100" s="33"/>
      <c r="M100" s="159"/>
      <c r="N100" s="160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146</v>
      </c>
      <c r="AU100" s="17" t="s">
        <v>80</v>
      </c>
    </row>
    <row r="101" spans="1:65" s="13" customFormat="1">
      <c r="B101" s="161"/>
      <c r="D101" s="162" t="s">
        <v>148</v>
      </c>
      <c r="E101" s="163" t="s">
        <v>3</v>
      </c>
      <c r="F101" s="164" t="s">
        <v>1460</v>
      </c>
      <c r="H101" s="165">
        <v>7</v>
      </c>
      <c r="I101" s="166"/>
      <c r="L101" s="161"/>
      <c r="M101" s="167"/>
      <c r="N101" s="168"/>
      <c r="O101" s="168"/>
      <c r="P101" s="168"/>
      <c r="Q101" s="168"/>
      <c r="R101" s="168"/>
      <c r="S101" s="168"/>
      <c r="T101" s="169"/>
      <c r="AT101" s="163" t="s">
        <v>148</v>
      </c>
      <c r="AU101" s="163" t="s">
        <v>80</v>
      </c>
      <c r="AV101" s="13" t="s">
        <v>80</v>
      </c>
      <c r="AW101" s="13" t="s">
        <v>33</v>
      </c>
      <c r="AX101" s="13" t="s">
        <v>78</v>
      </c>
      <c r="AY101" s="163" t="s">
        <v>137</v>
      </c>
    </row>
    <row r="102" spans="1:65" s="2" customFormat="1" ht="37.9" customHeight="1">
      <c r="A102" s="32"/>
      <c r="B102" s="142"/>
      <c r="C102" s="143" t="s">
        <v>167</v>
      </c>
      <c r="D102" s="143" t="s">
        <v>139</v>
      </c>
      <c r="E102" s="144" t="s">
        <v>1461</v>
      </c>
      <c r="F102" s="145" t="s">
        <v>1462</v>
      </c>
      <c r="G102" s="146" t="s">
        <v>405</v>
      </c>
      <c r="H102" s="147">
        <v>2</v>
      </c>
      <c r="I102" s="148"/>
      <c r="J102" s="149">
        <f>ROUND(I102*H102,2)</f>
        <v>0</v>
      </c>
      <c r="K102" s="145" t="s">
        <v>143</v>
      </c>
      <c r="L102" s="33"/>
      <c r="M102" s="150" t="s">
        <v>3</v>
      </c>
      <c r="N102" s="151" t="s">
        <v>42</v>
      </c>
      <c r="O102" s="53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4" t="s">
        <v>144</v>
      </c>
      <c r="AT102" s="154" t="s">
        <v>139</v>
      </c>
      <c r="AU102" s="154" t="s">
        <v>80</v>
      </c>
      <c r="AY102" s="17" t="s">
        <v>137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7" t="s">
        <v>78</v>
      </c>
      <c r="BK102" s="155">
        <f>ROUND(I102*H102,2)</f>
        <v>0</v>
      </c>
      <c r="BL102" s="17" t="s">
        <v>144</v>
      </c>
      <c r="BM102" s="154" t="s">
        <v>1463</v>
      </c>
    </row>
    <row r="103" spans="1:65" s="2" customFormat="1">
      <c r="A103" s="32"/>
      <c r="B103" s="33"/>
      <c r="C103" s="32"/>
      <c r="D103" s="156" t="s">
        <v>146</v>
      </c>
      <c r="E103" s="32"/>
      <c r="F103" s="157" t="s">
        <v>1464</v>
      </c>
      <c r="G103" s="32"/>
      <c r="H103" s="32"/>
      <c r="I103" s="158"/>
      <c r="J103" s="32"/>
      <c r="K103" s="32"/>
      <c r="L103" s="33"/>
      <c r="M103" s="159"/>
      <c r="N103" s="160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146</v>
      </c>
      <c r="AU103" s="17" t="s">
        <v>80</v>
      </c>
    </row>
    <row r="104" spans="1:65" s="13" customFormat="1">
      <c r="B104" s="161"/>
      <c r="D104" s="162" t="s">
        <v>148</v>
      </c>
      <c r="E104" s="163" t="s">
        <v>3</v>
      </c>
      <c r="F104" s="164" t="s">
        <v>1465</v>
      </c>
      <c r="H104" s="165">
        <v>2</v>
      </c>
      <c r="I104" s="166"/>
      <c r="L104" s="161"/>
      <c r="M104" s="167"/>
      <c r="N104" s="168"/>
      <c r="O104" s="168"/>
      <c r="P104" s="168"/>
      <c r="Q104" s="168"/>
      <c r="R104" s="168"/>
      <c r="S104" s="168"/>
      <c r="T104" s="169"/>
      <c r="AT104" s="163" t="s">
        <v>148</v>
      </c>
      <c r="AU104" s="163" t="s">
        <v>80</v>
      </c>
      <c r="AV104" s="13" t="s">
        <v>80</v>
      </c>
      <c r="AW104" s="13" t="s">
        <v>33</v>
      </c>
      <c r="AX104" s="13" t="s">
        <v>78</v>
      </c>
      <c r="AY104" s="163" t="s">
        <v>137</v>
      </c>
    </row>
    <row r="105" spans="1:65" s="2" customFormat="1" ht="37.9" customHeight="1">
      <c r="A105" s="32"/>
      <c r="B105" s="142"/>
      <c r="C105" s="143" t="s">
        <v>174</v>
      </c>
      <c r="D105" s="143" t="s">
        <v>139</v>
      </c>
      <c r="E105" s="144" t="s">
        <v>1466</v>
      </c>
      <c r="F105" s="145" t="s">
        <v>1467</v>
      </c>
      <c r="G105" s="146" t="s">
        <v>405</v>
      </c>
      <c r="H105" s="147">
        <v>3</v>
      </c>
      <c r="I105" s="148"/>
      <c r="J105" s="149">
        <f>ROUND(I105*H105,2)</f>
        <v>0</v>
      </c>
      <c r="K105" s="145" t="s">
        <v>143</v>
      </c>
      <c r="L105" s="33"/>
      <c r="M105" s="150" t="s">
        <v>3</v>
      </c>
      <c r="N105" s="151" t="s">
        <v>42</v>
      </c>
      <c r="O105" s="53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144</v>
      </c>
      <c r="AT105" s="154" t="s">
        <v>139</v>
      </c>
      <c r="AU105" s="154" t="s">
        <v>80</v>
      </c>
      <c r="AY105" s="17" t="s">
        <v>137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78</v>
      </c>
      <c r="BK105" s="155">
        <f>ROUND(I105*H105,2)</f>
        <v>0</v>
      </c>
      <c r="BL105" s="17" t="s">
        <v>144</v>
      </c>
      <c r="BM105" s="154" t="s">
        <v>1468</v>
      </c>
    </row>
    <row r="106" spans="1:65" s="2" customFormat="1">
      <c r="A106" s="32"/>
      <c r="B106" s="33"/>
      <c r="C106" s="32"/>
      <c r="D106" s="156" t="s">
        <v>146</v>
      </c>
      <c r="E106" s="32"/>
      <c r="F106" s="157" t="s">
        <v>1469</v>
      </c>
      <c r="G106" s="32"/>
      <c r="H106" s="32"/>
      <c r="I106" s="158"/>
      <c r="J106" s="32"/>
      <c r="K106" s="32"/>
      <c r="L106" s="33"/>
      <c r="M106" s="159"/>
      <c r="N106" s="160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146</v>
      </c>
      <c r="AU106" s="17" t="s">
        <v>80</v>
      </c>
    </row>
    <row r="107" spans="1:65" s="13" customFormat="1">
      <c r="B107" s="161"/>
      <c r="D107" s="162" t="s">
        <v>148</v>
      </c>
      <c r="E107" s="163" t="s">
        <v>3</v>
      </c>
      <c r="F107" s="164" t="s">
        <v>1470</v>
      </c>
      <c r="H107" s="165">
        <v>3</v>
      </c>
      <c r="I107" s="166"/>
      <c r="L107" s="161"/>
      <c r="M107" s="167"/>
      <c r="N107" s="168"/>
      <c r="O107" s="168"/>
      <c r="P107" s="168"/>
      <c r="Q107" s="168"/>
      <c r="R107" s="168"/>
      <c r="S107" s="168"/>
      <c r="T107" s="169"/>
      <c r="AT107" s="163" t="s">
        <v>148</v>
      </c>
      <c r="AU107" s="163" t="s">
        <v>80</v>
      </c>
      <c r="AV107" s="13" t="s">
        <v>80</v>
      </c>
      <c r="AW107" s="13" t="s">
        <v>33</v>
      </c>
      <c r="AX107" s="13" t="s">
        <v>78</v>
      </c>
      <c r="AY107" s="163" t="s">
        <v>137</v>
      </c>
    </row>
    <row r="108" spans="1:65" s="2" customFormat="1" ht="33" customHeight="1">
      <c r="A108" s="32"/>
      <c r="B108" s="142"/>
      <c r="C108" s="143" t="s">
        <v>180</v>
      </c>
      <c r="D108" s="143" t="s">
        <v>139</v>
      </c>
      <c r="E108" s="144" t="s">
        <v>1471</v>
      </c>
      <c r="F108" s="145" t="s">
        <v>1472</v>
      </c>
      <c r="G108" s="146" t="s">
        <v>405</v>
      </c>
      <c r="H108" s="147">
        <v>2</v>
      </c>
      <c r="I108" s="148"/>
      <c r="J108" s="149">
        <f>ROUND(I108*H108,2)</f>
        <v>0</v>
      </c>
      <c r="K108" s="145" t="s">
        <v>143</v>
      </c>
      <c r="L108" s="33"/>
      <c r="M108" s="150" t="s">
        <v>3</v>
      </c>
      <c r="N108" s="151" t="s">
        <v>42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144</v>
      </c>
      <c r="AT108" s="154" t="s">
        <v>139</v>
      </c>
      <c r="AU108" s="154" t="s">
        <v>80</v>
      </c>
      <c r="AY108" s="17" t="s">
        <v>137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78</v>
      </c>
      <c r="BK108" s="155">
        <f>ROUND(I108*H108,2)</f>
        <v>0</v>
      </c>
      <c r="BL108" s="17" t="s">
        <v>144</v>
      </c>
      <c r="BM108" s="154" t="s">
        <v>1473</v>
      </c>
    </row>
    <row r="109" spans="1:65" s="2" customFormat="1">
      <c r="A109" s="32"/>
      <c r="B109" s="33"/>
      <c r="C109" s="32"/>
      <c r="D109" s="156" t="s">
        <v>146</v>
      </c>
      <c r="E109" s="32"/>
      <c r="F109" s="157" t="s">
        <v>1474</v>
      </c>
      <c r="G109" s="32"/>
      <c r="H109" s="32"/>
      <c r="I109" s="158"/>
      <c r="J109" s="32"/>
      <c r="K109" s="32"/>
      <c r="L109" s="33"/>
      <c r="M109" s="159"/>
      <c r="N109" s="160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146</v>
      </c>
      <c r="AU109" s="17" t="s">
        <v>80</v>
      </c>
    </row>
    <row r="110" spans="1:65" s="13" customFormat="1">
      <c r="B110" s="161"/>
      <c r="D110" s="162" t="s">
        <v>148</v>
      </c>
      <c r="E110" s="163" t="s">
        <v>3</v>
      </c>
      <c r="F110" s="164" t="s">
        <v>1465</v>
      </c>
      <c r="H110" s="165">
        <v>2</v>
      </c>
      <c r="I110" s="166"/>
      <c r="L110" s="161"/>
      <c r="M110" s="167"/>
      <c r="N110" s="168"/>
      <c r="O110" s="168"/>
      <c r="P110" s="168"/>
      <c r="Q110" s="168"/>
      <c r="R110" s="168"/>
      <c r="S110" s="168"/>
      <c r="T110" s="169"/>
      <c r="AT110" s="163" t="s">
        <v>148</v>
      </c>
      <c r="AU110" s="163" t="s">
        <v>80</v>
      </c>
      <c r="AV110" s="13" t="s">
        <v>80</v>
      </c>
      <c r="AW110" s="13" t="s">
        <v>33</v>
      </c>
      <c r="AX110" s="13" t="s">
        <v>78</v>
      </c>
      <c r="AY110" s="163" t="s">
        <v>137</v>
      </c>
    </row>
    <row r="111" spans="1:65" s="2" customFormat="1" ht="33" customHeight="1">
      <c r="A111" s="32"/>
      <c r="B111" s="142"/>
      <c r="C111" s="143" t="s">
        <v>186</v>
      </c>
      <c r="D111" s="143" t="s">
        <v>139</v>
      </c>
      <c r="E111" s="144" t="s">
        <v>1475</v>
      </c>
      <c r="F111" s="145" t="s">
        <v>1476</v>
      </c>
      <c r="G111" s="146" t="s">
        <v>405</v>
      </c>
      <c r="H111" s="147">
        <v>2</v>
      </c>
      <c r="I111" s="148"/>
      <c r="J111" s="149">
        <f>ROUND(I111*H111,2)</f>
        <v>0</v>
      </c>
      <c r="K111" s="145" t="s">
        <v>143</v>
      </c>
      <c r="L111" s="33"/>
      <c r="M111" s="150" t="s">
        <v>3</v>
      </c>
      <c r="N111" s="151" t="s">
        <v>42</v>
      </c>
      <c r="O111" s="53"/>
      <c r="P111" s="152">
        <f>O111*H111</f>
        <v>0</v>
      </c>
      <c r="Q111" s="152">
        <v>0</v>
      </c>
      <c r="R111" s="152">
        <f>Q111*H111</f>
        <v>0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144</v>
      </c>
      <c r="AT111" s="154" t="s">
        <v>139</v>
      </c>
      <c r="AU111" s="154" t="s">
        <v>80</v>
      </c>
      <c r="AY111" s="17" t="s">
        <v>137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78</v>
      </c>
      <c r="BK111" s="155">
        <f>ROUND(I111*H111,2)</f>
        <v>0</v>
      </c>
      <c r="BL111" s="17" t="s">
        <v>144</v>
      </c>
      <c r="BM111" s="154" t="s">
        <v>1477</v>
      </c>
    </row>
    <row r="112" spans="1:65" s="2" customFormat="1">
      <c r="A112" s="32"/>
      <c r="B112" s="33"/>
      <c r="C112" s="32"/>
      <c r="D112" s="156" t="s">
        <v>146</v>
      </c>
      <c r="E112" s="32"/>
      <c r="F112" s="157" t="s">
        <v>1478</v>
      </c>
      <c r="G112" s="32"/>
      <c r="H112" s="32"/>
      <c r="I112" s="158"/>
      <c r="J112" s="32"/>
      <c r="K112" s="32"/>
      <c r="L112" s="33"/>
      <c r="M112" s="159"/>
      <c r="N112" s="160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146</v>
      </c>
      <c r="AU112" s="17" t="s">
        <v>80</v>
      </c>
    </row>
    <row r="113" spans="1:65" s="13" customFormat="1">
      <c r="B113" s="161"/>
      <c r="D113" s="162" t="s">
        <v>148</v>
      </c>
      <c r="E113" s="163" t="s">
        <v>3</v>
      </c>
      <c r="F113" s="164" t="s">
        <v>1465</v>
      </c>
      <c r="H113" s="165">
        <v>2</v>
      </c>
      <c r="I113" s="166"/>
      <c r="L113" s="161"/>
      <c r="M113" s="167"/>
      <c r="N113" s="168"/>
      <c r="O113" s="168"/>
      <c r="P113" s="168"/>
      <c r="Q113" s="168"/>
      <c r="R113" s="168"/>
      <c r="S113" s="168"/>
      <c r="T113" s="169"/>
      <c r="AT113" s="163" t="s">
        <v>148</v>
      </c>
      <c r="AU113" s="163" t="s">
        <v>80</v>
      </c>
      <c r="AV113" s="13" t="s">
        <v>80</v>
      </c>
      <c r="AW113" s="13" t="s">
        <v>33</v>
      </c>
      <c r="AX113" s="13" t="s">
        <v>78</v>
      </c>
      <c r="AY113" s="163" t="s">
        <v>137</v>
      </c>
    </row>
    <row r="114" spans="1:65" s="2" customFormat="1" ht="33" customHeight="1">
      <c r="A114" s="32"/>
      <c r="B114" s="142"/>
      <c r="C114" s="143" t="s">
        <v>220</v>
      </c>
      <c r="D114" s="143" t="s">
        <v>139</v>
      </c>
      <c r="E114" s="144" t="s">
        <v>1479</v>
      </c>
      <c r="F114" s="145" t="s">
        <v>1480</v>
      </c>
      <c r="G114" s="146" t="s">
        <v>405</v>
      </c>
      <c r="H114" s="147">
        <v>1</v>
      </c>
      <c r="I114" s="148"/>
      <c r="J114" s="149">
        <f>ROUND(I114*H114,2)</f>
        <v>0</v>
      </c>
      <c r="K114" s="145" t="s">
        <v>143</v>
      </c>
      <c r="L114" s="33"/>
      <c r="M114" s="150" t="s">
        <v>3</v>
      </c>
      <c r="N114" s="151" t="s">
        <v>42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144</v>
      </c>
      <c r="AT114" s="154" t="s">
        <v>139</v>
      </c>
      <c r="AU114" s="154" t="s">
        <v>80</v>
      </c>
      <c r="AY114" s="17" t="s">
        <v>137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78</v>
      </c>
      <c r="BK114" s="155">
        <f>ROUND(I114*H114,2)</f>
        <v>0</v>
      </c>
      <c r="BL114" s="17" t="s">
        <v>144</v>
      </c>
      <c r="BM114" s="154" t="s">
        <v>1481</v>
      </c>
    </row>
    <row r="115" spans="1:65" s="2" customFormat="1">
      <c r="A115" s="32"/>
      <c r="B115" s="33"/>
      <c r="C115" s="32"/>
      <c r="D115" s="156" t="s">
        <v>146</v>
      </c>
      <c r="E115" s="32"/>
      <c r="F115" s="157" t="s">
        <v>1482</v>
      </c>
      <c r="G115" s="32"/>
      <c r="H115" s="32"/>
      <c r="I115" s="158"/>
      <c r="J115" s="32"/>
      <c r="K115" s="32"/>
      <c r="L115" s="33"/>
      <c r="M115" s="159"/>
      <c r="N115" s="160"/>
      <c r="O115" s="53"/>
      <c r="P115" s="53"/>
      <c r="Q115" s="53"/>
      <c r="R115" s="53"/>
      <c r="S115" s="53"/>
      <c r="T115" s="54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146</v>
      </c>
      <c r="AU115" s="17" t="s">
        <v>80</v>
      </c>
    </row>
    <row r="116" spans="1:65" s="13" customFormat="1">
      <c r="B116" s="161"/>
      <c r="D116" s="162" t="s">
        <v>148</v>
      </c>
      <c r="E116" s="163" t="s">
        <v>3</v>
      </c>
      <c r="F116" s="164" t="s">
        <v>1483</v>
      </c>
      <c r="H116" s="165">
        <v>1</v>
      </c>
      <c r="I116" s="166"/>
      <c r="L116" s="161"/>
      <c r="M116" s="167"/>
      <c r="N116" s="168"/>
      <c r="O116" s="168"/>
      <c r="P116" s="168"/>
      <c r="Q116" s="168"/>
      <c r="R116" s="168"/>
      <c r="S116" s="168"/>
      <c r="T116" s="169"/>
      <c r="AT116" s="163" t="s">
        <v>148</v>
      </c>
      <c r="AU116" s="163" t="s">
        <v>80</v>
      </c>
      <c r="AV116" s="13" t="s">
        <v>80</v>
      </c>
      <c r="AW116" s="13" t="s">
        <v>33</v>
      </c>
      <c r="AX116" s="13" t="s">
        <v>78</v>
      </c>
      <c r="AY116" s="163" t="s">
        <v>137</v>
      </c>
    </row>
    <row r="117" spans="1:65" s="2" customFormat="1" ht="37.9" customHeight="1">
      <c r="A117" s="32"/>
      <c r="B117" s="142"/>
      <c r="C117" s="143" t="s">
        <v>229</v>
      </c>
      <c r="D117" s="143" t="s">
        <v>139</v>
      </c>
      <c r="E117" s="144" t="s">
        <v>1484</v>
      </c>
      <c r="F117" s="145" t="s">
        <v>1485</v>
      </c>
      <c r="G117" s="146" t="s">
        <v>405</v>
      </c>
      <c r="H117" s="147">
        <v>12</v>
      </c>
      <c r="I117" s="148"/>
      <c r="J117" s="149">
        <f>ROUND(I117*H117,2)</f>
        <v>0</v>
      </c>
      <c r="K117" s="145" t="s">
        <v>143</v>
      </c>
      <c r="L117" s="33"/>
      <c r="M117" s="150" t="s">
        <v>3</v>
      </c>
      <c r="N117" s="151" t="s">
        <v>42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144</v>
      </c>
      <c r="AT117" s="154" t="s">
        <v>139</v>
      </c>
      <c r="AU117" s="154" t="s">
        <v>80</v>
      </c>
      <c r="AY117" s="17" t="s">
        <v>137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78</v>
      </c>
      <c r="BK117" s="155">
        <f>ROUND(I117*H117,2)</f>
        <v>0</v>
      </c>
      <c r="BL117" s="17" t="s">
        <v>144</v>
      </c>
      <c r="BM117" s="154" t="s">
        <v>1486</v>
      </c>
    </row>
    <row r="118" spans="1:65" s="2" customFormat="1">
      <c r="A118" s="32"/>
      <c r="B118" s="33"/>
      <c r="C118" s="32"/>
      <c r="D118" s="156" t="s">
        <v>146</v>
      </c>
      <c r="E118" s="32"/>
      <c r="F118" s="157" t="s">
        <v>1487</v>
      </c>
      <c r="G118" s="32"/>
      <c r="H118" s="32"/>
      <c r="I118" s="158"/>
      <c r="J118" s="32"/>
      <c r="K118" s="32"/>
      <c r="L118" s="33"/>
      <c r="M118" s="159"/>
      <c r="N118" s="160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146</v>
      </c>
      <c r="AU118" s="17" t="s">
        <v>80</v>
      </c>
    </row>
    <row r="119" spans="1:65" s="13" customFormat="1">
      <c r="B119" s="161"/>
      <c r="D119" s="162" t="s">
        <v>148</v>
      </c>
      <c r="E119" s="163" t="s">
        <v>3</v>
      </c>
      <c r="F119" s="164" t="s">
        <v>1455</v>
      </c>
      <c r="H119" s="165">
        <v>12</v>
      </c>
      <c r="I119" s="166"/>
      <c r="L119" s="161"/>
      <c r="M119" s="167"/>
      <c r="N119" s="168"/>
      <c r="O119" s="168"/>
      <c r="P119" s="168"/>
      <c r="Q119" s="168"/>
      <c r="R119" s="168"/>
      <c r="S119" s="168"/>
      <c r="T119" s="169"/>
      <c r="AT119" s="163" t="s">
        <v>148</v>
      </c>
      <c r="AU119" s="163" t="s">
        <v>80</v>
      </c>
      <c r="AV119" s="13" t="s">
        <v>80</v>
      </c>
      <c r="AW119" s="13" t="s">
        <v>33</v>
      </c>
      <c r="AX119" s="13" t="s">
        <v>78</v>
      </c>
      <c r="AY119" s="163" t="s">
        <v>137</v>
      </c>
    </row>
    <row r="120" spans="1:65" s="2" customFormat="1" ht="37.9" customHeight="1">
      <c r="A120" s="32"/>
      <c r="B120" s="142"/>
      <c r="C120" s="143" t="s">
        <v>235</v>
      </c>
      <c r="D120" s="143" t="s">
        <v>139</v>
      </c>
      <c r="E120" s="144" t="s">
        <v>1488</v>
      </c>
      <c r="F120" s="145" t="s">
        <v>1489</v>
      </c>
      <c r="G120" s="146" t="s">
        <v>405</v>
      </c>
      <c r="H120" s="147">
        <v>7</v>
      </c>
      <c r="I120" s="148"/>
      <c r="J120" s="149">
        <f>ROUND(I120*H120,2)</f>
        <v>0</v>
      </c>
      <c r="K120" s="145" t="s">
        <v>143</v>
      </c>
      <c r="L120" s="33"/>
      <c r="M120" s="150" t="s">
        <v>3</v>
      </c>
      <c r="N120" s="151" t="s">
        <v>42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144</v>
      </c>
      <c r="AT120" s="154" t="s">
        <v>139</v>
      </c>
      <c r="AU120" s="154" t="s">
        <v>80</v>
      </c>
      <c r="AY120" s="17" t="s">
        <v>137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78</v>
      </c>
      <c r="BK120" s="155">
        <f>ROUND(I120*H120,2)</f>
        <v>0</v>
      </c>
      <c r="BL120" s="17" t="s">
        <v>144</v>
      </c>
      <c r="BM120" s="154" t="s">
        <v>1490</v>
      </c>
    </row>
    <row r="121" spans="1:65" s="2" customFormat="1">
      <c r="A121" s="32"/>
      <c r="B121" s="33"/>
      <c r="C121" s="32"/>
      <c r="D121" s="156" t="s">
        <v>146</v>
      </c>
      <c r="E121" s="32"/>
      <c r="F121" s="157" t="s">
        <v>1491</v>
      </c>
      <c r="G121" s="32"/>
      <c r="H121" s="32"/>
      <c r="I121" s="158"/>
      <c r="J121" s="32"/>
      <c r="K121" s="32"/>
      <c r="L121" s="33"/>
      <c r="M121" s="159"/>
      <c r="N121" s="160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146</v>
      </c>
      <c r="AU121" s="17" t="s">
        <v>80</v>
      </c>
    </row>
    <row r="122" spans="1:65" s="13" customFormat="1">
      <c r="B122" s="161"/>
      <c r="D122" s="162" t="s">
        <v>148</v>
      </c>
      <c r="E122" s="163" t="s">
        <v>3</v>
      </c>
      <c r="F122" s="164" t="s">
        <v>1460</v>
      </c>
      <c r="H122" s="165">
        <v>7</v>
      </c>
      <c r="I122" s="166"/>
      <c r="L122" s="161"/>
      <c r="M122" s="167"/>
      <c r="N122" s="168"/>
      <c r="O122" s="168"/>
      <c r="P122" s="168"/>
      <c r="Q122" s="168"/>
      <c r="R122" s="168"/>
      <c r="S122" s="168"/>
      <c r="T122" s="169"/>
      <c r="AT122" s="163" t="s">
        <v>148</v>
      </c>
      <c r="AU122" s="163" t="s">
        <v>80</v>
      </c>
      <c r="AV122" s="13" t="s">
        <v>80</v>
      </c>
      <c r="AW122" s="13" t="s">
        <v>33</v>
      </c>
      <c r="AX122" s="13" t="s">
        <v>78</v>
      </c>
      <c r="AY122" s="163" t="s">
        <v>137</v>
      </c>
    </row>
    <row r="123" spans="1:65" s="2" customFormat="1" ht="37.9" customHeight="1">
      <c r="A123" s="32"/>
      <c r="B123" s="142"/>
      <c r="C123" s="143" t="s">
        <v>241</v>
      </c>
      <c r="D123" s="143" t="s">
        <v>139</v>
      </c>
      <c r="E123" s="144" t="s">
        <v>1492</v>
      </c>
      <c r="F123" s="145" t="s">
        <v>1493</v>
      </c>
      <c r="G123" s="146" t="s">
        <v>405</v>
      </c>
      <c r="H123" s="147">
        <v>14</v>
      </c>
      <c r="I123" s="148"/>
      <c r="J123" s="149">
        <f>ROUND(I123*H123,2)</f>
        <v>0</v>
      </c>
      <c r="K123" s="145" t="s">
        <v>143</v>
      </c>
      <c r="L123" s="33"/>
      <c r="M123" s="150" t="s">
        <v>3</v>
      </c>
      <c r="N123" s="151" t="s">
        <v>42</v>
      </c>
      <c r="O123" s="53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144</v>
      </c>
      <c r="AT123" s="154" t="s">
        <v>139</v>
      </c>
      <c r="AU123" s="154" t="s">
        <v>80</v>
      </c>
      <c r="AY123" s="17" t="s">
        <v>137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78</v>
      </c>
      <c r="BK123" s="155">
        <f>ROUND(I123*H123,2)</f>
        <v>0</v>
      </c>
      <c r="BL123" s="17" t="s">
        <v>144</v>
      </c>
      <c r="BM123" s="154" t="s">
        <v>1494</v>
      </c>
    </row>
    <row r="124" spans="1:65" s="2" customFormat="1">
      <c r="A124" s="32"/>
      <c r="B124" s="33"/>
      <c r="C124" s="32"/>
      <c r="D124" s="156" t="s">
        <v>146</v>
      </c>
      <c r="E124" s="32"/>
      <c r="F124" s="157" t="s">
        <v>1495</v>
      </c>
      <c r="G124" s="32"/>
      <c r="H124" s="32"/>
      <c r="I124" s="158"/>
      <c r="J124" s="32"/>
      <c r="K124" s="32"/>
      <c r="L124" s="33"/>
      <c r="M124" s="159"/>
      <c r="N124" s="160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146</v>
      </c>
      <c r="AU124" s="17" t="s">
        <v>80</v>
      </c>
    </row>
    <row r="125" spans="1:65" s="13" customFormat="1">
      <c r="B125" s="161"/>
      <c r="D125" s="162" t="s">
        <v>148</v>
      </c>
      <c r="E125" s="163" t="s">
        <v>3</v>
      </c>
      <c r="F125" s="164" t="s">
        <v>1496</v>
      </c>
      <c r="H125" s="165">
        <v>14</v>
      </c>
      <c r="I125" s="166"/>
      <c r="L125" s="161"/>
      <c r="M125" s="167"/>
      <c r="N125" s="168"/>
      <c r="O125" s="168"/>
      <c r="P125" s="168"/>
      <c r="Q125" s="168"/>
      <c r="R125" s="168"/>
      <c r="S125" s="168"/>
      <c r="T125" s="169"/>
      <c r="AT125" s="163" t="s">
        <v>148</v>
      </c>
      <c r="AU125" s="163" t="s">
        <v>80</v>
      </c>
      <c r="AV125" s="13" t="s">
        <v>80</v>
      </c>
      <c r="AW125" s="13" t="s">
        <v>33</v>
      </c>
      <c r="AX125" s="13" t="s">
        <v>78</v>
      </c>
      <c r="AY125" s="163" t="s">
        <v>137</v>
      </c>
    </row>
    <row r="126" spans="1:65" s="2" customFormat="1" ht="37.9" customHeight="1">
      <c r="A126" s="32"/>
      <c r="B126" s="142"/>
      <c r="C126" s="143" t="s">
        <v>249</v>
      </c>
      <c r="D126" s="143" t="s">
        <v>139</v>
      </c>
      <c r="E126" s="144" t="s">
        <v>1497</v>
      </c>
      <c r="F126" s="145" t="s">
        <v>1498</v>
      </c>
      <c r="G126" s="146" t="s">
        <v>405</v>
      </c>
      <c r="H126" s="147">
        <v>9</v>
      </c>
      <c r="I126" s="148"/>
      <c r="J126" s="149">
        <f>ROUND(I126*H126,2)</f>
        <v>0</v>
      </c>
      <c r="K126" s="145" t="s">
        <v>143</v>
      </c>
      <c r="L126" s="33"/>
      <c r="M126" s="150" t="s">
        <v>3</v>
      </c>
      <c r="N126" s="151" t="s">
        <v>42</v>
      </c>
      <c r="O126" s="53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4" t="s">
        <v>144</v>
      </c>
      <c r="AT126" s="154" t="s">
        <v>139</v>
      </c>
      <c r="AU126" s="154" t="s">
        <v>80</v>
      </c>
      <c r="AY126" s="17" t="s">
        <v>137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7" t="s">
        <v>78</v>
      </c>
      <c r="BK126" s="155">
        <f>ROUND(I126*H126,2)</f>
        <v>0</v>
      </c>
      <c r="BL126" s="17" t="s">
        <v>144</v>
      </c>
      <c r="BM126" s="154" t="s">
        <v>1499</v>
      </c>
    </row>
    <row r="127" spans="1:65" s="2" customFormat="1">
      <c r="A127" s="32"/>
      <c r="B127" s="33"/>
      <c r="C127" s="32"/>
      <c r="D127" s="156" t="s">
        <v>146</v>
      </c>
      <c r="E127" s="32"/>
      <c r="F127" s="157" t="s">
        <v>1500</v>
      </c>
      <c r="G127" s="32"/>
      <c r="H127" s="32"/>
      <c r="I127" s="158"/>
      <c r="J127" s="32"/>
      <c r="K127" s="32"/>
      <c r="L127" s="33"/>
      <c r="M127" s="159"/>
      <c r="N127" s="160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146</v>
      </c>
      <c r="AU127" s="17" t="s">
        <v>80</v>
      </c>
    </row>
    <row r="128" spans="1:65" s="13" customFormat="1">
      <c r="B128" s="161"/>
      <c r="D128" s="162" t="s">
        <v>148</v>
      </c>
      <c r="E128" s="163" t="s">
        <v>3</v>
      </c>
      <c r="F128" s="164" t="s">
        <v>1501</v>
      </c>
      <c r="H128" s="165">
        <v>9</v>
      </c>
      <c r="I128" s="166"/>
      <c r="L128" s="161"/>
      <c r="M128" s="167"/>
      <c r="N128" s="168"/>
      <c r="O128" s="168"/>
      <c r="P128" s="168"/>
      <c r="Q128" s="168"/>
      <c r="R128" s="168"/>
      <c r="S128" s="168"/>
      <c r="T128" s="169"/>
      <c r="AT128" s="163" t="s">
        <v>148</v>
      </c>
      <c r="AU128" s="163" t="s">
        <v>80</v>
      </c>
      <c r="AV128" s="13" t="s">
        <v>80</v>
      </c>
      <c r="AW128" s="13" t="s">
        <v>33</v>
      </c>
      <c r="AX128" s="13" t="s">
        <v>78</v>
      </c>
      <c r="AY128" s="163" t="s">
        <v>137</v>
      </c>
    </row>
    <row r="129" spans="1:65" s="2" customFormat="1" ht="37.9" customHeight="1">
      <c r="A129" s="32"/>
      <c r="B129" s="142"/>
      <c r="C129" s="143" t="s">
        <v>254</v>
      </c>
      <c r="D129" s="143" t="s">
        <v>139</v>
      </c>
      <c r="E129" s="144" t="s">
        <v>1502</v>
      </c>
      <c r="F129" s="145" t="s">
        <v>1503</v>
      </c>
      <c r="G129" s="146" t="s">
        <v>405</v>
      </c>
      <c r="H129" s="147">
        <v>1</v>
      </c>
      <c r="I129" s="148"/>
      <c r="J129" s="149">
        <f>ROUND(I129*H129,2)</f>
        <v>0</v>
      </c>
      <c r="K129" s="145" t="s">
        <v>143</v>
      </c>
      <c r="L129" s="33"/>
      <c r="M129" s="150" t="s">
        <v>3</v>
      </c>
      <c r="N129" s="151" t="s">
        <v>42</v>
      </c>
      <c r="O129" s="53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4" t="s">
        <v>144</v>
      </c>
      <c r="AT129" s="154" t="s">
        <v>139</v>
      </c>
      <c r="AU129" s="154" t="s">
        <v>80</v>
      </c>
      <c r="AY129" s="17" t="s">
        <v>137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7" t="s">
        <v>78</v>
      </c>
      <c r="BK129" s="155">
        <f>ROUND(I129*H129,2)</f>
        <v>0</v>
      </c>
      <c r="BL129" s="17" t="s">
        <v>144</v>
      </c>
      <c r="BM129" s="154" t="s">
        <v>1504</v>
      </c>
    </row>
    <row r="130" spans="1:65" s="2" customFormat="1">
      <c r="A130" s="32"/>
      <c r="B130" s="33"/>
      <c r="C130" s="32"/>
      <c r="D130" s="156" t="s">
        <v>146</v>
      </c>
      <c r="E130" s="32"/>
      <c r="F130" s="157" t="s">
        <v>1505</v>
      </c>
      <c r="G130" s="32"/>
      <c r="H130" s="32"/>
      <c r="I130" s="158"/>
      <c r="J130" s="32"/>
      <c r="K130" s="32"/>
      <c r="L130" s="33"/>
      <c r="M130" s="159"/>
      <c r="N130" s="160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146</v>
      </c>
      <c r="AU130" s="17" t="s">
        <v>80</v>
      </c>
    </row>
    <row r="131" spans="1:65" s="13" customFormat="1">
      <c r="B131" s="161"/>
      <c r="D131" s="162" t="s">
        <v>148</v>
      </c>
      <c r="E131" s="163" t="s">
        <v>3</v>
      </c>
      <c r="F131" s="164" t="s">
        <v>1483</v>
      </c>
      <c r="H131" s="165">
        <v>1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148</v>
      </c>
      <c r="AU131" s="163" t="s">
        <v>80</v>
      </c>
      <c r="AV131" s="13" t="s">
        <v>80</v>
      </c>
      <c r="AW131" s="13" t="s">
        <v>33</v>
      </c>
      <c r="AX131" s="13" t="s">
        <v>78</v>
      </c>
      <c r="AY131" s="163" t="s">
        <v>137</v>
      </c>
    </row>
    <row r="132" spans="1:65" s="2" customFormat="1" ht="33" customHeight="1">
      <c r="A132" s="32"/>
      <c r="B132" s="142"/>
      <c r="C132" s="143" t="s">
        <v>9</v>
      </c>
      <c r="D132" s="143" t="s">
        <v>139</v>
      </c>
      <c r="E132" s="144" t="s">
        <v>1506</v>
      </c>
      <c r="F132" s="145" t="s">
        <v>1507</v>
      </c>
      <c r="G132" s="146" t="s">
        <v>142</v>
      </c>
      <c r="H132" s="147">
        <v>248</v>
      </c>
      <c r="I132" s="148"/>
      <c r="J132" s="149">
        <f>ROUND(I132*H132,2)</f>
        <v>0</v>
      </c>
      <c r="K132" s="145" t="s">
        <v>143</v>
      </c>
      <c r="L132" s="33"/>
      <c r="M132" s="150" t="s">
        <v>3</v>
      </c>
      <c r="N132" s="151" t="s">
        <v>42</v>
      </c>
      <c r="O132" s="53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144</v>
      </c>
      <c r="AT132" s="154" t="s">
        <v>139</v>
      </c>
      <c r="AU132" s="154" t="s">
        <v>80</v>
      </c>
      <c r="AY132" s="17" t="s">
        <v>137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78</v>
      </c>
      <c r="BK132" s="155">
        <f>ROUND(I132*H132,2)</f>
        <v>0</v>
      </c>
      <c r="BL132" s="17" t="s">
        <v>144</v>
      </c>
      <c r="BM132" s="154" t="s">
        <v>1508</v>
      </c>
    </row>
    <row r="133" spans="1:65" s="2" customFormat="1">
      <c r="A133" s="32"/>
      <c r="B133" s="33"/>
      <c r="C133" s="32"/>
      <c r="D133" s="156" t="s">
        <v>146</v>
      </c>
      <c r="E133" s="32"/>
      <c r="F133" s="157" t="s">
        <v>1509</v>
      </c>
      <c r="G133" s="32"/>
      <c r="H133" s="32"/>
      <c r="I133" s="158"/>
      <c r="J133" s="32"/>
      <c r="K133" s="32"/>
      <c r="L133" s="33"/>
      <c r="M133" s="159"/>
      <c r="N133" s="160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146</v>
      </c>
      <c r="AU133" s="17" t="s">
        <v>80</v>
      </c>
    </row>
    <row r="134" spans="1:65" s="13" customFormat="1">
      <c r="B134" s="161"/>
      <c r="D134" s="162" t="s">
        <v>148</v>
      </c>
      <c r="E134" s="163" t="s">
        <v>3</v>
      </c>
      <c r="F134" s="164" t="s">
        <v>1510</v>
      </c>
      <c r="H134" s="165">
        <v>248</v>
      </c>
      <c r="I134" s="166"/>
      <c r="L134" s="161"/>
      <c r="M134" s="167"/>
      <c r="N134" s="168"/>
      <c r="O134" s="168"/>
      <c r="P134" s="168"/>
      <c r="Q134" s="168"/>
      <c r="R134" s="168"/>
      <c r="S134" s="168"/>
      <c r="T134" s="169"/>
      <c r="AT134" s="163" t="s">
        <v>148</v>
      </c>
      <c r="AU134" s="163" t="s">
        <v>80</v>
      </c>
      <c r="AV134" s="13" t="s">
        <v>80</v>
      </c>
      <c r="AW134" s="13" t="s">
        <v>33</v>
      </c>
      <c r="AX134" s="13" t="s">
        <v>78</v>
      </c>
      <c r="AY134" s="163" t="s">
        <v>137</v>
      </c>
    </row>
    <row r="135" spans="1:65" s="2" customFormat="1" ht="37.9" customHeight="1">
      <c r="A135" s="32"/>
      <c r="B135" s="142"/>
      <c r="C135" s="143" t="s">
        <v>267</v>
      </c>
      <c r="D135" s="143" t="s">
        <v>139</v>
      </c>
      <c r="E135" s="144" t="s">
        <v>1511</v>
      </c>
      <c r="F135" s="145" t="s">
        <v>1512</v>
      </c>
      <c r="G135" s="146" t="s">
        <v>405</v>
      </c>
      <c r="H135" s="147">
        <v>14</v>
      </c>
      <c r="I135" s="148"/>
      <c r="J135" s="149">
        <f>ROUND(I135*H135,2)</f>
        <v>0</v>
      </c>
      <c r="K135" s="145" t="s">
        <v>143</v>
      </c>
      <c r="L135" s="33"/>
      <c r="M135" s="150" t="s">
        <v>3</v>
      </c>
      <c r="N135" s="151" t="s">
        <v>42</v>
      </c>
      <c r="O135" s="53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4" t="s">
        <v>144</v>
      </c>
      <c r="AT135" s="154" t="s">
        <v>139</v>
      </c>
      <c r="AU135" s="154" t="s">
        <v>80</v>
      </c>
      <c r="AY135" s="17" t="s">
        <v>137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7" t="s">
        <v>78</v>
      </c>
      <c r="BK135" s="155">
        <f>ROUND(I135*H135,2)</f>
        <v>0</v>
      </c>
      <c r="BL135" s="17" t="s">
        <v>144</v>
      </c>
      <c r="BM135" s="154" t="s">
        <v>1513</v>
      </c>
    </row>
    <row r="136" spans="1:65" s="2" customFormat="1">
      <c r="A136" s="32"/>
      <c r="B136" s="33"/>
      <c r="C136" s="32"/>
      <c r="D136" s="156" t="s">
        <v>146</v>
      </c>
      <c r="E136" s="32"/>
      <c r="F136" s="157" t="s">
        <v>1514</v>
      </c>
      <c r="G136" s="32"/>
      <c r="H136" s="32"/>
      <c r="I136" s="158"/>
      <c r="J136" s="32"/>
      <c r="K136" s="32"/>
      <c r="L136" s="33"/>
      <c r="M136" s="159"/>
      <c r="N136" s="160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146</v>
      </c>
      <c r="AU136" s="17" t="s">
        <v>80</v>
      </c>
    </row>
    <row r="137" spans="1:65" s="13" customFormat="1">
      <c r="B137" s="161"/>
      <c r="D137" s="162" t="s">
        <v>148</v>
      </c>
      <c r="E137" s="163" t="s">
        <v>3</v>
      </c>
      <c r="F137" s="164" t="s">
        <v>1496</v>
      </c>
      <c r="H137" s="165">
        <v>14</v>
      </c>
      <c r="I137" s="166"/>
      <c r="L137" s="161"/>
      <c r="M137" s="167"/>
      <c r="N137" s="168"/>
      <c r="O137" s="168"/>
      <c r="P137" s="168"/>
      <c r="Q137" s="168"/>
      <c r="R137" s="168"/>
      <c r="S137" s="168"/>
      <c r="T137" s="169"/>
      <c r="AT137" s="163" t="s">
        <v>148</v>
      </c>
      <c r="AU137" s="163" t="s">
        <v>80</v>
      </c>
      <c r="AV137" s="13" t="s">
        <v>80</v>
      </c>
      <c r="AW137" s="13" t="s">
        <v>33</v>
      </c>
      <c r="AX137" s="13" t="s">
        <v>78</v>
      </c>
      <c r="AY137" s="163" t="s">
        <v>137</v>
      </c>
    </row>
    <row r="138" spans="1:65" s="2" customFormat="1" ht="37.9" customHeight="1">
      <c r="A138" s="32"/>
      <c r="B138" s="142"/>
      <c r="C138" s="143" t="s">
        <v>273</v>
      </c>
      <c r="D138" s="143" t="s">
        <v>139</v>
      </c>
      <c r="E138" s="144" t="s">
        <v>1515</v>
      </c>
      <c r="F138" s="145" t="s">
        <v>1516</v>
      </c>
      <c r="G138" s="146" t="s">
        <v>405</v>
      </c>
      <c r="H138" s="147">
        <v>9</v>
      </c>
      <c r="I138" s="148"/>
      <c r="J138" s="149">
        <f>ROUND(I138*H138,2)</f>
        <v>0</v>
      </c>
      <c r="K138" s="145" t="s">
        <v>143</v>
      </c>
      <c r="L138" s="33"/>
      <c r="M138" s="150" t="s">
        <v>3</v>
      </c>
      <c r="N138" s="151" t="s">
        <v>42</v>
      </c>
      <c r="O138" s="53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4" t="s">
        <v>144</v>
      </c>
      <c r="AT138" s="154" t="s">
        <v>139</v>
      </c>
      <c r="AU138" s="154" t="s">
        <v>80</v>
      </c>
      <c r="AY138" s="17" t="s">
        <v>137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7" t="s">
        <v>78</v>
      </c>
      <c r="BK138" s="155">
        <f>ROUND(I138*H138,2)</f>
        <v>0</v>
      </c>
      <c r="BL138" s="17" t="s">
        <v>144</v>
      </c>
      <c r="BM138" s="154" t="s">
        <v>1517</v>
      </c>
    </row>
    <row r="139" spans="1:65" s="2" customFormat="1">
      <c r="A139" s="32"/>
      <c r="B139" s="33"/>
      <c r="C139" s="32"/>
      <c r="D139" s="156" t="s">
        <v>146</v>
      </c>
      <c r="E139" s="32"/>
      <c r="F139" s="157" t="s">
        <v>1518</v>
      </c>
      <c r="G139" s="32"/>
      <c r="H139" s="32"/>
      <c r="I139" s="158"/>
      <c r="J139" s="32"/>
      <c r="K139" s="32"/>
      <c r="L139" s="33"/>
      <c r="M139" s="159"/>
      <c r="N139" s="160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146</v>
      </c>
      <c r="AU139" s="17" t="s">
        <v>80</v>
      </c>
    </row>
    <row r="140" spans="1:65" s="13" customFormat="1">
      <c r="B140" s="161"/>
      <c r="D140" s="162" t="s">
        <v>148</v>
      </c>
      <c r="E140" s="163" t="s">
        <v>3</v>
      </c>
      <c r="F140" s="164" t="s">
        <v>1501</v>
      </c>
      <c r="H140" s="165">
        <v>9</v>
      </c>
      <c r="I140" s="166"/>
      <c r="L140" s="161"/>
      <c r="M140" s="167"/>
      <c r="N140" s="168"/>
      <c r="O140" s="168"/>
      <c r="P140" s="168"/>
      <c r="Q140" s="168"/>
      <c r="R140" s="168"/>
      <c r="S140" s="168"/>
      <c r="T140" s="169"/>
      <c r="AT140" s="163" t="s">
        <v>148</v>
      </c>
      <c r="AU140" s="163" t="s">
        <v>80</v>
      </c>
      <c r="AV140" s="13" t="s">
        <v>80</v>
      </c>
      <c r="AW140" s="13" t="s">
        <v>33</v>
      </c>
      <c r="AX140" s="13" t="s">
        <v>78</v>
      </c>
      <c r="AY140" s="163" t="s">
        <v>137</v>
      </c>
    </row>
    <row r="141" spans="1:65" s="2" customFormat="1" ht="37.9" customHeight="1">
      <c r="A141" s="32"/>
      <c r="B141" s="142"/>
      <c r="C141" s="143" t="s">
        <v>278</v>
      </c>
      <c r="D141" s="143" t="s">
        <v>139</v>
      </c>
      <c r="E141" s="144" t="s">
        <v>1519</v>
      </c>
      <c r="F141" s="145" t="s">
        <v>1520</v>
      </c>
      <c r="G141" s="146" t="s">
        <v>405</v>
      </c>
      <c r="H141" s="147">
        <v>1</v>
      </c>
      <c r="I141" s="148"/>
      <c r="J141" s="149">
        <f>ROUND(I141*H141,2)</f>
        <v>0</v>
      </c>
      <c r="K141" s="145" t="s">
        <v>143</v>
      </c>
      <c r="L141" s="33"/>
      <c r="M141" s="150" t="s">
        <v>3</v>
      </c>
      <c r="N141" s="151" t="s">
        <v>42</v>
      </c>
      <c r="O141" s="53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4" t="s">
        <v>144</v>
      </c>
      <c r="AT141" s="154" t="s">
        <v>139</v>
      </c>
      <c r="AU141" s="154" t="s">
        <v>80</v>
      </c>
      <c r="AY141" s="17" t="s">
        <v>137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7" t="s">
        <v>78</v>
      </c>
      <c r="BK141" s="155">
        <f>ROUND(I141*H141,2)</f>
        <v>0</v>
      </c>
      <c r="BL141" s="17" t="s">
        <v>144</v>
      </c>
      <c r="BM141" s="154" t="s">
        <v>1521</v>
      </c>
    </row>
    <row r="142" spans="1:65" s="2" customFormat="1">
      <c r="A142" s="32"/>
      <c r="B142" s="33"/>
      <c r="C142" s="32"/>
      <c r="D142" s="156" t="s">
        <v>146</v>
      </c>
      <c r="E142" s="32"/>
      <c r="F142" s="157" t="s">
        <v>1522</v>
      </c>
      <c r="G142" s="32"/>
      <c r="H142" s="32"/>
      <c r="I142" s="158"/>
      <c r="J142" s="32"/>
      <c r="K142" s="32"/>
      <c r="L142" s="33"/>
      <c r="M142" s="159"/>
      <c r="N142" s="160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146</v>
      </c>
      <c r="AU142" s="17" t="s">
        <v>80</v>
      </c>
    </row>
    <row r="143" spans="1:65" s="13" customFormat="1">
      <c r="B143" s="161"/>
      <c r="D143" s="162" t="s">
        <v>148</v>
      </c>
      <c r="E143" s="163" t="s">
        <v>3</v>
      </c>
      <c r="F143" s="164" t="s">
        <v>1483</v>
      </c>
      <c r="H143" s="165">
        <v>1</v>
      </c>
      <c r="I143" s="166"/>
      <c r="L143" s="161"/>
      <c r="M143" s="167"/>
      <c r="N143" s="168"/>
      <c r="O143" s="168"/>
      <c r="P143" s="168"/>
      <c r="Q143" s="168"/>
      <c r="R143" s="168"/>
      <c r="S143" s="168"/>
      <c r="T143" s="169"/>
      <c r="AT143" s="163" t="s">
        <v>148</v>
      </c>
      <c r="AU143" s="163" t="s">
        <v>80</v>
      </c>
      <c r="AV143" s="13" t="s">
        <v>80</v>
      </c>
      <c r="AW143" s="13" t="s">
        <v>33</v>
      </c>
      <c r="AX143" s="13" t="s">
        <v>78</v>
      </c>
      <c r="AY143" s="163" t="s">
        <v>137</v>
      </c>
    </row>
    <row r="144" spans="1:65" s="2" customFormat="1" ht="44.25" customHeight="1">
      <c r="A144" s="32"/>
      <c r="B144" s="142"/>
      <c r="C144" s="143" t="s">
        <v>286</v>
      </c>
      <c r="D144" s="143" t="s">
        <v>139</v>
      </c>
      <c r="E144" s="144" t="s">
        <v>1523</v>
      </c>
      <c r="F144" s="145" t="s">
        <v>1524</v>
      </c>
      <c r="G144" s="146" t="s">
        <v>142</v>
      </c>
      <c r="H144" s="147">
        <v>30</v>
      </c>
      <c r="I144" s="148"/>
      <c r="J144" s="149">
        <f>ROUND(I144*H144,2)</f>
        <v>0</v>
      </c>
      <c r="K144" s="145" t="s">
        <v>143</v>
      </c>
      <c r="L144" s="33"/>
      <c r="M144" s="150" t="s">
        <v>3</v>
      </c>
      <c r="N144" s="151" t="s">
        <v>42</v>
      </c>
      <c r="O144" s="53"/>
      <c r="P144" s="152">
        <f>O144*H144</f>
        <v>0</v>
      </c>
      <c r="Q144" s="152">
        <v>0</v>
      </c>
      <c r="R144" s="152">
        <f>Q144*H144</f>
        <v>0</v>
      </c>
      <c r="S144" s="152">
        <v>0.35499999999999998</v>
      </c>
      <c r="T144" s="153">
        <f>S144*H144</f>
        <v>10.649999999999999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4" t="s">
        <v>144</v>
      </c>
      <c r="AT144" s="154" t="s">
        <v>139</v>
      </c>
      <c r="AU144" s="154" t="s">
        <v>80</v>
      </c>
      <c r="AY144" s="17" t="s">
        <v>137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7" t="s">
        <v>78</v>
      </c>
      <c r="BK144" s="155">
        <f>ROUND(I144*H144,2)</f>
        <v>0</v>
      </c>
      <c r="BL144" s="17" t="s">
        <v>144</v>
      </c>
      <c r="BM144" s="154" t="s">
        <v>1525</v>
      </c>
    </row>
    <row r="145" spans="1:65" s="2" customFormat="1">
      <c r="A145" s="32"/>
      <c r="B145" s="33"/>
      <c r="C145" s="32"/>
      <c r="D145" s="156" t="s">
        <v>146</v>
      </c>
      <c r="E145" s="32"/>
      <c r="F145" s="157" t="s">
        <v>1526</v>
      </c>
      <c r="G145" s="32"/>
      <c r="H145" s="32"/>
      <c r="I145" s="158"/>
      <c r="J145" s="32"/>
      <c r="K145" s="32"/>
      <c r="L145" s="33"/>
      <c r="M145" s="159"/>
      <c r="N145" s="160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146</v>
      </c>
      <c r="AU145" s="17" t="s">
        <v>80</v>
      </c>
    </row>
    <row r="146" spans="1:65" s="13" customFormat="1">
      <c r="B146" s="161"/>
      <c r="D146" s="162" t="s">
        <v>148</v>
      </c>
      <c r="E146" s="163" t="s">
        <v>3</v>
      </c>
      <c r="F146" s="164" t="s">
        <v>1527</v>
      </c>
      <c r="H146" s="165">
        <v>30</v>
      </c>
      <c r="I146" s="166"/>
      <c r="L146" s="161"/>
      <c r="M146" s="167"/>
      <c r="N146" s="168"/>
      <c r="O146" s="168"/>
      <c r="P146" s="168"/>
      <c r="Q146" s="168"/>
      <c r="R146" s="168"/>
      <c r="S146" s="168"/>
      <c r="T146" s="169"/>
      <c r="AT146" s="163" t="s">
        <v>148</v>
      </c>
      <c r="AU146" s="163" t="s">
        <v>80</v>
      </c>
      <c r="AV146" s="13" t="s">
        <v>80</v>
      </c>
      <c r="AW146" s="13" t="s">
        <v>33</v>
      </c>
      <c r="AX146" s="13" t="s">
        <v>78</v>
      </c>
      <c r="AY146" s="163" t="s">
        <v>137</v>
      </c>
    </row>
    <row r="147" spans="1:65" s="2" customFormat="1" ht="24.25" customHeight="1">
      <c r="A147" s="32"/>
      <c r="B147" s="142"/>
      <c r="C147" s="143" t="s">
        <v>292</v>
      </c>
      <c r="D147" s="143" t="s">
        <v>139</v>
      </c>
      <c r="E147" s="144" t="s">
        <v>1528</v>
      </c>
      <c r="F147" s="145" t="s">
        <v>1529</v>
      </c>
      <c r="G147" s="146" t="s">
        <v>142</v>
      </c>
      <c r="H147" s="147">
        <v>29.940999999999999</v>
      </c>
      <c r="I147" s="148"/>
      <c r="J147" s="149">
        <f>ROUND(I147*H147,2)</f>
        <v>0</v>
      </c>
      <c r="K147" s="145" t="s">
        <v>143</v>
      </c>
      <c r="L147" s="33"/>
      <c r="M147" s="150" t="s">
        <v>3</v>
      </c>
      <c r="N147" s="151" t="s">
        <v>42</v>
      </c>
      <c r="O147" s="53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4" t="s">
        <v>144</v>
      </c>
      <c r="AT147" s="154" t="s">
        <v>139</v>
      </c>
      <c r="AU147" s="154" t="s">
        <v>80</v>
      </c>
      <c r="AY147" s="17" t="s">
        <v>137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7" t="s">
        <v>78</v>
      </c>
      <c r="BK147" s="155">
        <f>ROUND(I147*H147,2)</f>
        <v>0</v>
      </c>
      <c r="BL147" s="17" t="s">
        <v>144</v>
      </c>
      <c r="BM147" s="154" t="s">
        <v>1530</v>
      </c>
    </row>
    <row r="148" spans="1:65" s="2" customFormat="1">
      <c r="A148" s="32"/>
      <c r="B148" s="33"/>
      <c r="C148" s="32"/>
      <c r="D148" s="156" t="s">
        <v>146</v>
      </c>
      <c r="E148" s="32"/>
      <c r="F148" s="157" t="s">
        <v>1531</v>
      </c>
      <c r="G148" s="32"/>
      <c r="H148" s="32"/>
      <c r="I148" s="158"/>
      <c r="J148" s="32"/>
      <c r="K148" s="32"/>
      <c r="L148" s="33"/>
      <c r="M148" s="159"/>
      <c r="N148" s="160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146</v>
      </c>
      <c r="AU148" s="17" t="s">
        <v>80</v>
      </c>
    </row>
    <row r="149" spans="1:65" s="13" customFormat="1" ht="20">
      <c r="B149" s="161"/>
      <c r="D149" s="162" t="s">
        <v>148</v>
      </c>
      <c r="E149" s="163" t="s">
        <v>3</v>
      </c>
      <c r="F149" s="164" t="s">
        <v>1532</v>
      </c>
      <c r="H149" s="165">
        <v>29.940999999999999</v>
      </c>
      <c r="I149" s="166"/>
      <c r="L149" s="161"/>
      <c r="M149" s="167"/>
      <c r="N149" s="168"/>
      <c r="O149" s="168"/>
      <c r="P149" s="168"/>
      <c r="Q149" s="168"/>
      <c r="R149" s="168"/>
      <c r="S149" s="168"/>
      <c r="T149" s="169"/>
      <c r="AT149" s="163" t="s">
        <v>148</v>
      </c>
      <c r="AU149" s="163" t="s">
        <v>80</v>
      </c>
      <c r="AV149" s="13" t="s">
        <v>80</v>
      </c>
      <c r="AW149" s="13" t="s">
        <v>33</v>
      </c>
      <c r="AX149" s="13" t="s">
        <v>78</v>
      </c>
      <c r="AY149" s="163" t="s">
        <v>137</v>
      </c>
    </row>
    <row r="150" spans="1:65" s="2" customFormat="1" ht="24.25" customHeight="1">
      <c r="A150" s="32"/>
      <c r="B150" s="142"/>
      <c r="C150" s="143" t="s">
        <v>8</v>
      </c>
      <c r="D150" s="143" t="s">
        <v>139</v>
      </c>
      <c r="E150" s="144" t="s">
        <v>1533</v>
      </c>
      <c r="F150" s="145" t="s">
        <v>1534</v>
      </c>
      <c r="G150" s="146" t="s">
        <v>170</v>
      </c>
      <c r="H150" s="147">
        <v>1.76</v>
      </c>
      <c r="I150" s="148"/>
      <c r="J150" s="149">
        <f>ROUND(I150*H150,2)</f>
        <v>0</v>
      </c>
      <c r="K150" s="145" t="s">
        <v>143</v>
      </c>
      <c r="L150" s="33"/>
      <c r="M150" s="150" t="s">
        <v>3</v>
      </c>
      <c r="N150" s="151" t="s">
        <v>42</v>
      </c>
      <c r="O150" s="53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4" t="s">
        <v>144</v>
      </c>
      <c r="AT150" s="154" t="s">
        <v>139</v>
      </c>
      <c r="AU150" s="154" t="s">
        <v>80</v>
      </c>
      <c r="AY150" s="17" t="s">
        <v>137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7" t="s">
        <v>78</v>
      </c>
      <c r="BK150" s="155">
        <f>ROUND(I150*H150,2)</f>
        <v>0</v>
      </c>
      <c r="BL150" s="17" t="s">
        <v>144</v>
      </c>
      <c r="BM150" s="154" t="s">
        <v>1535</v>
      </c>
    </row>
    <row r="151" spans="1:65" s="2" customFormat="1">
      <c r="A151" s="32"/>
      <c r="B151" s="33"/>
      <c r="C151" s="32"/>
      <c r="D151" s="156" t="s">
        <v>146</v>
      </c>
      <c r="E151" s="32"/>
      <c r="F151" s="157" t="s">
        <v>1536</v>
      </c>
      <c r="G151" s="32"/>
      <c r="H151" s="32"/>
      <c r="I151" s="158"/>
      <c r="J151" s="32"/>
      <c r="K151" s="32"/>
      <c r="L151" s="33"/>
      <c r="M151" s="159"/>
      <c r="N151" s="160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146</v>
      </c>
      <c r="AU151" s="17" t="s">
        <v>80</v>
      </c>
    </row>
    <row r="152" spans="1:65" s="13" customFormat="1" ht="20">
      <c r="B152" s="161"/>
      <c r="D152" s="162" t="s">
        <v>148</v>
      </c>
      <c r="E152" s="163" t="s">
        <v>3</v>
      </c>
      <c r="F152" s="164" t="s">
        <v>1537</v>
      </c>
      <c r="H152" s="165">
        <v>1.76</v>
      </c>
      <c r="I152" s="166"/>
      <c r="L152" s="161"/>
      <c r="M152" s="167"/>
      <c r="N152" s="168"/>
      <c r="O152" s="168"/>
      <c r="P152" s="168"/>
      <c r="Q152" s="168"/>
      <c r="R152" s="168"/>
      <c r="S152" s="168"/>
      <c r="T152" s="169"/>
      <c r="AT152" s="163" t="s">
        <v>148</v>
      </c>
      <c r="AU152" s="163" t="s">
        <v>80</v>
      </c>
      <c r="AV152" s="13" t="s">
        <v>80</v>
      </c>
      <c r="AW152" s="13" t="s">
        <v>33</v>
      </c>
      <c r="AX152" s="13" t="s">
        <v>78</v>
      </c>
      <c r="AY152" s="163" t="s">
        <v>137</v>
      </c>
    </row>
    <row r="153" spans="1:65" s="2" customFormat="1" ht="44.25" customHeight="1">
      <c r="A153" s="32"/>
      <c r="B153" s="142"/>
      <c r="C153" s="143" t="s">
        <v>304</v>
      </c>
      <c r="D153" s="143" t="s">
        <v>139</v>
      </c>
      <c r="E153" s="144" t="s">
        <v>1538</v>
      </c>
      <c r="F153" s="145" t="s">
        <v>1539</v>
      </c>
      <c r="G153" s="146" t="s">
        <v>405</v>
      </c>
      <c r="H153" s="147">
        <v>2</v>
      </c>
      <c r="I153" s="148"/>
      <c r="J153" s="149">
        <f>ROUND(I153*H153,2)</f>
        <v>0</v>
      </c>
      <c r="K153" s="145" t="s">
        <v>143</v>
      </c>
      <c r="L153" s="33"/>
      <c r="M153" s="150" t="s">
        <v>3</v>
      </c>
      <c r="N153" s="151" t="s">
        <v>42</v>
      </c>
      <c r="O153" s="53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4" t="s">
        <v>144</v>
      </c>
      <c r="AT153" s="154" t="s">
        <v>139</v>
      </c>
      <c r="AU153" s="154" t="s">
        <v>80</v>
      </c>
      <c r="AY153" s="17" t="s">
        <v>137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7" t="s">
        <v>78</v>
      </c>
      <c r="BK153" s="155">
        <f>ROUND(I153*H153,2)</f>
        <v>0</v>
      </c>
      <c r="BL153" s="17" t="s">
        <v>144</v>
      </c>
      <c r="BM153" s="154" t="s">
        <v>1540</v>
      </c>
    </row>
    <row r="154" spans="1:65" s="2" customFormat="1">
      <c r="A154" s="32"/>
      <c r="B154" s="33"/>
      <c r="C154" s="32"/>
      <c r="D154" s="156" t="s">
        <v>146</v>
      </c>
      <c r="E154" s="32"/>
      <c r="F154" s="157" t="s">
        <v>1541</v>
      </c>
      <c r="G154" s="32"/>
      <c r="H154" s="32"/>
      <c r="I154" s="158"/>
      <c r="J154" s="32"/>
      <c r="K154" s="32"/>
      <c r="L154" s="33"/>
      <c r="M154" s="159"/>
      <c r="N154" s="160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146</v>
      </c>
      <c r="AU154" s="17" t="s">
        <v>80</v>
      </c>
    </row>
    <row r="155" spans="1:65" s="13" customFormat="1">
      <c r="B155" s="161"/>
      <c r="D155" s="162" t="s">
        <v>148</v>
      </c>
      <c r="E155" s="163" t="s">
        <v>3</v>
      </c>
      <c r="F155" s="164" t="s">
        <v>1465</v>
      </c>
      <c r="H155" s="165">
        <v>2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148</v>
      </c>
      <c r="AU155" s="163" t="s">
        <v>80</v>
      </c>
      <c r="AV155" s="13" t="s">
        <v>80</v>
      </c>
      <c r="AW155" s="13" t="s">
        <v>33</v>
      </c>
      <c r="AX155" s="13" t="s">
        <v>78</v>
      </c>
      <c r="AY155" s="163" t="s">
        <v>137</v>
      </c>
    </row>
    <row r="156" spans="1:65" s="2" customFormat="1" ht="44.25" customHeight="1">
      <c r="A156" s="32"/>
      <c r="B156" s="142"/>
      <c r="C156" s="143" t="s">
        <v>309</v>
      </c>
      <c r="D156" s="143" t="s">
        <v>139</v>
      </c>
      <c r="E156" s="144" t="s">
        <v>1542</v>
      </c>
      <c r="F156" s="145" t="s">
        <v>1543</v>
      </c>
      <c r="G156" s="146" t="s">
        <v>405</v>
      </c>
      <c r="H156" s="147">
        <v>2</v>
      </c>
      <c r="I156" s="148"/>
      <c r="J156" s="149">
        <f>ROUND(I156*H156,2)</f>
        <v>0</v>
      </c>
      <c r="K156" s="145" t="s">
        <v>143</v>
      </c>
      <c r="L156" s="33"/>
      <c r="M156" s="150" t="s">
        <v>3</v>
      </c>
      <c r="N156" s="151" t="s">
        <v>42</v>
      </c>
      <c r="O156" s="53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4" t="s">
        <v>144</v>
      </c>
      <c r="AT156" s="154" t="s">
        <v>139</v>
      </c>
      <c r="AU156" s="154" t="s">
        <v>80</v>
      </c>
      <c r="AY156" s="17" t="s">
        <v>137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7" t="s">
        <v>78</v>
      </c>
      <c r="BK156" s="155">
        <f>ROUND(I156*H156,2)</f>
        <v>0</v>
      </c>
      <c r="BL156" s="17" t="s">
        <v>144</v>
      </c>
      <c r="BM156" s="154" t="s">
        <v>1544</v>
      </c>
    </row>
    <row r="157" spans="1:65" s="2" customFormat="1">
      <c r="A157" s="32"/>
      <c r="B157" s="33"/>
      <c r="C157" s="32"/>
      <c r="D157" s="156" t="s">
        <v>146</v>
      </c>
      <c r="E157" s="32"/>
      <c r="F157" s="157" t="s">
        <v>1545</v>
      </c>
      <c r="G157" s="32"/>
      <c r="H157" s="32"/>
      <c r="I157" s="158"/>
      <c r="J157" s="32"/>
      <c r="K157" s="32"/>
      <c r="L157" s="33"/>
      <c r="M157" s="159"/>
      <c r="N157" s="160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146</v>
      </c>
      <c r="AU157" s="17" t="s">
        <v>80</v>
      </c>
    </row>
    <row r="158" spans="1:65" s="13" customFormat="1">
      <c r="B158" s="161"/>
      <c r="D158" s="162" t="s">
        <v>148</v>
      </c>
      <c r="E158" s="163" t="s">
        <v>3</v>
      </c>
      <c r="F158" s="164" t="s">
        <v>1465</v>
      </c>
      <c r="H158" s="165">
        <v>2</v>
      </c>
      <c r="I158" s="166"/>
      <c r="L158" s="161"/>
      <c r="M158" s="167"/>
      <c r="N158" s="168"/>
      <c r="O158" s="168"/>
      <c r="P158" s="168"/>
      <c r="Q158" s="168"/>
      <c r="R158" s="168"/>
      <c r="S158" s="168"/>
      <c r="T158" s="169"/>
      <c r="AT158" s="163" t="s">
        <v>148</v>
      </c>
      <c r="AU158" s="163" t="s">
        <v>80</v>
      </c>
      <c r="AV158" s="13" t="s">
        <v>80</v>
      </c>
      <c r="AW158" s="13" t="s">
        <v>33</v>
      </c>
      <c r="AX158" s="13" t="s">
        <v>78</v>
      </c>
      <c r="AY158" s="163" t="s">
        <v>137</v>
      </c>
    </row>
    <row r="159" spans="1:65" s="2" customFormat="1" ht="44.25" customHeight="1">
      <c r="A159" s="32"/>
      <c r="B159" s="142"/>
      <c r="C159" s="143" t="s">
        <v>315</v>
      </c>
      <c r="D159" s="143" t="s">
        <v>139</v>
      </c>
      <c r="E159" s="144" t="s">
        <v>1546</v>
      </c>
      <c r="F159" s="145" t="s">
        <v>1547</v>
      </c>
      <c r="G159" s="146" t="s">
        <v>405</v>
      </c>
      <c r="H159" s="147">
        <v>1</v>
      </c>
      <c r="I159" s="148"/>
      <c r="J159" s="149">
        <f>ROUND(I159*H159,2)</f>
        <v>0</v>
      </c>
      <c r="K159" s="145" t="s">
        <v>143</v>
      </c>
      <c r="L159" s="33"/>
      <c r="M159" s="150" t="s">
        <v>3</v>
      </c>
      <c r="N159" s="151" t="s">
        <v>42</v>
      </c>
      <c r="O159" s="53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4" t="s">
        <v>144</v>
      </c>
      <c r="AT159" s="154" t="s">
        <v>139</v>
      </c>
      <c r="AU159" s="154" t="s">
        <v>80</v>
      </c>
      <c r="AY159" s="17" t="s">
        <v>137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7" t="s">
        <v>78</v>
      </c>
      <c r="BK159" s="155">
        <f>ROUND(I159*H159,2)</f>
        <v>0</v>
      </c>
      <c r="BL159" s="17" t="s">
        <v>144</v>
      </c>
      <c r="BM159" s="154" t="s">
        <v>1548</v>
      </c>
    </row>
    <row r="160" spans="1:65" s="2" customFormat="1">
      <c r="A160" s="32"/>
      <c r="B160" s="33"/>
      <c r="C160" s="32"/>
      <c r="D160" s="156" t="s">
        <v>146</v>
      </c>
      <c r="E160" s="32"/>
      <c r="F160" s="157" t="s">
        <v>1549</v>
      </c>
      <c r="G160" s="32"/>
      <c r="H160" s="32"/>
      <c r="I160" s="158"/>
      <c r="J160" s="32"/>
      <c r="K160" s="32"/>
      <c r="L160" s="33"/>
      <c r="M160" s="159"/>
      <c r="N160" s="160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146</v>
      </c>
      <c r="AU160" s="17" t="s">
        <v>80</v>
      </c>
    </row>
    <row r="161" spans="1:65" s="13" customFormat="1">
      <c r="B161" s="161"/>
      <c r="D161" s="162" t="s">
        <v>148</v>
      </c>
      <c r="E161" s="163" t="s">
        <v>3</v>
      </c>
      <c r="F161" s="164" t="s">
        <v>1483</v>
      </c>
      <c r="H161" s="165">
        <v>1</v>
      </c>
      <c r="I161" s="166"/>
      <c r="L161" s="161"/>
      <c r="M161" s="167"/>
      <c r="N161" s="168"/>
      <c r="O161" s="168"/>
      <c r="P161" s="168"/>
      <c r="Q161" s="168"/>
      <c r="R161" s="168"/>
      <c r="S161" s="168"/>
      <c r="T161" s="169"/>
      <c r="AT161" s="163" t="s">
        <v>148</v>
      </c>
      <c r="AU161" s="163" t="s">
        <v>80</v>
      </c>
      <c r="AV161" s="13" t="s">
        <v>80</v>
      </c>
      <c r="AW161" s="13" t="s">
        <v>33</v>
      </c>
      <c r="AX161" s="13" t="s">
        <v>78</v>
      </c>
      <c r="AY161" s="163" t="s">
        <v>137</v>
      </c>
    </row>
    <row r="162" spans="1:65" s="2" customFormat="1" ht="44.25" customHeight="1">
      <c r="A162" s="32"/>
      <c r="B162" s="142"/>
      <c r="C162" s="143" t="s">
        <v>320</v>
      </c>
      <c r="D162" s="143" t="s">
        <v>139</v>
      </c>
      <c r="E162" s="144" t="s">
        <v>1550</v>
      </c>
      <c r="F162" s="145" t="s">
        <v>1551</v>
      </c>
      <c r="G162" s="146" t="s">
        <v>405</v>
      </c>
      <c r="H162" s="147">
        <v>12</v>
      </c>
      <c r="I162" s="148"/>
      <c r="J162" s="149">
        <f>ROUND(I162*H162,2)</f>
        <v>0</v>
      </c>
      <c r="K162" s="145" t="s">
        <v>143</v>
      </c>
      <c r="L162" s="33"/>
      <c r="M162" s="150" t="s">
        <v>3</v>
      </c>
      <c r="N162" s="151" t="s">
        <v>42</v>
      </c>
      <c r="O162" s="53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4" t="s">
        <v>144</v>
      </c>
      <c r="AT162" s="154" t="s">
        <v>139</v>
      </c>
      <c r="AU162" s="154" t="s">
        <v>80</v>
      </c>
      <c r="AY162" s="17" t="s">
        <v>137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7" t="s">
        <v>78</v>
      </c>
      <c r="BK162" s="155">
        <f>ROUND(I162*H162,2)</f>
        <v>0</v>
      </c>
      <c r="BL162" s="17" t="s">
        <v>144</v>
      </c>
      <c r="BM162" s="154" t="s">
        <v>1552</v>
      </c>
    </row>
    <row r="163" spans="1:65" s="2" customFormat="1">
      <c r="A163" s="32"/>
      <c r="B163" s="33"/>
      <c r="C163" s="32"/>
      <c r="D163" s="156" t="s">
        <v>146</v>
      </c>
      <c r="E163" s="32"/>
      <c r="F163" s="157" t="s">
        <v>1553</v>
      </c>
      <c r="G163" s="32"/>
      <c r="H163" s="32"/>
      <c r="I163" s="158"/>
      <c r="J163" s="32"/>
      <c r="K163" s="32"/>
      <c r="L163" s="33"/>
      <c r="M163" s="159"/>
      <c r="N163" s="160"/>
      <c r="O163" s="53"/>
      <c r="P163" s="53"/>
      <c r="Q163" s="53"/>
      <c r="R163" s="53"/>
      <c r="S163" s="53"/>
      <c r="T163" s="54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146</v>
      </c>
      <c r="AU163" s="17" t="s">
        <v>80</v>
      </c>
    </row>
    <row r="164" spans="1:65" s="13" customFormat="1">
      <c r="B164" s="161"/>
      <c r="D164" s="162" t="s">
        <v>148</v>
      </c>
      <c r="E164" s="163" t="s">
        <v>3</v>
      </c>
      <c r="F164" s="164" t="s">
        <v>1455</v>
      </c>
      <c r="H164" s="165">
        <v>12</v>
      </c>
      <c r="I164" s="166"/>
      <c r="L164" s="161"/>
      <c r="M164" s="167"/>
      <c r="N164" s="168"/>
      <c r="O164" s="168"/>
      <c r="P164" s="168"/>
      <c r="Q164" s="168"/>
      <c r="R164" s="168"/>
      <c r="S164" s="168"/>
      <c r="T164" s="169"/>
      <c r="AT164" s="163" t="s">
        <v>148</v>
      </c>
      <c r="AU164" s="163" t="s">
        <v>80</v>
      </c>
      <c r="AV164" s="13" t="s">
        <v>80</v>
      </c>
      <c r="AW164" s="13" t="s">
        <v>33</v>
      </c>
      <c r="AX164" s="13" t="s">
        <v>78</v>
      </c>
      <c r="AY164" s="163" t="s">
        <v>137</v>
      </c>
    </row>
    <row r="165" spans="1:65" s="2" customFormat="1" ht="44.25" customHeight="1">
      <c r="A165" s="32"/>
      <c r="B165" s="142"/>
      <c r="C165" s="143" t="s">
        <v>325</v>
      </c>
      <c r="D165" s="143" t="s">
        <v>139</v>
      </c>
      <c r="E165" s="144" t="s">
        <v>1554</v>
      </c>
      <c r="F165" s="145" t="s">
        <v>1555</v>
      </c>
      <c r="G165" s="146" t="s">
        <v>405</v>
      </c>
      <c r="H165" s="147">
        <v>7</v>
      </c>
      <c r="I165" s="148"/>
      <c r="J165" s="149">
        <f>ROUND(I165*H165,2)</f>
        <v>0</v>
      </c>
      <c r="K165" s="145" t="s">
        <v>143</v>
      </c>
      <c r="L165" s="33"/>
      <c r="M165" s="150" t="s">
        <v>3</v>
      </c>
      <c r="N165" s="151" t="s">
        <v>42</v>
      </c>
      <c r="O165" s="53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4" t="s">
        <v>144</v>
      </c>
      <c r="AT165" s="154" t="s">
        <v>139</v>
      </c>
      <c r="AU165" s="154" t="s">
        <v>80</v>
      </c>
      <c r="AY165" s="17" t="s">
        <v>137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7" t="s">
        <v>78</v>
      </c>
      <c r="BK165" s="155">
        <f>ROUND(I165*H165,2)</f>
        <v>0</v>
      </c>
      <c r="BL165" s="17" t="s">
        <v>144</v>
      </c>
      <c r="BM165" s="154" t="s">
        <v>1556</v>
      </c>
    </row>
    <row r="166" spans="1:65" s="2" customFormat="1">
      <c r="A166" s="32"/>
      <c r="B166" s="33"/>
      <c r="C166" s="32"/>
      <c r="D166" s="156" t="s">
        <v>146</v>
      </c>
      <c r="E166" s="32"/>
      <c r="F166" s="157" t="s">
        <v>1557</v>
      </c>
      <c r="G166" s="32"/>
      <c r="H166" s="32"/>
      <c r="I166" s="158"/>
      <c r="J166" s="32"/>
      <c r="K166" s="32"/>
      <c r="L166" s="33"/>
      <c r="M166" s="159"/>
      <c r="N166" s="160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146</v>
      </c>
      <c r="AU166" s="17" t="s">
        <v>80</v>
      </c>
    </row>
    <row r="167" spans="1:65" s="13" customFormat="1">
      <c r="B167" s="161"/>
      <c r="D167" s="162" t="s">
        <v>148</v>
      </c>
      <c r="E167" s="163" t="s">
        <v>3</v>
      </c>
      <c r="F167" s="164" t="s">
        <v>1460</v>
      </c>
      <c r="H167" s="165">
        <v>7</v>
      </c>
      <c r="I167" s="166"/>
      <c r="L167" s="161"/>
      <c r="M167" s="167"/>
      <c r="N167" s="168"/>
      <c r="O167" s="168"/>
      <c r="P167" s="168"/>
      <c r="Q167" s="168"/>
      <c r="R167" s="168"/>
      <c r="S167" s="168"/>
      <c r="T167" s="169"/>
      <c r="AT167" s="163" t="s">
        <v>148</v>
      </c>
      <c r="AU167" s="163" t="s">
        <v>80</v>
      </c>
      <c r="AV167" s="13" t="s">
        <v>80</v>
      </c>
      <c r="AW167" s="13" t="s">
        <v>33</v>
      </c>
      <c r="AX167" s="13" t="s">
        <v>78</v>
      </c>
      <c r="AY167" s="163" t="s">
        <v>137</v>
      </c>
    </row>
    <row r="168" spans="1:65" s="2" customFormat="1" ht="37.9" customHeight="1">
      <c r="A168" s="32"/>
      <c r="B168" s="142"/>
      <c r="C168" s="143" t="s">
        <v>332</v>
      </c>
      <c r="D168" s="143" t="s">
        <v>139</v>
      </c>
      <c r="E168" s="144" t="s">
        <v>1558</v>
      </c>
      <c r="F168" s="145" t="s">
        <v>1559</v>
      </c>
      <c r="G168" s="146" t="s">
        <v>405</v>
      </c>
      <c r="H168" s="147">
        <v>14</v>
      </c>
      <c r="I168" s="148"/>
      <c r="J168" s="149">
        <f>ROUND(I168*H168,2)</f>
        <v>0</v>
      </c>
      <c r="K168" s="145" t="s">
        <v>143</v>
      </c>
      <c r="L168" s="33"/>
      <c r="M168" s="150" t="s">
        <v>3</v>
      </c>
      <c r="N168" s="151" t="s">
        <v>42</v>
      </c>
      <c r="O168" s="53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4" t="s">
        <v>144</v>
      </c>
      <c r="AT168" s="154" t="s">
        <v>139</v>
      </c>
      <c r="AU168" s="154" t="s">
        <v>80</v>
      </c>
      <c r="AY168" s="17" t="s">
        <v>137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7" t="s">
        <v>78</v>
      </c>
      <c r="BK168" s="155">
        <f>ROUND(I168*H168,2)</f>
        <v>0</v>
      </c>
      <c r="BL168" s="17" t="s">
        <v>144</v>
      </c>
      <c r="BM168" s="154" t="s">
        <v>1560</v>
      </c>
    </row>
    <row r="169" spans="1:65" s="2" customFormat="1">
      <c r="A169" s="32"/>
      <c r="B169" s="33"/>
      <c r="C169" s="32"/>
      <c r="D169" s="156" t="s">
        <v>146</v>
      </c>
      <c r="E169" s="32"/>
      <c r="F169" s="157" t="s">
        <v>1561</v>
      </c>
      <c r="G169" s="32"/>
      <c r="H169" s="32"/>
      <c r="I169" s="158"/>
      <c r="J169" s="32"/>
      <c r="K169" s="32"/>
      <c r="L169" s="33"/>
      <c r="M169" s="159"/>
      <c r="N169" s="160"/>
      <c r="O169" s="53"/>
      <c r="P169" s="53"/>
      <c r="Q169" s="53"/>
      <c r="R169" s="53"/>
      <c r="S169" s="53"/>
      <c r="T169" s="54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146</v>
      </c>
      <c r="AU169" s="17" t="s">
        <v>80</v>
      </c>
    </row>
    <row r="170" spans="1:65" s="13" customFormat="1">
      <c r="B170" s="161"/>
      <c r="D170" s="162" t="s">
        <v>148</v>
      </c>
      <c r="E170" s="163" t="s">
        <v>3</v>
      </c>
      <c r="F170" s="164" t="s">
        <v>1496</v>
      </c>
      <c r="H170" s="165">
        <v>14</v>
      </c>
      <c r="I170" s="166"/>
      <c r="L170" s="161"/>
      <c r="M170" s="167"/>
      <c r="N170" s="168"/>
      <c r="O170" s="168"/>
      <c r="P170" s="168"/>
      <c r="Q170" s="168"/>
      <c r="R170" s="168"/>
      <c r="S170" s="168"/>
      <c r="T170" s="169"/>
      <c r="AT170" s="163" t="s">
        <v>148</v>
      </c>
      <c r="AU170" s="163" t="s">
        <v>80</v>
      </c>
      <c r="AV170" s="13" t="s">
        <v>80</v>
      </c>
      <c r="AW170" s="13" t="s">
        <v>33</v>
      </c>
      <c r="AX170" s="13" t="s">
        <v>78</v>
      </c>
      <c r="AY170" s="163" t="s">
        <v>137</v>
      </c>
    </row>
    <row r="171" spans="1:65" s="2" customFormat="1" ht="37.9" customHeight="1">
      <c r="A171" s="32"/>
      <c r="B171" s="142"/>
      <c r="C171" s="143" t="s">
        <v>339</v>
      </c>
      <c r="D171" s="143" t="s">
        <v>139</v>
      </c>
      <c r="E171" s="144" t="s">
        <v>1562</v>
      </c>
      <c r="F171" s="145" t="s">
        <v>1563</v>
      </c>
      <c r="G171" s="146" t="s">
        <v>405</v>
      </c>
      <c r="H171" s="147">
        <v>9</v>
      </c>
      <c r="I171" s="148"/>
      <c r="J171" s="149">
        <f>ROUND(I171*H171,2)</f>
        <v>0</v>
      </c>
      <c r="K171" s="145" t="s">
        <v>143</v>
      </c>
      <c r="L171" s="33"/>
      <c r="M171" s="150" t="s">
        <v>3</v>
      </c>
      <c r="N171" s="151" t="s">
        <v>42</v>
      </c>
      <c r="O171" s="53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4" t="s">
        <v>144</v>
      </c>
      <c r="AT171" s="154" t="s">
        <v>139</v>
      </c>
      <c r="AU171" s="154" t="s">
        <v>80</v>
      </c>
      <c r="AY171" s="17" t="s">
        <v>137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7" t="s">
        <v>78</v>
      </c>
      <c r="BK171" s="155">
        <f>ROUND(I171*H171,2)</f>
        <v>0</v>
      </c>
      <c r="BL171" s="17" t="s">
        <v>144</v>
      </c>
      <c r="BM171" s="154" t="s">
        <v>1564</v>
      </c>
    </row>
    <row r="172" spans="1:65" s="2" customFormat="1">
      <c r="A172" s="32"/>
      <c r="B172" s="33"/>
      <c r="C172" s="32"/>
      <c r="D172" s="156" t="s">
        <v>146</v>
      </c>
      <c r="E172" s="32"/>
      <c r="F172" s="157" t="s">
        <v>1565</v>
      </c>
      <c r="G172" s="32"/>
      <c r="H172" s="32"/>
      <c r="I172" s="158"/>
      <c r="J172" s="32"/>
      <c r="K172" s="32"/>
      <c r="L172" s="33"/>
      <c r="M172" s="159"/>
      <c r="N172" s="160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146</v>
      </c>
      <c r="AU172" s="17" t="s">
        <v>80</v>
      </c>
    </row>
    <row r="173" spans="1:65" s="13" customFormat="1">
      <c r="B173" s="161"/>
      <c r="D173" s="162" t="s">
        <v>148</v>
      </c>
      <c r="E173" s="163" t="s">
        <v>3</v>
      </c>
      <c r="F173" s="164" t="s">
        <v>1501</v>
      </c>
      <c r="H173" s="165">
        <v>9</v>
      </c>
      <c r="I173" s="166"/>
      <c r="L173" s="161"/>
      <c r="M173" s="167"/>
      <c r="N173" s="168"/>
      <c r="O173" s="168"/>
      <c r="P173" s="168"/>
      <c r="Q173" s="168"/>
      <c r="R173" s="168"/>
      <c r="S173" s="168"/>
      <c r="T173" s="169"/>
      <c r="AT173" s="163" t="s">
        <v>148</v>
      </c>
      <c r="AU173" s="163" t="s">
        <v>80</v>
      </c>
      <c r="AV173" s="13" t="s">
        <v>80</v>
      </c>
      <c r="AW173" s="13" t="s">
        <v>33</v>
      </c>
      <c r="AX173" s="13" t="s">
        <v>78</v>
      </c>
      <c r="AY173" s="163" t="s">
        <v>137</v>
      </c>
    </row>
    <row r="174" spans="1:65" s="2" customFormat="1" ht="37.9" customHeight="1">
      <c r="A174" s="32"/>
      <c r="B174" s="142"/>
      <c r="C174" s="143" t="s">
        <v>345</v>
      </c>
      <c r="D174" s="143" t="s">
        <v>139</v>
      </c>
      <c r="E174" s="144" t="s">
        <v>1566</v>
      </c>
      <c r="F174" s="145" t="s">
        <v>1567</v>
      </c>
      <c r="G174" s="146" t="s">
        <v>405</v>
      </c>
      <c r="H174" s="147">
        <v>1</v>
      </c>
      <c r="I174" s="148"/>
      <c r="J174" s="149">
        <f>ROUND(I174*H174,2)</f>
        <v>0</v>
      </c>
      <c r="K174" s="145" t="s">
        <v>143</v>
      </c>
      <c r="L174" s="33"/>
      <c r="M174" s="150" t="s">
        <v>3</v>
      </c>
      <c r="N174" s="151" t="s">
        <v>42</v>
      </c>
      <c r="O174" s="53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4" t="s">
        <v>144</v>
      </c>
      <c r="AT174" s="154" t="s">
        <v>139</v>
      </c>
      <c r="AU174" s="154" t="s">
        <v>80</v>
      </c>
      <c r="AY174" s="17" t="s">
        <v>137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7" t="s">
        <v>78</v>
      </c>
      <c r="BK174" s="155">
        <f>ROUND(I174*H174,2)</f>
        <v>0</v>
      </c>
      <c r="BL174" s="17" t="s">
        <v>144</v>
      </c>
      <c r="BM174" s="154" t="s">
        <v>1568</v>
      </c>
    </row>
    <row r="175" spans="1:65" s="2" customFormat="1">
      <c r="A175" s="32"/>
      <c r="B175" s="33"/>
      <c r="C175" s="32"/>
      <c r="D175" s="156" t="s">
        <v>146</v>
      </c>
      <c r="E175" s="32"/>
      <c r="F175" s="157" t="s">
        <v>1569</v>
      </c>
      <c r="G175" s="32"/>
      <c r="H175" s="32"/>
      <c r="I175" s="158"/>
      <c r="J175" s="32"/>
      <c r="K175" s="32"/>
      <c r="L175" s="33"/>
      <c r="M175" s="159"/>
      <c r="N175" s="160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146</v>
      </c>
      <c r="AU175" s="17" t="s">
        <v>80</v>
      </c>
    </row>
    <row r="176" spans="1:65" s="13" customFormat="1">
      <c r="B176" s="161"/>
      <c r="D176" s="162" t="s">
        <v>148</v>
      </c>
      <c r="E176" s="163" t="s">
        <v>3</v>
      </c>
      <c r="F176" s="164" t="s">
        <v>1483</v>
      </c>
      <c r="H176" s="165">
        <v>1</v>
      </c>
      <c r="I176" s="166"/>
      <c r="L176" s="161"/>
      <c r="M176" s="167"/>
      <c r="N176" s="168"/>
      <c r="O176" s="168"/>
      <c r="P176" s="168"/>
      <c r="Q176" s="168"/>
      <c r="R176" s="168"/>
      <c r="S176" s="168"/>
      <c r="T176" s="169"/>
      <c r="AT176" s="163" t="s">
        <v>148</v>
      </c>
      <c r="AU176" s="163" t="s">
        <v>80</v>
      </c>
      <c r="AV176" s="13" t="s">
        <v>80</v>
      </c>
      <c r="AW176" s="13" t="s">
        <v>33</v>
      </c>
      <c r="AX176" s="13" t="s">
        <v>78</v>
      </c>
      <c r="AY176" s="163" t="s">
        <v>137</v>
      </c>
    </row>
    <row r="177" spans="1:65" s="2" customFormat="1" ht="62.65" customHeight="1">
      <c r="A177" s="32"/>
      <c r="B177" s="142"/>
      <c r="C177" s="143" t="s">
        <v>351</v>
      </c>
      <c r="D177" s="143" t="s">
        <v>139</v>
      </c>
      <c r="E177" s="144" t="s">
        <v>1570</v>
      </c>
      <c r="F177" s="145" t="s">
        <v>1571</v>
      </c>
      <c r="G177" s="146" t="s">
        <v>405</v>
      </c>
      <c r="H177" s="147">
        <v>2</v>
      </c>
      <c r="I177" s="148"/>
      <c r="J177" s="149">
        <f>ROUND(I177*H177,2)</f>
        <v>0</v>
      </c>
      <c r="K177" s="145" t="s">
        <v>143</v>
      </c>
      <c r="L177" s="33"/>
      <c r="M177" s="150" t="s">
        <v>3</v>
      </c>
      <c r="N177" s="151" t="s">
        <v>42</v>
      </c>
      <c r="O177" s="53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4" t="s">
        <v>144</v>
      </c>
      <c r="AT177" s="154" t="s">
        <v>139</v>
      </c>
      <c r="AU177" s="154" t="s">
        <v>80</v>
      </c>
      <c r="AY177" s="17" t="s">
        <v>137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7" t="s">
        <v>78</v>
      </c>
      <c r="BK177" s="155">
        <f>ROUND(I177*H177,2)</f>
        <v>0</v>
      </c>
      <c r="BL177" s="17" t="s">
        <v>144</v>
      </c>
      <c r="BM177" s="154" t="s">
        <v>1572</v>
      </c>
    </row>
    <row r="178" spans="1:65" s="2" customFormat="1">
      <c r="A178" s="32"/>
      <c r="B178" s="33"/>
      <c r="C178" s="32"/>
      <c r="D178" s="156" t="s">
        <v>146</v>
      </c>
      <c r="E178" s="32"/>
      <c r="F178" s="157" t="s">
        <v>1573</v>
      </c>
      <c r="G178" s="32"/>
      <c r="H178" s="32"/>
      <c r="I178" s="158"/>
      <c r="J178" s="32"/>
      <c r="K178" s="32"/>
      <c r="L178" s="33"/>
      <c r="M178" s="159"/>
      <c r="N178" s="160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146</v>
      </c>
      <c r="AU178" s="17" t="s">
        <v>80</v>
      </c>
    </row>
    <row r="179" spans="1:65" s="13" customFormat="1">
      <c r="B179" s="161"/>
      <c r="D179" s="162" t="s">
        <v>148</v>
      </c>
      <c r="E179" s="163" t="s">
        <v>3</v>
      </c>
      <c r="F179" s="164" t="s">
        <v>1465</v>
      </c>
      <c r="H179" s="165">
        <v>2</v>
      </c>
      <c r="I179" s="166"/>
      <c r="L179" s="161"/>
      <c r="M179" s="167"/>
      <c r="N179" s="168"/>
      <c r="O179" s="168"/>
      <c r="P179" s="168"/>
      <c r="Q179" s="168"/>
      <c r="R179" s="168"/>
      <c r="S179" s="168"/>
      <c r="T179" s="169"/>
      <c r="AT179" s="163" t="s">
        <v>148</v>
      </c>
      <c r="AU179" s="163" t="s">
        <v>80</v>
      </c>
      <c r="AV179" s="13" t="s">
        <v>80</v>
      </c>
      <c r="AW179" s="13" t="s">
        <v>33</v>
      </c>
      <c r="AX179" s="13" t="s">
        <v>78</v>
      </c>
      <c r="AY179" s="163" t="s">
        <v>137</v>
      </c>
    </row>
    <row r="180" spans="1:65" s="2" customFormat="1" ht="62.65" customHeight="1">
      <c r="A180" s="32"/>
      <c r="B180" s="142"/>
      <c r="C180" s="143" t="s">
        <v>357</v>
      </c>
      <c r="D180" s="143" t="s">
        <v>139</v>
      </c>
      <c r="E180" s="144" t="s">
        <v>1574</v>
      </c>
      <c r="F180" s="145" t="s">
        <v>1575</v>
      </c>
      <c r="G180" s="146" t="s">
        <v>405</v>
      </c>
      <c r="H180" s="147">
        <v>2</v>
      </c>
      <c r="I180" s="148"/>
      <c r="J180" s="149">
        <f>ROUND(I180*H180,2)</f>
        <v>0</v>
      </c>
      <c r="K180" s="145" t="s">
        <v>143</v>
      </c>
      <c r="L180" s="33"/>
      <c r="M180" s="150" t="s">
        <v>3</v>
      </c>
      <c r="N180" s="151" t="s">
        <v>42</v>
      </c>
      <c r="O180" s="53"/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4" t="s">
        <v>144</v>
      </c>
      <c r="AT180" s="154" t="s">
        <v>139</v>
      </c>
      <c r="AU180" s="154" t="s">
        <v>80</v>
      </c>
      <c r="AY180" s="17" t="s">
        <v>137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7" t="s">
        <v>78</v>
      </c>
      <c r="BK180" s="155">
        <f>ROUND(I180*H180,2)</f>
        <v>0</v>
      </c>
      <c r="BL180" s="17" t="s">
        <v>144</v>
      </c>
      <c r="BM180" s="154" t="s">
        <v>1576</v>
      </c>
    </row>
    <row r="181" spans="1:65" s="2" customFormat="1">
      <c r="A181" s="32"/>
      <c r="B181" s="33"/>
      <c r="C181" s="32"/>
      <c r="D181" s="156" t="s">
        <v>146</v>
      </c>
      <c r="E181" s="32"/>
      <c r="F181" s="157" t="s">
        <v>1577</v>
      </c>
      <c r="G181" s="32"/>
      <c r="H181" s="32"/>
      <c r="I181" s="158"/>
      <c r="J181" s="32"/>
      <c r="K181" s="32"/>
      <c r="L181" s="33"/>
      <c r="M181" s="159"/>
      <c r="N181" s="160"/>
      <c r="O181" s="53"/>
      <c r="P181" s="53"/>
      <c r="Q181" s="53"/>
      <c r="R181" s="53"/>
      <c r="S181" s="53"/>
      <c r="T181" s="54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146</v>
      </c>
      <c r="AU181" s="17" t="s">
        <v>80</v>
      </c>
    </row>
    <row r="182" spans="1:65" s="13" customFormat="1">
      <c r="B182" s="161"/>
      <c r="D182" s="162" t="s">
        <v>148</v>
      </c>
      <c r="E182" s="163" t="s">
        <v>3</v>
      </c>
      <c r="F182" s="164" t="s">
        <v>1465</v>
      </c>
      <c r="H182" s="165">
        <v>2</v>
      </c>
      <c r="I182" s="166"/>
      <c r="L182" s="161"/>
      <c r="M182" s="167"/>
      <c r="N182" s="168"/>
      <c r="O182" s="168"/>
      <c r="P182" s="168"/>
      <c r="Q182" s="168"/>
      <c r="R182" s="168"/>
      <c r="S182" s="168"/>
      <c r="T182" s="169"/>
      <c r="AT182" s="163" t="s">
        <v>148</v>
      </c>
      <c r="AU182" s="163" t="s">
        <v>80</v>
      </c>
      <c r="AV182" s="13" t="s">
        <v>80</v>
      </c>
      <c r="AW182" s="13" t="s">
        <v>33</v>
      </c>
      <c r="AX182" s="13" t="s">
        <v>78</v>
      </c>
      <c r="AY182" s="163" t="s">
        <v>137</v>
      </c>
    </row>
    <row r="183" spans="1:65" s="2" customFormat="1" ht="62.65" customHeight="1">
      <c r="A183" s="32"/>
      <c r="B183" s="142"/>
      <c r="C183" s="143" t="s">
        <v>363</v>
      </c>
      <c r="D183" s="143" t="s">
        <v>139</v>
      </c>
      <c r="E183" s="144" t="s">
        <v>1578</v>
      </c>
      <c r="F183" s="145" t="s">
        <v>1579</v>
      </c>
      <c r="G183" s="146" t="s">
        <v>405</v>
      </c>
      <c r="H183" s="147">
        <v>1</v>
      </c>
      <c r="I183" s="148"/>
      <c r="J183" s="149">
        <f>ROUND(I183*H183,2)</f>
        <v>0</v>
      </c>
      <c r="K183" s="145" t="s">
        <v>143</v>
      </c>
      <c r="L183" s="33"/>
      <c r="M183" s="150" t="s">
        <v>3</v>
      </c>
      <c r="N183" s="151" t="s">
        <v>42</v>
      </c>
      <c r="O183" s="53"/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4" t="s">
        <v>144</v>
      </c>
      <c r="AT183" s="154" t="s">
        <v>139</v>
      </c>
      <c r="AU183" s="154" t="s">
        <v>80</v>
      </c>
      <c r="AY183" s="17" t="s">
        <v>137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7" t="s">
        <v>78</v>
      </c>
      <c r="BK183" s="155">
        <f>ROUND(I183*H183,2)</f>
        <v>0</v>
      </c>
      <c r="BL183" s="17" t="s">
        <v>144</v>
      </c>
      <c r="BM183" s="154" t="s">
        <v>1580</v>
      </c>
    </row>
    <row r="184" spans="1:65" s="2" customFormat="1">
      <c r="A184" s="32"/>
      <c r="B184" s="33"/>
      <c r="C184" s="32"/>
      <c r="D184" s="156" t="s">
        <v>146</v>
      </c>
      <c r="E184" s="32"/>
      <c r="F184" s="157" t="s">
        <v>1581</v>
      </c>
      <c r="G184" s="32"/>
      <c r="H184" s="32"/>
      <c r="I184" s="158"/>
      <c r="J184" s="32"/>
      <c r="K184" s="32"/>
      <c r="L184" s="33"/>
      <c r="M184" s="159"/>
      <c r="N184" s="160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146</v>
      </c>
      <c r="AU184" s="17" t="s">
        <v>80</v>
      </c>
    </row>
    <row r="185" spans="1:65" s="13" customFormat="1">
      <c r="B185" s="161"/>
      <c r="D185" s="162" t="s">
        <v>148</v>
      </c>
      <c r="E185" s="163" t="s">
        <v>3</v>
      </c>
      <c r="F185" s="164" t="s">
        <v>1483</v>
      </c>
      <c r="H185" s="165">
        <v>1</v>
      </c>
      <c r="I185" s="166"/>
      <c r="L185" s="161"/>
      <c r="M185" s="167"/>
      <c r="N185" s="168"/>
      <c r="O185" s="168"/>
      <c r="P185" s="168"/>
      <c r="Q185" s="168"/>
      <c r="R185" s="168"/>
      <c r="S185" s="168"/>
      <c r="T185" s="169"/>
      <c r="AT185" s="163" t="s">
        <v>148</v>
      </c>
      <c r="AU185" s="163" t="s">
        <v>80</v>
      </c>
      <c r="AV185" s="13" t="s">
        <v>80</v>
      </c>
      <c r="AW185" s="13" t="s">
        <v>33</v>
      </c>
      <c r="AX185" s="13" t="s">
        <v>78</v>
      </c>
      <c r="AY185" s="163" t="s">
        <v>137</v>
      </c>
    </row>
    <row r="186" spans="1:65" s="2" customFormat="1" ht="62.65" customHeight="1">
      <c r="A186" s="32"/>
      <c r="B186" s="142"/>
      <c r="C186" s="143" t="s">
        <v>369</v>
      </c>
      <c r="D186" s="143" t="s">
        <v>139</v>
      </c>
      <c r="E186" s="144" t="s">
        <v>1582</v>
      </c>
      <c r="F186" s="145" t="s">
        <v>1583</v>
      </c>
      <c r="G186" s="146" t="s">
        <v>405</v>
      </c>
      <c r="H186" s="147">
        <v>12</v>
      </c>
      <c r="I186" s="148"/>
      <c r="J186" s="149">
        <f>ROUND(I186*H186,2)</f>
        <v>0</v>
      </c>
      <c r="K186" s="145" t="s">
        <v>143</v>
      </c>
      <c r="L186" s="33"/>
      <c r="M186" s="150" t="s">
        <v>3</v>
      </c>
      <c r="N186" s="151" t="s">
        <v>42</v>
      </c>
      <c r="O186" s="53"/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4" t="s">
        <v>144</v>
      </c>
      <c r="AT186" s="154" t="s">
        <v>139</v>
      </c>
      <c r="AU186" s="154" t="s">
        <v>80</v>
      </c>
      <c r="AY186" s="17" t="s">
        <v>137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7" t="s">
        <v>78</v>
      </c>
      <c r="BK186" s="155">
        <f>ROUND(I186*H186,2)</f>
        <v>0</v>
      </c>
      <c r="BL186" s="17" t="s">
        <v>144</v>
      </c>
      <c r="BM186" s="154" t="s">
        <v>1584</v>
      </c>
    </row>
    <row r="187" spans="1:65" s="2" customFormat="1">
      <c r="A187" s="32"/>
      <c r="B187" s="33"/>
      <c r="C187" s="32"/>
      <c r="D187" s="156" t="s">
        <v>146</v>
      </c>
      <c r="E187" s="32"/>
      <c r="F187" s="157" t="s">
        <v>1585</v>
      </c>
      <c r="G187" s="32"/>
      <c r="H187" s="32"/>
      <c r="I187" s="158"/>
      <c r="J187" s="32"/>
      <c r="K187" s="32"/>
      <c r="L187" s="33"/>
      <c r="M187" s="159"/>
      <c r="N187" s="160"/>
      <c r="O187" s="53"/>
      <c r="P187" s="53"/>
      <c r="Q187" s="53"/>
      <c r="R187" s="53"/>
      <c r="S187" s="53"/>
      <c r="T187" s="54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146</v>
      </c>
      <c r="AU187" s="17" t="s">
        <v>80</v>
      </c>
    </row>
    <row r="188" spans="1:65" s="13" customFormat="1">
      <c r="B188" s="161"/>
      <c r="D188" s="162" t="s">
        <v>148</v>
      </c>
      <c r="E188" s="163" t="s">
        <v>3</v>
      </c>
      <c r="F188" s="164" t="s">
        <v>1455</v>
      </c>
      <c r="H188" s="165">
        <v>12</v>
      </c>
      <c r="I188" s="166"/>
      <c r="L188" s="161"/>
      <c r="M188" s="167"/>
      <c r="N188" s="168"/>
      <c r="O188" s="168"/>
      <c r="P188" s="168"/>
      <c r="Q188" s="168"/>
      <c r="R188" s="168"/>
      <c r="S188" s="168"/>
      <c r="T188" s="169"/>
      <c r="AT188" s="163" t="s">
        <v>148</v>
      </c>
      <c r="AU188" s="163" t="s">
        <v>80</v>
      </c>
      <c r="AV188" s="13" t="s">
        <v>80</v>
      </c>
      <c r="AW188" s="13" t="s">
        <v>33</v>
      </c>
      <c r="AX188" s="13" t="s">
        <v>78</v>
      </c>
      <c r="AY188" s="163" t="s">
        <v>137</v>
      </c>
    </row>
    <row r="189" spans="1:65" s="2" customFormat="1" ht="62.65" customHeight="1">
      <c r="A189" s="32"/>
      <c r="B189" s="142"/>
      <c r="C189" s="143" t="s">
        <v>376</v>
      </c>
      <c r="D189" s="143" t="s">
        <v>139</v>
      </c>
      <c r="E189" s="144" t="s">
        <v>1586</v>
      </c>
      <c r="F189" s="145" t="s">
        <v>1587</v>
      </c>
      <c r="G189" s="146" t="s">
        <v>405</v>
      </c>
      <c r="H189" s="147">
        <v>7</v>
      </c>
      <c r="I189" s="148"/>
      <c r="J189" s="149">
        <f>ROUND(I189*H189,2)</f>
        <v>0</v>
      </c>
      <c r="K189" s="145" t="s">
        <v>143</v>
      </c>
      <c r="L189" s="33"/>
      <c r="M189" s="150" t="s">
        <v>3</v>
      </c>
      <c r="N189" s="151" t="s">
        <v>42</v>
      </c>
      <c r="O189" s="53"/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4" t="s">
        <v>144</v>
      </c>
      <c r="AT189" s="154" t="s">
        <v>139</v>
      </c>
      <c r="AU189" s="154" t="s">
        <v>80</v>
      </c>
      <c r="AY189" s="17" t="s">
        <v>137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7" t="s">
        <v>78</v>
      </c>
      <c r="BK189" s="155">
        <f>ROUND(I189*H189,2)</f>
        <v>0</v>
      </c>
      <c r="BL189" s="17" t="s">
        <v>144</v>
      </c>
      <c r="BM189" s="154" t="s">
        <v>1588</v>
      </c>
    </row>
    <row r="190" spans="1:65" s="2" customFormat="1">
      <c r="A190" s="32"/>
      <c r="B190" s="33"/>
      <c r="C190" s="32"/>
      <c r="D190" s="156" t="s">
        <v>146</v>
      </c>
      <c r="E190" s="32"/>
      <c r="F190" s="157" t="s">
        <v>1589</v>
      </c>
      <c r="G190" s="32"/>
      <c r="H190" s="32"/>
      <c r="I190" s="158"/>
      <c r="J190" s="32"/>
      <c r="K190" s="32"/>
      <c r="L190" s="33"/>
      <c r="M190" s="159"/>
      <c r="N190" s="160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146</v>
      </c>
      <c r="AU190" s="17" t="s">
        <v>80</v>
      </c>
    </row>
    <row r="191" spans="1:65" s="13" customFormat="1">
      <c r="B191" s="161"/>
      <c r="D191" s="162" t="s">
        <v>148</v>
      </c>
      <c r="E191" s="163" t="s">
        <v>3</v>
      </c>
      <c r="F191" s="164" t="s">
        <v>1460</v>
      </c>
      <c r="H191" s="165">
        <v>7</v>
      </c>
      <c r="I191" s="166"/>
      <c r="L191" s="161"/>
      <c r="M191" s="167"/>
      <c r="N191" s="168"/>
      <c r="O191" s="168"/>
      <c r="P191" s="168"/>
      <c r="Q191" s="168"/>
      <c r="R191" s="168"/>
      <c r="S191" s="168"/>
      <c r="T191" s="169"/>
      <c r="AT191" s="163" t="s">
        <v>148</v>
      </c>
      <c r="AU191" s="163" t="s">
        <v>80</v>
      </c>
      <c r="AV191" s="13" t="s">
        <v>80</v>
      </c>
      <c r="AW191" s="13" t="s">
        <v>33</v>
      </c>
      <c r="AX191" s="13" t="s">
        <v>78</v>
      </c>
      <c r="AY191" s="163" t="s">
        <v>137</v>
      </c>
    </row>
    <row r="192" spans="1:65" s="2" customFormat="1" ht="55.5" customHeight="1">
      <c r="A192" s="32"/>
      <c r="B192" s="142"/>
      <c r="C192" s="143" t="s">
        <v>381</v>
      </c>
      <c r="D192" s="143" t="s">
        <v>139</v>
      </c>
      <c r="E192" s="144" t="s">
        <v>1590</v>
      </c>
      <c r="F192" s="145" t="s">
        <v>1591</v>
      </c>
      <c r="G192" s="146" t="s">
        <v>405</v>
      </c>
      <c r="H192" s="147">
        <v>14</v>
      </c>
      <c r="I192" s="148"/>
      <c r="J192" s="149">
        <f>ROUND(I192*H192,2)</f>
        <v>0</v>
      </c>
      <c r="K192" s="145" t="s">
        <v>143</v>
      </c>
      <c r="L192" s="33"/>
      <c r="M192" s="150" t="s">
        <v>3</v>
      </c>
      <c r="N192" s="151" t="s">
        <v>42</v>
      </c>
      <c r="O192" s="53"/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4" t="s">
        <v>144</v>
      </c>
      <c r="AT192" s="154" t="s">
        <v>139</v>
      </c>
      <c r="AU192" s="154" t="s">
        <v>80</v>
      </c>
      <c r="AY192" s="17" t="s">
        <v>137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7" t="s">
        <v>78</v>
      </c>
      <c r="BK192" s="155">
        <f>ROUND(I192*H192,2)</f>
        <v>0</v>
      </c>
      <c r="BL192" s="17" t="s">
        <v>144</v>
      </c>
      <c r="BM192" s="154" t="s">
        <v>1592</v>
      </c>
    </row>
    <row r="193" spans="1:65" s="2" customFormat="1">
      <c r="A193" s="32"/>
      <c r="B193" s="33"/>
      <c r="C193" s="32"/>
      <c r="D193" s="156" t="s">
        <v>146</v>
      </c>
      <c r="E193" s="32"/>
      <c r="F193" s="157" t="s">
        <v>1593</v>
      </c>
      <c r="G193" s="32"/>
      <c r="H193" s="32"/>
      <c r="I193" s="158"/>
      <c r="J193" s="32"/>
      <c r="K193" s="32"/>
      <c r="L193" s="33"/>
      <c r="M193" s="159"/>
      <c r="N193" s="160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146</v>
      </c>
      <c r="AU193" s="17" t="s">
        <v>80</v>
      </c>
    </row>
    <row r="194" spans="1:65" s="13" customFormat="1">
      <c r="B194" s="161"/>
      <c r="D194" s="162" t="s">
        <v>148</v>
      </c>
      <c r="E194" s="163" t="s">
        <v>3</v>
      </c>
      <c r="F194" s="164" t="s">
        <v>1496</v>
      </c>
      <c r="H194" s="165">
        <v>14</v>
      </c>
      <c r="I194" s="166"/>
      <c r="L194" s="161"/>
      <c r="M194" s="167"/>
      <c r="N194" s="168"/>
      <c r="O194" s="168"/>
      <c r="P194" s="168"/>
      <c r="Q194" s="168"/>
      <c r="R194" s="168"/>
      <c r="S194" s="168"/>
      <c r="T194" s="169"/>
      <c r="AT194" s="163" t="s">
        <v>148</v>
      </c>
      <c r="AU194" s="163" t="s">
        <v>80</v>
      </c>
      <c r="AV194" s="13" t="s">
        <v>80</v>
      </c>
      <c r="AW194" s="13" t="s">
        <v>33</v>
      </c>
      <c r="AX194" s="13" t="s">
        <v>78</v>
      </c>
      <c r="AY194" s="163" t="s">
        <v>137</v>
      </c>
    </row>
    <row r="195" spans="1:65" s="2" customFormat="1" ht="55.5" customHeight="1">
      <c r="A195" s="32"/>
      <c r="B195" s="142"/>
      <c r="C195" s="143" t="s">
        <v>386</v>
      </c>
      <c r="D195" s="143" t="s">
        <v>139</v>
      </c>
      <c r="E195" s="144" t="s">
        <v>1594</v>
      </c>
      <c r="F195" s="145" t="s">
        <v>1595</v>
      </c>
      <c r="G195" s="146" t="s">
        <v>405</v>
      </c>
      <c r="H195" s="147">
        <v>9</v>
      </c>
      <c r="I195" s="148"/>
      <c r="J195" s="149">
        <f>ROUND(I195*H195,2)</f>
        <v>0</v>
      </c>
      <c r="K195" s="145" t="s">
        <v>143</v>
      </c>
      <c r="L195" s="33"/>
      <c r="M195" s="150" t="s">
        <v>3</v>
      </c>
      <c r="N195" s="151" t="s">
        <v>42</v>
      </c>
      <c r="O195" s="53"/>
      <c r="P195" s="152">
        <f>O195*H195</f>
        <v>0</v>
      </c>
      <c r="Q195" s="152">
        <v>0</v>
      </c>
      <c r="R195" s="152">
        <f>Q195*H195</f>
        <v>0</v>
      </c>
      <c r="S195" s="152">
        <v>0</v>
      </c>
      <c r="T195" s="153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4" t="s">
        <v>144</v>
      </c>
      <c r="AT195" s="154" t="s">
        <v>139</v>
      </c>
      <c r="AU195" s="154" t="s">
        <v>80</v>
      </c>
      <c r="AY195" s="17" t="s">
        <v>137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7" t="s">
        <v>78</v>
      </c>
      <c r="BK195" s="155">
        <f>ROUND(I195*H195,2)</f>
        <v>0</v>
      </c>
      <c r="BL195" s="17" t="s">
        <v>144</v>
      </c>
      <c r="BM195" s="154" t="s">
        <v>1596</v>
      </c>
    </row>
    <row r="196" spans="1:65" s="2" customFormat="1">
      <c r="A196" s="32"/>
      <c r="B196" s="33"/>
      <c r="C196" s="32"/>
      <c r="D196" s="156" t="s">
        <v>146</v>
      </c>
      <c r="E196" s="32"/>
      <c r="F196" s="157" t="s">
        <v>1597</v>
      </c>
      <c r="G196" s="32"/>
      <c r="H196" s="32"/>
      <c r="I196" s="158"/>
      <c r="J196" s="32"/>
      <c r="K196" s="32"/>
      <c r="L196" s="33"/>
      <c r="M196" s="159"/>
      <c r="N196" s="160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146</v>
      </c>
      <c r="AU196" s="17" t="s">
        <v>80</v>
      </c>
    </row>
    <row r="197" spans="1:65" s="13" customFormat="1">
      <c r="B197" s="161"/>
      <c r="D197" s="162" t="s">
        <v>148</v>
      </c>
      <c r="E197" s="163" t="s">
        <v>3</v>
      </c>
      <c r="F197" s="164" t="s">
        <v>1501</v>
      </c>
      <c r="H197" s="165">
        <v>9</v>
      </c>
      <c r="I197" s="166"/>
      <c r="L197" s="161"/>
      <c r="M197" s="167"/>
      <c r="N197" s="168"/>
      <c r="O197" s="168"/>
      <c r="P197" s="168"/>
      <c r="Q197" s="168"/>
      <c r="R197" s="168"/>
      <c r="S197" s="168"/>
      <c r="T197" s="169"/>
      <c r="AT197" s="163" t="s">
        <v>148</v>
      </c>
      <c r="AU197" s="163" t="s">
        <v>80</v>
      </c>
      <c r="AV197" s="13" t="s">
        <v>80</v>
      </c>
      <c r="AW197" s="13" t="s">
        <v>33</v>
      </c>
      <c r="AX197" s="13" t="s">
        <v>78</v>
      </c>
      <c r="AY197" s="163" t="s">
        <v>137</v>
      </c>
    </row>
    <row r="198" spans="1:65" s="2" customFormat="1" ht="55.5" customHeight="1">
      <c r="A198" s="32"/>
      <c r="B198" s="142"/>
      <c r="C198" s="143" t="s">
        <v>391</v>
      </c>
      <c r="D198" s="143" t="s">
        <v>139</v>
      </c>
      <c r="E198" s="144" t="s">
        <v>1598</v>
      </c>
      <c r="F198" s="145" t="s">
        <v>1599</v>
      </c>
      <c r="G198" s="146" t="s">
        <v>405</v>
      </c>
      <c r="H198" s="147">
        <v>1</v>
      </c>
      <c r="I198" s="148"/>
      <c r="J198" s="149">
        <f>ROUND(I198*H198,2)</f>
        <v>0</v>
      </c>
      <c r="K198" s="145" t="s">
        <v>143</v>
      </c>
      <c r="L198" s="33"/>
      <c r="M198" s="150" t="s">
        <v>3</v>
      </c>
      <c r="N198" s="151" t="s">
        <v>42</v>
      </c>
      <c r="O198" s="53"/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4" t="s">
        <v>144</v>
      </c>
      <c r="AT198" s="154" t="s">
        <v>139</v>
      </c>
      <c r="AU198" s="154" t="s">
        <v>80</v>
      </c>
      <c r="AY198" s="17" t="s">
        <v>137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7" t="s">
        <v>78</v>
      </c>
      <c r="BK198" s="155">
        <f>ROUND(I198*H198,2)</f>
        <v>0</v>
      </c>
      <c r="BL198" s="17" t="s">
        <v>144</v>
      </c>
      <c r="BM198" s="154" t="s">
        <v>1600</v>
      </c>
    </row>
    <row r="199" spans="1:65" s="2" customFormat="1">
      <c r="A199" s="32"/>
      <c r="B199" s="33"/>
      <c r="C199" s="32"/>
      <c r="D199" s="156" t="s">
        <v>146</v>
      </c>
      <c r="E199" s="32"/>
      <c r="F199" s="157" t="s">
        <v>1601</v>
      </c>
      <c r="G199" s="32"/>
      <c r="H199" s="32"/>
      <c r="I199" s="158"/>
      <c r="J199" s="32"/>
      <c r="K199" s="32"/>
      <c r="L199" s="33"/>
      <c r="M199" s="159"/>
      <c r="N199" s="160"/>
      <c r="O199" s="53"/>
      <c r="P199" s="53"/>
      <c r="Q199" s="53"/>
      <c r="R199" s="53"/>
      <c r="S199" s="53"/>
      <c r="T199" s="54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146</v>
      </c>
      <c r="AU199" s="17" t="s">
        <v>80</v>
      </c>
    </row>
    <row r="200" spans="1:65" s="13" customFormat="1">
      <c r="B200" s="161"/>
      <c r="D200" s="162" t="s">
        <v>148</v>
      </c>
      <c r="E200" s="163" t="s">
        <v>3</v>
      </c>
      <c r="F200" s="164" t="s">
        <v>1483</v>
      </c>
      <c r="H200" s="165">
        <v>1</v>
      </c>
      <c r="I200" s="166"/>
      <c r="L200" s="161"/>
      <c r="M200" s="167"/>
      <c r="N200" s="168"/>
      <c r="O200" s="168"/>
      <c r="P200" s="168"/>
      <c r="Q200" s="168"/>
      <c r="R200" s="168"/>
      <c r="S200" s="168"/>
      <c r="T200" s="169"/>
      <c r="AT200" s="163" t="s">
        <v>148</v>
      </c>
      <c r="AU200" s="163" t="s">
        <v>80</v>
      </c>
      <c r="AV200" s="13" t="s">
        <v>80</v>
      </c>
      <c r="AW200" s="13" t="s">
        <v>33</v>
      </c>
      <c r="AX200" s="13" t="s">
        <v>78</v>
      </c>
      <c r="AY200" s="163" t="s">
        <v>137</v>
      </c>
    </row>
    <row r="201" spans="1:65" s="2" customFormat="1" ht="62.65" customHeight="1">
      <c r="A201" s="32"/>
      <c r="B201" s="142"/>
      <c r="C201" s="143" t="s">
        <v>396</v>
      </c>
      <c r="D201" s="143" t="s">
        <v>139</v>
      </c>
      <c r="E201" s="144" t="s">
        <v>1602</v>
      </c>
      <c r="F201" s="145" t="s">
        <v>1603</v>
      </c>
      <c r="G201" s="146" t="s">
        <v>170</v>
      </c>
      <c r="H201" s="147">
        <v>1.76</v>
      </c>
      <c r="I201" s="148"/>
      <c r="J201" s="149">
        <f>ROUND(I201*H201,2)</f>
        <v>0</v>
      </c>
      <c r="K201" s="145" t="s">
        <v>143</v>
      </c>
      <c r="L201" s="33"/>
      <c r="M201" s="150" t="s">
        <v>3</v>
      </c>
      <c r="N201" s="151" t="s">
        <v>42</v>
      </c>
      <c r="O201" s="53"/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4" t="s">
        <v>144</v>
      </c>
      <c r="AT201" s="154" t="s">
        <v>139</v>
      </c>
      <c r="AU201" s="154" t="s">
        <v>80</v>
      </c>
      <c r="AY201" s="17" t="s">
        <v>137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7" t="s">
        <v>78</v>
      </c>
      <c r="BK201" s="155">
        <f>ROUND(I201*H201,2)</f>
        <v>0</v>
      </c>
      <c r="BL201" s="17" t="s">
        <v>144</v>
      </c>
      <c r="BM201" s="154" t="s">
        <v>1604</v>
      </c>
    </row>
    <row r="202" spans="1:65" s="2" customFormat="1">
      <c r="A202" s="32"/>
      <c r="B202" s="33"/>
      <c r="C202" s="32"/>
      <c r="D202" s="156" t="s">
        <v>146</v>
      </c>
      <c r="E202" s="32"/>
      <c r="F202" s="157" t="s">
        <v>1605</v>
      </c>
      <c r="G202" s="32"/>
      <c r="H202" s="32"/>
      <c r="I202" s="158"/>
      <c r="J202" s="32"/>
      <c r="K202" s="32"/>
      <c r="L202" s="33"/>
      <c r="M202" s="159"/>
      <c r="N202" s="160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146</v>
      </c>
      <c r="AU202" s="17" t="s">
        <v>80</v>
      </c>
    </row>
    <row r="203" spans="1:65" s="13" customFormat="1" ht="20">
      <c r="B203" s="161"/>
      <c r="D203" s="162" t="s">
        <v>148</v>
      </c>
      <c r="E203" s="163" t="s">
        <v>3</v>
      </c>
      <c r="F203" s="164" t="s">
        <v>1537</v>
      </c>
      <c r="H203" s="165">
        <v>1.76</v>
      </c>
      <c r="I203" s="166"/>
      <c r="L203" s="161"/>
      <c r="M203" s="167"/>
      <c r="N203" s="168"/>
      <c r="O203" s="168"/>
      <c r="P203" s="168"/>
      <c r="Q203" s="168"/>
      <c r="R203" s="168"/>
      <c r="S203" s="168"/>
      <c r="T203" s="169"/>
      <c r="AT203" s="163" t="s">
        <v>148</v>
      </c>
      <c r="AU203" s="163" t="s">
        <v>80</v>
      </c>
      <c r="AV203" s="13" t="s">
        <v>80</v>
      </c>
      <c r="AW203" s="13" t="s">
        <v>33</v>
      </c>
      <c r="AX203" s="13" t="s">
        <v>78</v>
      </c>
      <c r="AY203" s="163" t="s">
        <v>137</v>
      </c>
    </row>
    <row r="204" spans="1:65" s="2" customFormat="1" ht="44.25" customHeight="1">
      <c r="A204" s="32"/>
      <c r="B204" s="142"/>
      <c r="C204" s="143" t="s">
        <v>402</v>
      </c>
      <c r="D204" s="143" t="s">
        <v>139</v>
      </c>
      <c r="E204" s="144" t="s">
        <v>1606</v>
      </c>
      <c r="F204" s="145" t="s">
        <v>1607</v>
      </c>
      <c r="G204" s="146" t="s">
        <v>170</v>
      </c>
      <c r="H204" s="147">
        <v>29.510999999999999</v>
      </c>
      <c r="I204" s="148"/>
      <c r="J204" s="149">
        <f>ROUND(I204*H204,2)</f>
        <v>0</v>
      </c>
      <c r="K204" s="145" t="s">
        <v>143</v>
      </c>
      <c r="L204" s="33"/>
      <c r="M204" s="150" t="s">
        <v>3</v>
      </c>
      <c r="N204" s="151" t="s">
        <v>42</v>
      </c>
      <c r="O204" s="53"/>
      <c r="P204" s="152">
        <f>O204*H204</f>
        <v>0</v>
      </c>
      <c r="Q204" s="152">
        <v>0</v>
      </c>
      <c r="R204" s="152">
        <f>Q204*H204</f>
        <v>0</v>
      </c>
      <c r="S204" s="152">
        <v>0</v>
      </c>
      <c r="T204" s="153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4" t="s">
        <v>144</v>
      </c>
      <c r="AT204" s="154" t="s">
        <v>139</v>
      </c>
      <c r="AU204" s="154" t="s">
        <v>80</v>
      </c>
      <c r="AY204" s="17" t="s">
        <v>137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7" t="s">
        <v>78</v>
      </c>
      <c r="BK204" s="155">
        <f>ROUND(I204*H204,2)</f>
        <v>0</v>
      </c>
      <c r="BL204" s="17" t="s">
        <v>144</v>
      </c>
      <c r="BM204" s="154" t="s">
        <v>1608</v>
      </c>
    </row>
    <row r="205" spans="1:65" s="2" customFormat="1">
      <c r="A205" s="32"/>
      <c r="B205" s="33"/>
      <c r="C205" s="32"/>
      <c r="D205" s="156" t="s">
        <v>146</v>
      </c>
      <c r="E205" s="32"/>
      <c r="F205" s="157" t="s">
        <v>1609</v>
      </c>
      <c r="G205" s="32"/>
      <c r="H205" s="32"/>
      <c r="I205" s="158"/>
      <c r="J205" s="32"/>
      <c r="K205" s="32"/>
      <c r="L205" s="33"/>
      <c r="M205" s="159"/>
      <c r="N205" s="160"/>
      <c r="O205" s="53"/>
      <c r="P205" s="53"/>
      <c r="Q205" s="53"/>
      <c r="R205" s="53"/>
      <c r="S205" s="53"/>
      <c r="T205" s="54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146</v>
      </c>
      <c r="AU205" s="17" t="s">
        <v>80</v>
      </c>
    </row>
    <row r="206" spans="1:65" s="13" customFormat="1" ht="20">
      <c r="B206" s="161"/>
      <c r="D206" s="162" t="s">
        <v>148</v>
      </c>
      <c r="E206" s="163" t="s">
        <v>3</v>
      </c>
      <c r="F206" s="164" t="s">
        <v>1610</v>
      </c>
      <c r="H206" s="165">
        <v>29.510999999999999</v>
      </c>
      <c r="I206" s="166"/>
      <c r="L206" s="161"/>
      <c r="M206" s="167"/>
      <c r="N206" s="168"/>
      <c r="O206" s="168"/>
      <c r="P206" s="168"/>
      <c r="Q206" s="168"/>
      <c r="R206" s="168"/>
      <c r="S206" s="168"/>
      <c r="T206" s="169"/>
      <c r="AT206" s="163" t="s">
        <v>148</v>
      </c>
      <c r="AU206" s="163" t="s">
        <v>80</v>
      </c>
      <c r="AV206" s="13" t="s">
        <v>80</v>
      </c>
      <c r="AW206" s="13" t="s">
        <v>33</v>
      </c>
      <c r="AX206" s="13" t="s">
        <v>78</v>
      </c>
      <c r="AY206" s="163" t="s">
        <v>137</v>
      </c>
    </row>
    <row r="207" spans="1:65" s="2" customFormat="1" ht="16.5" customHeight="1">
      <c r="A207" s="32"/>
      <c r="B207" s="142"/>
      <c r="C207" s="178" t="s">
        <v>409</v>
      </c>
      <c r="D207" s="178" t="s">
        <v>293</v>
      </c>
      <c r="E207" s="179" t="s">
        <v>1611</v>
      </c>
      <c r="F207" s="180" t="s">
        <v>1612</v>
      </c>
      <c r="G207" s="181" t="s">
        <v>296</v>
      </c>
      <c r="H207" s="182">
        <v>59.021999999999998</v>
      </c>
      <c r="I207" s="183"/>
      <c r="J207" s="184">
        <f>ROUND(I207*H207,2)</f>
        <v>0</v>
      </c>
      <c r="K207" s="180" t="s">
        <v>143</v>
      </c>
      <c r="L207" s="185"/>
      <c r="M207" s="186" t="s">
        <v>3</v>
      </c>
      <c r="N207" s="187" t="s">
        <v>42</v>
      </c>
      <c r="O207" s="53"/>
      <c r="P207" s="152">
        <f>O207*H207</f>
        <v>0</v>
      </c>
      <c r="Q207" s="152">
        <v>1</v>
      </c>
      <c r="R207" s="152">
        <f>Q207*H207</f>
        <v>59.021999999999998</v>
      </c>
      <c r="S207" s="152">
        <v>0</v>
      </c>
      <c r="T207" s="153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4" t="s">
        <v>186</v>
      </c>
      <c r="AT207" s="154" t="s">
        <v>293</v>
      </c>
      <c r="AU207" s="154" t="s">
        <v>80</v>
      </c>
      <c r="AY207" s="17" t="s">
        <v>137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7" t="s">
        <v>78</v>
      </c>
      <c r="BK207" s="155">
        <f>ROUND(I207*H207,2)</f>
        <v>0</v>
      </c>
      <c r="BL207" s="17" t="s">
        <v>144</v>
      </c>
      <c r="BM207" s="154" t="s">
        <v>1613</v>
      </c>
    </row>
    <row r="208" spans="1:65" s="13" customFormat="1">
      <c r="B208" s="161"/>
      <c r="D208" s="162" t="s">
        <v>148</v>
      </c>
      <c r="F208" s="164" t="s">
        <v>1614</v>
      </c>
      <c r="H208" s="165">
        <v>59.021999999999998</v>
      </c>
      <c r="I208" s="166"/>
      <c r="L208" s="161"/>
      <c r="M208" s="167"/>
      <c r="N208" s="168"/>
      <c r="O208" s="168"/>
      <c r="P208" s="168"/>
      <c r="Q208" s="168"/>
      <c r="R208" s="168"/>
      <c r="S208" s="168"/>
      <c r="T208" s="169"/>
      <c r="AT208" s="163" t="s">
        <v>148</v>
      </c>
      <c r="AU208" s="163" t="s">
        <v>80</v>
      </c>
      <c r="AV208" s="13" t="s">
        <v>80</v>
      </c>
      <c r="AW208" s="13" t="s">
        <v>4</v>
      </c>
      <c r="AX208" s="13" t="s">
        <v>78</v>
      </c>
      <c r="AY208" s="163" t="s">
        <v>137</v>
      </c>
    </row>
    <row r="209" spans="1:65" s="2" customFormat="1" ht="44.25" customHeight="1">
      <c r="A209" s="32"/>
      <c r="B209" s="142"/>
      <c r="C209" s="143" t="s">
        <v>413</v>
      </c>
      <c r="D209" s="143" t="s">
        <v>139</v>
      </c>
      <c r="E209" s="144" t="s">
        <v>279</v>
      </c>
      <c r="F209" s="145" t="s">
        <v>280</v>
      </c>
      <c r="G209" s="146" t="s">
        <v>170</v>
      </c>
      <c r="H209" s="147">
        <v>14.4</v>
      </c>
      <c r="I209" s="148"/>
      <c r="J209" s="149">
        <f>ROUND(I209*H209,2)</f>
        <v>0</v>
      </c>
      <c r="K209" s="145" t="s">
        <v>143</v>
      </c>
      <c r="L209" s="33"/>
      <c r="M209" s="150" t="s">
        <v>3</v>
      </c>
      <c r="N209" s="151" t="s">
        <v>42</v>
      </c>
      <c r="O209" s="53"/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4" t="s">
        <v>144</v>
      </c>
      <c r="AT209" s="154" t="s">
        <v>139</v>
      </c>
      <c r="AU209" s="154" t="s">
        <v>80</v>
      </c>
      <c r="AY209" s="17" t="s">
        <v>137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7" t="s">
        <v>78</v>
      </c>
      <c r="BK209" s="155">
        <f>ROUND(I209*H209,2)</f>
        <v>0</v>
      </c>
      <c r="BL209" s="17" t="s">
        <v>144</v>
      </c>
      <c r="BM209" s="154" t="s">
        <v>1615</v>
      </c>
    </row>
    <row r="210" spans="1:65" s="2" customFormat="1">
      <c r="A210" s="32"/>
      <c r="B210" s="33"/>
      <c r="C210" s="32"/>
      <c r="D210" s="156" t="s">
        <v>146</v>
      </c>
      <c r="E210" s="32"/>
      <c r="F210" s="157" t="s">
        <v>282</v>
      </c>
      <c r="G210" s="32"/>
      <c r="H210" s="32"/>
      <c r="I210" s="158"/>
      <c r="J210" s="32"/>
      <c r="K210" s="32"/>
      <c r="L210" s="33"/>
      <c r="M210" s="159"/>
      <c r="N210" s="160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146</v>
      </c>
      <c r="AU210" s="17" t="s">
        <v>80</v>
      </c>
    </row>
    <row r="211" spans="1:65" s="13" customFormat="1" ht="20">
      <c r="B211" s="161"/>
      <c r="D211" s="162" t="s">
        <v>148</v>
      </c>
      <c r="E211" s="163" t="s">
        <v>3</v>
      </c>
      <c r="F211" s="164" t="s">
        <v>1616</v>
      </c>
      <c r="H211" s="165">
        <v>14.4</v>
      </c>
      <c r="I211" s="166"/>
      <c r="L211" s="161"/>
      <c r="M211" s="167"/>
      <c r="N211" s="168"/>
      <c r="O211" s="168"/>
      <c r="P211" s="168"/>
      <c r="Q211" s="168"/>
      <c r="R211" s="168"/>
      <c r="S211" s="168"/>
      <c r="T211" s="169"/>
      <c r="AT211" s="163" t="s">
        <v>148</v>
      </c>
      <c r="AU211" s="163" t="s">
        <v>80</v>
      </c>
      <c r="AV211" s="13" t="s">
        <v>80</v>
      </c>
      <c r="AW211" s="13" t="s">
        <v>33</v>
      </c>
      <c r="AX211" s="13" t="s">
        <v>78</v>
      </c>
      <c r="AY211" s="163" t="s">
        <v>137</v>
      </c>
    </row>
    <row r="212" spans="1:65" s="2" customFormat="1" ht="49.15" customHeight="1">
      <c r="A212" s="32"/>
      <c r="B212" s="142"/>
      <c r="C212" s="143" t="s">
        <v>417</v>
      </c>
      <c r="D212" s="143" t="s">
        <v>139</v>
      </c>
      <c r="E212" s="144" t="s">
        <v>1617</v>
      </c>
      <c r="F212" s="145" t="s">
        <v>1618</v>
      </c>
      <c r="G212" s="146" t="s">
        <v>405</v>
      </c>
      <c r="H212" s="147">
        <v>14</v>
      </c>
      <c r="I212" s="148"/>
      <c r="J212" s="149">
        <f>ROUND(I212*H212,2)</f>
        <v>0</v>
      </c>
      <c r="K212" s="145" t="s">
        <v>143</v>
      </c>
      <c r="L212" s="33"/>
      <c r="M212" s="150" t="s">
        <v>3</v>
      </c>
      <c r="N212" s="151" t="s">
        <v>42</v>
      </c>
      <c r="O212" s="53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4" t="s">
        <v>144</v>
      </c>
      <c r="AT212" s="154" t="s">
        <v>139</v>
      </c>
      <c r="AU212" s="154" t="s">
        <v>80</v>
      </c>
      <c r="AY212" s="17" t="s">
        <v>137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7" t="s">
        <v>78</v>
      </c>
      <c r="BK212" s="155">
        <f>ROUND(I212*H212,2)</f>
        <v>0</v>
      </c>
      <c r="BL212" s="17" t="s">
        <v>144</v>
      </c>
      <c r="BM212" s="154" t="s">
        <v>1619</v>
      </c>
    </row>
    <row r="213" spans="1:65" s="2" customFormat="1">
      <c r="A213" s="32"/>
      <c r="B213" s="33"/>
      <c r="C213" s="32"/>
      <c r="D213" s="156" t="s">
        <v>146</v>
      </c>
      <c r="E213" s="32"/>
      <c r="F213" s="157" t="s">
        <v>1620</v>
      </c>
      <c r="G213" s="32"/>
      <c r="H213" s="32"/>
      <c r="I213" s="158"/>
      <c r="J213" s="32"/>
      <c r="K213" s="32"/>
      <c r="L213" s="33"/>
      <c r="M213" s="159"/>
      <c r="N213" s="160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146</v>
      </c>
      <c r="AU213" s="17" t="s">
        <v>80</v>
      </c>
    </row>
    <row r="214" spans="1:65" s="13" customFormat="1">
      <c r="B214" s="161"/>
      <c r="D214" s="162" t="s">
        <v>148</v>
      </c>
      <c r="E214" s="163" t="s">
        <v>3</v>
      </c>
      <c r="F214" s="164" t="s">
        <v>1496</v>
      </c>
      <c r="H214" s="165">
        <v>14</v>
      </c>
      <c r="I214" s="166"/>
      <c r="L214" s="161"/>
      <c r="M214" s="167"/>
      <c r="N214" s="168"/>
      <c r="O214" s="168"/>
      <c r="P214" s="168"/>
      <c r="Q214" s="168"/>
      <c r="R214" s="168"/>
      <c r="S214" s="168"/>
      <c r="T214" s="169"/>
      <c r="AT214" s="163" t="s">
        <v>148</v>
      </c>
      <c r="AU214" s="163" t="s">
        <v>80</v>
      </c>
      <c r="AV214" s="13" t="s">
        <v>80</v>
      </c>
      <c r="AW214" s="13" t="s">
        <v>33</v>
      </c>
      <c r="AX214" s="13" t="s">
        <v>78</v>
      </c>
      <c r="AY214" s="163" t="s">
        <v>137</v>
      </c>
    </row>
    <row r="215" spans="1:65" s="2" customFormat="1" ht="49.15" customHeight="1">
      <c r="A215" s="32"/>
      <c r="B215" s="142"/>
      <c r="C215" s="143" t="s">
        <v>423</v>
      </c>
      <c r="D215" s="143" t="s">
        <v>139</v>
      </c>
      <c r="E215" s="144" t="s">
        <v>1621</v>
      </c>
      <c r="F215" s="145" t="s">
        <v>1622</v>
      </c>
      <c r="G215" s="146" t="s">
        <v>405</v>
      </c>
      <c r="H215" s="147">
        <v>9</v>
      </c>
      <c r="I215" s="148"/>
      <c r="J215" s="149">
        <f>ROUND(I215*H215,2)</f>
        <v>0</v>
      </c>
      <c r="K215" s="145" t="s">
        <v>143</v>
      </c>
      <c r="L215" s="33"/>
      <c r="M215" s="150" t="s">
        <v>3</v>
      </c>
      <c r="N215" s="151" t="s">
        <v>42</v>
      </c>
      <c r="O215" s="53"/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4" t="s">
        <v>144</v>
      </c>
      <c r="AT215" s="154" t="s">
        <v>139</v>
      </c>
      <c r="AU215" s="154" t="s">
        <v>80</v>
      </c>
      <c r="AY215" s="17" t="s">
        <v>137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7" t="s">
        <v>78</v>
      </c>
      <c r="BK215" s="155">
        <f>ROUND(I215*H215,2)</f>
        <v>0</v>
      </c>
      <c r="BL215" s="17" t="s">
        <v>144</v>
      </c>
      <c r="BM215" s="154" t="s">
        <v>1623</v>
      </c>
    </row>
    <row r="216" spans="1:65" s="2" customFormat="1">
      <c r="A216" s="32"/>
      <c r="B216" s="33"/>
      <c r="C216" s="32"/>
      <c r="D216" s="156" t="s">
        <v>146</v>
      </c>
      <c r="E216" s="32"/>
      <c r="F216" s="157" t="s">
        <v>1624</v>
      </c>
      <c r="G216" s="32"/>
      <c r="H216" s="32"/>
      <c r="I216" s="158"/>
      <c r="J216" s="32"/>
      <c r="K216" s="32"/>
      <c r="L216" s="33"/>
      <c r="M216" s="159"/>
      <c r="N216" s="160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146</v>
      </c>
      <c r="AU216" s="17" t="s">
        <v>80</v>
      </c>
    </row>
    <row r="217" spans="1:65" s="13" customFormat="1">
      <c r="B217" s="161"/>
      <c r="D217" s="162" t="s">
        <v>148</v>
      </c>
      <c r="E217" s="163" t="s">
        <v>3</v>
      </c>
      <c r="F217" s="164" t="s">
        <v>1501</v>
      </c>
      <c r="H217" s="165">
        <v>9</v>
      </c>
      <c r="I217" s="166"/>
      <c r="L217" s="161"/>
      <c r="M217" s="167"/>
      <c r="N217" s="168"/>
      <c r="O217" s="168"/>
      <c r="P217" s="168"/>
      <c r="Q217" s="168"/>
      <c r="R217" s="168"/>
      <c r="S217" s="168"/>
      <c r="T217" s="169"/>
      <c r="AT217" s="163" t="s">
        <v>148</v>
      </c>
      <c r="AU217" s="163" t="s">
        <v>80</v>
      </c>
      <c r="AV217" s="13" t="s">
        <v>80</v>
      </c>
      <c r="AW217" s="13" t="s">
        <v>33</v>
      </c>
      <c r="AX217" s="13" t="s">
        <v>78</v>
      </c>
      <c r="AY217" s="163" t="s">
        <v>137</v>
      </c>
    </row>
    <row r="218" spans="1:65" s="2" customFormat="1" ht="49.15" customHeight="1">
      <c r="A218" s="32"/>
      <c r="B218" s="142"/>
      <c r="C218" s="143" t="s">
        <v>428</v>
      </c>
      <c r="D218" s="143" t="s">
        <v>139</v>
      </c>
      <c r="E218" s="144" t="s">
        <v>1625</v>
      </c>
      <c r="F218" s="145" t="s">
        <v>1626</v>
      </c>
      <c r="G218" s="146" t="s">
        <v>405</v>
      </c>
      <c r="H218" s="147">
        <v>1</v>
      </c>
      <c r="I218" s="148"/>
      <c r="J218" s="149">
        <f>ROUND(I218*H218,2)</f>
        <v>0</v>
      </c>
      <c r="K218" s="145" t="s">
        <v>143</v>
      </c>
      <c r="L218" s="33"/>
      <c r="M218" s="150" t="s">
        <v>3</v>
      </c>
      <c r="N218" s="151" t="s">
        <v>42</v>
      </c>
      <c r="O218" s="53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4" t="s">
        <v>144</v>
      </c>
      <c r="AT218" s="154" t="s">
        <v>139</v>
      </c>
      <c r="AU218" s="154" t="s">
        <v>80</v>
      </c>
      <c r="AY218" s="17" t="s">
        <v>137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7" t="s">
        <v>78</v>
      </c>
      <c r="BK218" s="155">
        <f>ROUND(I218*H218,2)</f>
        <v>0</v>
      </c>
      <c r="BL218" s="17" t="s">
        <v>144</v>
      </c>
      <c r="BM218" s="154" t="s">
        <v>1627</v>
      </c>
    </row>
    <row r="219" spans="1:65" s="2" customFormat="1">
      <c r="A219" s="32"/>
      <c r="B219" s="33"/>
      <c r="C219" s="32"/>
      <c r="D219" s="156" t="s">
        <v>146</v>
      </c>
      <c r="E219" s="32"/>
      <c r="F219" s="157" t="s">
        <v>1628</v>
      </c>
      <c r="G219" s="32"/>
      <c r="H219" s="32"/>
      <c r="I219" s="158"/>
      <c r="J219" s="32"/>
      <c r="K219" s="32"/>
      <c r="L219" s="33"/>
      <c r="M219" s="159"/>
      <c r="N219" s="160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146</v>
      </c>
      <c r="AU219" s="17" t="s">
        <v>80</v>
      </c>
    </row>
    <row r="220" spans="1:65" s="13" customFormat="1">
      <c r="B220" s="161"/>
      <c r="D220" s="162" t="s">
        <v>148</v>
      </c>
      <c r="E220" s="163" t="s">
        <v>3</v>
      </c>
      <c r="F220" s="164" t="s">
        <v>1483</v>
      </c>
      <c r="H220" s="165">
        <v>1</v>
      </c>
      <c r="I220" s="166"/>
      <c r="L220" s="161"/>
      <c r="M220" s="167"/>
      <c r="N220" s="168"/>
      <c r="O220" s="168"/>
      <c r="P220" s="168"/>
      <c r="Q220" s="168"/>
      <c r="R220" s="168"/>
      <c r="S220" s="168"/>
      <c r="T220" s="169"/>
      <c r="AT220" s="163" t="s">
        <v>148</v>
      </c>
      <c r="AU220" s="163" t="s">
        <v>80</v>
      </c>
      <c r="AV220" s="13" t="s">
        <v>80</v>
      </c>
      <c r="AW220" s="13" t="s">
        <v>33</v>
      </c>
      <c r="AX220" s="13" t="s">
        <v>78</v>
      </c>
      <c r="AY220" s="163" t="s">
        <v>137</v>
      </c>
    </row>
    <row r="221" spans="1:65" s="2" customFormat="1" ht="37.9" customHeight="1">
      <c r="A221" s="32"/>
      <c r="B221" s="142"/>
      <c r="C221" s="143" t="s">
        <v>434</v>
      </c>
      <c r="D221" s="143" t="s">
        <v>139</v>
      </c>
      <c r="E221" s="144" t="s">
        <v>751</v>
      </c>
      <c r="F221" s="145" t="s">
        <v>752</v>
      </c>
      <c r="G221" s="146" t="s">
        <v>142</v>
      </c>
      <c r="H221" s="147">
        <v>36.75</v>
      </c>
      <c r="I221" s="148"/>
      <c r="J221" s="149">
        <f>ROUND(I221*H221,2)</f>
        <v>0</v>
      </c>
      <c r="K221" s="145" t="s">
        <v>143</v>
      </c>
      <c r="L221" s="33"/>
      <c r="M221" s="150" t="s">
        <v>3</v>
      </c>
      <c r="N221" s="151" t="s">
        <v>42</v>
      </c>
      <c r="O221" s="53"/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4" t="s">
        <v>144</v>
      </c>
      <c r="AT221" s="154" t="s">
        <v>139</v>
      </c>
      <c r="AU221" s="154" t="s">
        <v>80</v>
      </c>
      <c r="AY221" s="17" t="s">
        <v>137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7" t="s">
        <v>78</v>
      </c>
      <c r="BK221" s="155">
        <f>ROUND(I221*H221,2)</f>
        <v>0</v>
      </c>
      <c r="BL221" s="17" t="s">
        <v>144</v>
      </c>
      <c r="BM221" s="154" t="s">
        <v>1629</v>
      </c>
    </row>
    <row r="222" spans="1:65" s="2" customFormat="1">
      <c r="A222" s="32"/>
      <c r="B222" s="33"/>
      <c r="C222" s="32"/>
      <c r="D222" s="156" t="s">
        <v>146</v>
      </c>
      <c r="E222" s="32"/>
      <c r="F222" s="157" t="s">
        <v>754</v>
      </c>
      <c r="G222" s="32"/>
      <c r="H222" s="32"/>
      <c r="I222" s="158"/>
      <c r="J222" s="32"/>
      <c r="K222" s="32"/>
      <c r="L222" s="33"/>
      <c r="M222" s="159"/>
      <c r="N222" s="160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146</v>
      </c>
      <c r="AU222" s="17" t="s">
        <v>80</v>
      </c>
    </row>
    <row r="223" spans="1:65" s="13" customFormat="1">
      <c r="B223" s="161"/>
      <c r="D223" s="162" t="s">
        <v>148</v>
      </c>
      <c r="E223" s="163" t="s">
        <v>3</v>
      </c>
      <c r="F223" s="164" t="s">
        <v>1630</v>
      </c>
      <c r="H223" s="165">
        <v>36.75</v>
      </c>
      <c r="I223" s="166"/>
      <c r="L223" s="161"/>
      <c r="M223" s="167"/>
      <c r="N223" s="168"/>
      <c r="O223" s="168"/>
      <c r="P223" s="168"/>
      <c r="Q223" s="168"/>
      <c r="R223" s="168"/>
      <c r="S223" s="168"/>
      <c r="T223" s="169"/>
      <c r="AT223" s="163" t="s">
        <v>148</v>
      </c>
      <c r="AU223" s="163" t="s">
        <v>80</v>
      </c>
      <c r="AV223" s="13" t="s">
        <v>80</v>
      </c>
      <c r="AW223" s="13" t="s">
        <v>33</v>
      </c>
      <c r="AX223" s="13" t="s">
        <v>78</v>
      </c>
      <c r="AY223" s="163" t="s">
        <v>137</v>
      </c>
    </row>
    <row r="224" spans="1:65" s="2" customFormat="1" ht="37.9" customHeight="1">
      <c r="A224" s="32"/>
      <c r="B224" s="142"/>
      <c r="C224" s="143" t="s">
        <v>438</v>
      </c>
      <c r="D224" s="143" t="s">
        <v>139</v>
      </c>
      <c r="E224" s="144" t="s">
        <v>321</v>
      </c>
      <c r="F224" s="145" t="s">
        <v>322</v>
      </c>
      <c r="G224" s="146" t="s">
        <v>142</v>
      </c>
      <c r="H224" s="147">
        <v>36.75</v>
      </c>
      <c r="I224" s="148"/>
      <c r="J224" s="149">
        <f>ROUND(I224*H224,2)</f>
        <v>0</v>
      </c>
      <c r="K224" s="145" t="s">
        <v>143</v>
      </c>
      <c r="L224" s="33"/>
      <c r="M224" s="150" t="s">
        <v>3</v>
      </c>
      <c r="N224" s="151" t="s">
        <v>42</v>
      </c>
      <c r="O224" s="53"/>
      <c r="P224" s="152">
        <f>O224*H224</f>
        <v>0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4" t="s">
        <v>144</v>
      </c>
      <c r="AT224" s="154" t="s">
        <v>139</v>
      </c>
      <c r="AU224" s="154" t="s">
        <v>80</v>
      </c>
      <c r="AY224" s="17" t="s">
        <v>137</v>
      </c>
      <c r="BE224" s="155">
        <f>IF(N224="základní",J224,0)</f>
        <v>0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7" t="s">
        <v>78</v>
      </c>
      <c r="BK224" s="155">
        <f>ROUND(I224*H224,2)</f>
        <v>0</v>
      </c>
      <c r="BL224" s="17" t="s">
        <v>144</v>
      </c>
      <c r="BM224" s="154" t="s">
        <v>1631</v>
      </c>
    </row>
    <row r="225" spans="1:65" s="2" customFormat="1">
      <c r="A225" s="32"/>
      <c r="B225" s="33"/>
      <c r="C225" s="32"/>
      <c r="D225" s="156" t="s">
        <v>146</v>
      </c>
      <c r="E225" s="32"/>
      <c r="F225" s="157" t="s">
        <v>324</v>
      </c>
      <c r="G225" s="32"/>
      <c r="H225" s="32"/>
      <c r="I225" s="158"/>
      <c r="J225" s="32"/>
      <c r="K225" s="32"/>
      <c r="L225" s="33"/>
      <c r="M225" s="159"/>
      <c r="N225" s="160"/>
      <c r="O225" s="53"/>
      <c r="P225" s="53"/>
      <c r="Q225" s="53"/>
      <c r="R225" s="53"/>
      <c r="S225" s="53"/>
      <c r="T225" s="54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146</v>
      </c>
      <c r="AU225" s="17" t="s">
        <v>80</v>
      </c>
    </row>
    <row r="226" spans="1:65" s="13" customFormat="1">
      <c r="B226" s="161"/>
      <c r="D226" s="162" t="s">
        <v>148</v>
      </c>
      <c r="E226" s="163" t="s">
        <v>3</v>
      </c>
      <c r="F226" s="164" t="s">
        <v>1630</v>
      </c>
      <c r="H226" s="165">
        <v>36.75</v>
      </c>
      <c r="I226" s="166"/>
      <c r="L226" s="161"/>
      <c r="M226" s="167"/>
      <c r="N226" s="168"/>
      <c r="O226" s="168"/>
      <c r="P226" s="168"/>
      <c r="Q226" s="168"/>
      <c r="R226" s="168"/>
      <c r="S226" s="168"/>
      <c r="T226" s="169"/>
      <c r="AT226" s="163" t="s">
        <v>148</v>
      </c>
      <c r="AU226" s="163" t="s">
        <v>80</v>
      </c>
      <c r="AV226" s="13" t="s">
        <v>80</v>
      </c>
      <c r="AW226" s="13" t="s">
        <v>33</v>
      </c>
      <c r="AX226" s="13" t="s">
        <v>78</v>
      </c>
      <c r="AY226" s="163" t="s">
        <v>137</v>
      </c>
    </row>
    <row r="227" spans="1:65" s="2" customFormat="1" ht="16.5" customHeight="1">
      <c r="A227" s="32"/>
      <c r="B227" s="142"/>
      <c r="C227" s="178" t="s">
        <v>443</v>
      </c>
      <c r="D227" s="178" t="s">
        <v>293</v>
      </c>
      <c r="E227" s="179" t="s">
        <v>326</v>
      </c>
      <c r="F227" s="180" t="s">
        <v>327</v>
      </c>
      <c r="G227" s="181" t="s">
        <v>328</v>
      </c>
      <c r="H227" s="182">
        <v>0.73499999999999999</v>
      </c>
      <c r="I227" s="183"/>
      <c r="J227" s="184">
        <f>ROUND(I227*H227,2)</f>
        <v>0</v>
      </c>
      <c r="K227" s="180" t="s">
        <v>143</v>
      </c>
      <c r="L227" s="185"/>
      <c r="M227" s="186" t="s">
        <v>3</v>
      </c>
      <c r="N227" s="187" t="s">
        <v>42</v>
      </c>
      <c r="O227" s="53"/>
      <c r="P227" s="152">
        <f>O227*H227</f>
        <v>0</v>
      </c>
      <c r="Q227" s="152">
        <v>1E-3</v>
      </c>
      <c r="R227" s="152">
        <f>Q227*H227</f>
        <v>7.3499999999999998E-4</v>
      </c>
      <c r="S227" s="152">
        <v>0</v>
      </c>
      <c r="T227" s="15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4" t="s">
        <v>186</v>
      </c>
      <c r="AT227" s="154" t="s">
        <v>293</v>
      </c>
      <c r="AU227" s="154" t="s">
        <v>80</v>
      </c>
      <c r="AY227" s="17" t="s">
        <v>137</v>
      </c>
      <c r="BE227" s="155">
        <f>IF(N227="základní",J227,0)</f>
        <v>0</v>
      </c>
      <c r="BF227" s="155">
        <f>IF(N227="snížená",J227,0)</f>
        <v>0</v>
      </c>
      <c r="BG227" s="155">
        <f>IF(N227="zákl. přenesená",J227,0)</f>
        <v>0</v>
      </c>
      <c r="BH227" s="155">
        <f>IF(N227="sníž. přenesená",J227,0)</f>
        <v>0</v>
      </c>
      <c r="BI227" s="155">
        <f>IF(N227="nulová",J227,0)</f>
        <v>0</v>
      </c>
      <c r="BJ227" s="17" t="s">
        <v>78</v>
      </c>
      <c r="BK227" s="155">
        <f>ROUND(I227*H227,2)</f>
        <v>0</v>
      </c>
      <c r="BL227" s="17" t="s">
        <v>144</v>
      </c>
      <c r="BM227" s="154" t="s">
        <v>1632</v>
      </c>
    </row>
    <row r="228" spans="1:65" s="13" customFormat="1">
      <c r="B228" s="161"/>
      <c r="D228" s="162" t="s">
        <v>148</v>
      </c>
      <c r="F228" s="164" t="s">
        <v>1633</v>
      </c>
      <c r="H228" s="165">
        <v>0.73499999999999999</v>
      </c>
      <c r="I228" s="166"/>
      <c r="L228" s="161"/>
      <c r="M228" s="167"/>
      <c r="N228" s="168"/>
      <c r="O228" s="168"/>
      <c r="P228" s="168"/>
      <c r="Q228" s="168"/>
      <c r="R228" s="168"/>
      <c r="S228" s="168"/>
      <c r="T228" s="169"/>
      <c r="AT228" s="163" t="s">
        <v>148</v>
      </c>
      <c r="AU228" s="163" t="s">
        <v>80</v>
      </c>
      <c r="AV228" s="13" t="s">
        <v>80</v>
      </c>
      <c r="AW228" s="13" t="s">
        <v>4</v>
      </c>
      <c r="AX228" s="13" t="s">
        <v>78</v>
      </c>
      <c r="AY228" s="163" t="s">
        <v>137</v>
      </c>
    </row>
    <row r="229" spans="1:65" s="2" customFormat="1" ht="33" customHeight="1">
      <c r="A229" s="32"/>
      <c r="B229" s="142"/>
      <c r="C229" s="143" t="s">
        <v>448</v>
      </c>
      <c r="D229" s="143" t="s">
        <v>139</v>
      </c>
      <c r="E229" s="144" t="s">
        <v>1634</v>
      </c>
      <c r="F229" s="145" t="s">
        <v>1635</v>
      </c>
      <c r="G229" s="146" t="s">
        <v>142</v>
      </c>
      <c r="H229" s="147">
        <v>432</v>
      </c>
      <c r="I229" s="148"/>
      <c r="J229" s="149">
        <f>ROUND(I229*H229,2)</f>
        <v>0</v>
      </c>
      <c r="K229" s="145" t="s">
        <v>143</v>
      </c>
      <c r="L229" s="33"/>
      <c r="M229" s="150" t="s">
        <v>3</v>
      </c>
      <c r="N229" s="151" t="s">
        <v>42</v>
      </c>
      <c r="O229" s="53"/>
      <c r="P229" s="152">
        <f>O229*H229</f>
        <v>0</v>
      </c>
      <c r="Q229" s="152">
        <v>0</v>
      </c>
      <c r="R229" s="152">
        <f>Q229*H229</f>
        <v>0</v>
      </c>
      <c r="S229" s="152">
        <v>0</v>
      </c>
      <c r="T229" s="153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4" t="s">
        <v>144</v>
      </c>
      <c r="AT229" s="154" t="s">
        <v>139</v>
      </c>
      <c r="AU229" s="154" t="s">
        <v>80</v>
      </c>
      <c r="AY229" s="17" t="s">
        <v>137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7" t="s">
        <v>78</v>
      </c>
      <c r="BK229" s="155">
        <f>ROUND(I229*H229,2)</f>
        <v>0</v>
      </c>
      <c r="BL229" s="17" t="s">
        <v>144</v>
      </c>
      <c r="BM229" s="154" t="s">
        <v>1636</v>
      </c>
    </row>
    <row r="230" spans="1:65" s="2" customFormat="1">
      <c r="A230" s="32"/>
      <c r="B230" s="33"/>
      <c r="C230" s="32"/>
      <c r="D230" s="156" t="s">
        <v>146</v>
      </c>
      <c r="E230" s="32"/>
      <c r="F230" s="157" t="s">
        <v>1637</v>
      </c>
      <c r="G230" s="32"/>
      <c r="H230" s="32"/>
      <c r="I230" s="158"/>
      <c r="J230" s="32"/>
      <c r="K230" s="32"/>
      <c r="L230" s="33"/>
      <c r="M230" s="159"/>
      <c r="N230" s="160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146</v>
      </c>
      <c r="AU230" s="17" t="s">
        <v>80</v>
      </c>
    </row>
    <row r="231" spans="1:65" s="13" customFormat="1" ht="20">
      <c r="B231" s="161"/>
      <c r="D231" s="162" t="s">
        <v>148</v>
      </c>
      <c r="E231" s="163" t="s">
        <v>3</v>
      </c>
      <c r="F231" s="164" t="s">
        <v>1638</v>
      </c>
      <c r="H231" s="165">
        <v>352</v>
      </c>
      <c r="I231" s="166"/>
      <c r="L231" s="161"/>
      <c r="M231" s="167"/>
      <c r="N231" s="168"/>
      <c r="O231" s="168"/>
      <c r="P231" s="168"/>
      <c r="Q231" s="168"/>
      <c r="R231" s="168"/>
      <c r="S231" s="168"/>
      <c r="T231" s="169"/>
      <c r="AT231" s="163" t="s">
        <v>148</v>
      </c>
      <c r="AU231" s="163" t="s">
        <v>80</v>
      </c>
      <c r="AV231" s="13" t="s">
        <v>80</v>
      </c>
      <c r="AW231" s="13" t="s">
        <v>33</v>
      </c>
      <c r="AX231" s="13" t="s">
        <v>71</v>
      </c>
      <c r="AY231" s="163" t="s">
        <v>137</v>
      </c>
    </row>
    <row r="232" spans="1:65" s="13" customFormat="1">
      <c r="B232" s="161"/>
      <c r="D232" s="162" t="s">
        <v>148</v>
      </c>
      <c r="E232" s="163" t="s">
        <v>3</v>
      </c>
      <c r="F232" s="164" t="s">
        <v>1639</v>
      </c>
      <c r="H232" s="165">
        <v>80</v>
      </c>
      <c r="I232" s="166"/>
      <c r="L232" s="161"/>
      <c r="M232" s="167"/>
      <c r="N232" s="168"/>
      <c r="O232" s="168"/>
      <c r="P232" s="168"/>
      <c r="Q232" s="168"/>
      <c r="R232" s="168"/>
      <c r="S232" s="168"/>
      <c r="T232" s="169"/>
      <c r="AT232" s="163" t="s">
        <v>148</v>
      </c>
      <c r="AU232" s="163" t="s">
        <v>80</v>
      </c>
      <c r="AV232" s="13" t="s">
        <v>80</v>
      </c>
      <c r="AW232" s="13" t="s">
        <v>33</v>
      </c>
      <c r="AX232" s="13" t="s">
        <v>71</v>
      </c>
      <c r="AY232" s="163" t="s">
        <v>137</v>
      </c>
    </row>
    <row r="233" spans="1:65" s="14" customFormat="1">
      <c r="B233" s="170"/>
      <c r="D233" s="162" t="s">
        <v>148</v>
      </c>
      <c r="E233" s="171" t="s">
        <v>3</v>
      </c>
      <c r="F233" s="172" t="s">
        <v>262</v>
      </c>
      <c r="H233" s="173">
        <v>432</v>
      </c>
      <c r="I233" s="174"/>
      <c r="L233" s="170"/>
      <c r="M233" s="175"/>
      <c r="N233" s="176"/>
      <c r="O233" s="176"/>
      <c r="P233" s="176"/>
      <c r="Q233" s="176"/>
      <c r="R233" s="176"/>
      <c r="S233" s="176"/>
      <c r="T233" s="177"/>
      <c r="AT233" s="171" t="s">
        <v>148</v>
      </c>
      <c r="AU233" s="171" t="s">
        <v>80</v>
      </c>
      <c r="AV233" s="14" t="s">
        <v>144</v>
      </c>
      <c r="AW233" s="14" t="s">
        <v>33</v>
      </c>
      <c r="AX233" s="14" t="s">
        <v>78</v>
      </c>
      <c r="AY233" s="171" t="s">
        <v>137</v>
      </c>
    </row>
    <row r="234" spans="1:65" s="12" customFormat="1" ht="22.9" customHeight="1">
      <c r="B234" s="129"/>
      <c r="D234" s="130" t="s">
        <v>70</v>
      </c>
      <c r="E234" s="140" t="s">
        <v>80</v>
      </c>
      <c r="F234" s="140" t="s">
        <v>331</v>
      </c>
      <c r="I234" s="132"/>
      <c r="J234" s="141">
        <f>BK234</f>
        <v>0</v>
      </c>
      <c r="L234" s="129"/>
      <c r="M234" s="134"/>
      <c r="N234" s="135"/>
      <c r="O234" s="135"/>
      <c r="P234" s="136">
        <f>SUM(P235:P243)</f>
        <v>0</v>
      </c>
      <c r="Q234" s="135"/>
      <c r="R234" s="136">
        <f>SUM(R235:R243)</f>
        <v>14.4680125</v>
      </c>
      <c r="S234" s="135"/>
      <c r="T234" s="137">
        <f>SUM(T235:T243)</f>
        <v>0</v>
      </c>
      <c r="AR234" s="130" t="s">
        <v>78</v>
      </c>
      <c r="AT234" s="138" t="s">
        <v>70</v>
      </c>
      <c r="AU234" s="138" t="s">
        <v>78</v>
      </c>
      <c r="AY234" s="130" t="s">
        <v>137</v>
      </c>
      <c r="BK234" s="139">
        <f>SUM(BK235:BK243)</f>
        <v>0</v>
      </c>
    </row>
    <row r="235" spans="1:65" s="2" customFormat="1" ht="37.9" customHeight="1">
      <c r="A235" s="32"/>
      <c r="B235" s="142"/>
      <c r="C235" s="143" t="s">
        <v>454</v>
      </c>
      <c r="D235" s="143" t="s">
        <v>139</v>
      </c>
      <c r="E235" s="144" t="s">
        <v>1640</v>
      </c>
      <c r="F235" s="145" t="s">
        <v>1641</v>
      </c>
      <c r="G235" s="146" t="s">
        <v>142</v>
      </c>
      <c r="H235" s="147">
        <v>36.75</v>
      </c>
      <c r="I235" s="148"/>
      <c r="J235" s="149">
        <f>ROUND(I235*H235,2)</f>
        <v>0</v>
      </c>
      <c r="K235" s="145" t="s">
        <v>143</v>
      </c>
      <c r="L235" s="33"/>
      <c r="M235" s="150" t="s">
        <v>3</v>
      </c>
      <c r="N235" s="151" t="s">
        <v>42</v>
      </c>
      <c r="O235" s="53"/>
      <c r="P235" s="152">
        <f>O235*H235</f>
        <v>0</v>
      </c>
      <c r="Q235" s="152">
        <v>1.7000000000000001E-4</v>
      </c>
      <c r="R235" s="152">
        <f>Q235*H235</f>
        <v>6.2475000000000004E-3</v>
      </c>
      <c r="S235" s="152">
        <v>0</v>
      </c>
      <c r="T235" s="153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4" t="s">
        <v>144</v>
      </c>
      <c r="AT235" s="154" t="s">
        <v>139</v>
      </c>
      <c r="AU235" s="154" t="s">
        <v>80</v>
      </c>
      <c r="AY235" s="17" t="s">
        <v>137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7" t="s">
        <v>78</v>
      </c>
      <c r="BK235" s="155">
        <f>ROUND(I235*H235,2)</f>
        <v>0</v>
      </c>
      <c r="BL235" s="17" t="s">
        <v>144</v>
      </c>
      <c r="BM235" s="154" t="s">
        <v>1642</v>
      </c>
    </row>
    <row r="236" spans="1:65" s="2" customFormat="1">
      <c r="A236" s="32"/>
      <c r="B236" s="33"/>
      <c r="C236" s="32"/>
      <c r="D236" s="156" t="s">
        <v>146</v>
      </c>
      <c r="E236" s="32"/>
      <c r="F236" s="157" t="s">
        <v>1643</v>
      </c>
      <c r="G236" s="32"/>
      <c r="H236" s="32"/>
      <c r="I236" s="158"/>
      <c r="J236" s="32"/>
      <c r="K236" s="32"/>
      <c r="L236" s="33"/>
      <c r="M236" s="159"/>
      <c r="N236" s="160"/>
      <c r="O236" s="53"/>
      <c r="P236" s="53"/>
      <c r="Q236" s="53"/>
      <c r="R236" s="53"/>
      <c r="S236" s="53"/>
      <c r="T236" s="54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146</v>
      </c>
      <c r="AU236" s="17" t="s">
        <v>80</v>
      </c>
    </row>
    <row r="237" spans="1:65" s="13" customFormat="1">
      <c r="B237" s="161"/>
      <c r="D237" s="162" t="s">
        <v>148</v>
      </c>
      <c r="E237" s="163" t="s">
        <v>3</v>
      </c>
      <c r="F237" s="164" t="s">
        <v>1630</v>
      </c>
      <c r="H237" s="165">
        <v>36.75</v>
      </c>
      <c r="I237" s="166"/>
      <c r="L237" s="161"/>
      <c r="M237" s="167"/>
      <c r="N237" s="168"/>
      <c r="O237" s="168"/>
      <c r="P237" s="168"/>
      <c r="Q237" s="168"/>
      <c r="R237" s="168"/>
      <c r="S237" s="168"/>
      <c r="T237" s="169"/>
      <c r="AT237" s="163" t="s">
        <v>148</v>
      </c>
      <c r="AU237" s="163" t="s">
        <v>80</v>
      </c>
      <c r="AV237" s="13" t="s">
        <v>80</v>
      </c>
      <c r="AW237" s="13" t="s">
        <v>33</v>
      </c>
      <c r="AX237" s="13" t="s">
        <v>78</v>
      </c>
      <c r="AY237" s="163" t="s">
        <v>137</v>
      </c>
    </row>
    <row r="238" spans="1:65" s="2" customFormat="1" ht="24.25" customHeight="1">
      <c r="A238" s="32"/>
      <c r="B238" s="142"/>
      <c r="C238" s="178" t="s">
        <v>458</v>
      </c>
      <c r="D238" s="178" t="s">
        <v>293</v>
      </c>
      <c r="E238" s="179" t="s">
        <v>1644</v>
      </c>
      <c r="F238" s="180" t="s">
        <v>1645</v>
      </c>
      <c r="G238" s="181" t="s">
        <v>142</v>
      </c>
      <c r="H238" s="182">
        <v>43.53</v>
      </c>
      <c r="I238" s="183"/>
      <c r="J238" s="184">
        <f>ROUND(I238*H238,2)</f>
        <v>0</v>
      </c>
      <c r="K238" s="180" t="s">
        <v>143</v>
      </c>
      <c r="L238" s="185"/>
      <c r="M238" s="186" t="s">
        <v>3</v>
      </c>
      <c r="N238" s="187" t="s">
        <v>42</v>
      </c>
      <c r="O238" s="53"/>
      <c r="P238" s="152">
        <f>O238*H238</f>
        <v>0</v>
      </c>
      <c r="Q238" s="152">
        <v>5.0000000000000001E-4</v>
      </c>
      <c r="R238" s="152">
        <f>Q238*H238</f>
        <v>2.1765E-2</v>
      </c>
      <c r="S238" s="152">
        <v>0</v>
      </c>
      <c r="T238" s="153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4" t="s">
        <v>186</v>
      </c>
      <c r="AT238" s="154" t="s">
        <v>293</v>
      </c>
      <c r="AU238" s="154" t="s">
        <v>80</v>
      </c>
      <c r="AY238" s="17" t="s">
        <v>137</v>
      </c>
      <c r="BE238" s="155">
        <f>IF(N238="základní",J238,0)</f>
        <v>0</v>
      </c>
      <c r="BF238" s="155">
        <f>IF(N238="snížená",J238,0)</f>
        <v>0</v>
      </c>
      <c r="BG238" s="155">
        <f>IF(N238="zákl. přenesená",J238,0)</f>
        <v>0</v>
      </c>
      <c r="BH238" s="155">
        <f>IF(N238="sníž. přenesená",J238,0)</f>
        <v>0</v>
      </c>
      <c r="BI238" s="155">
        <f>IF(N238="nulová",J238,0)</f>
        <v>0</v>
      </c>
      <c r="BJ238" s="17" t="s">
        <v>78</v>
      </c>
      <c r="BK238" s="155">
        <f>ROUND(I238*H238,2)</f>
        <v>0</v>
      </c>
      <c r="BL238" s="17" t="s">
        <v>144</v>
      </c>
      <c r="BM238" s="154" t="s">
        <v>1646</v>
      </c>
    </row>
    <row r="239" spans="1:65" s="13" customFormat="1">
      <c r="B239" s="161"/>
      <c r="D239" s="162" t="s">
        <v>148</v>
      </c>
      <c r="F239" s="164" t="s">
        <v>1647</v>
      </c>
      <c r="H239" s="165">
        <v>43.53</v>
      </c>
      <c r="I239" s="166"/>
      <c r="L239" s="161"/>
      <c r="M239" s="167"/>
      <c r="N239" s="168"/>
      <c r="O239" s="168"/>
      <c r="P239" s="168"/>
      <c r="Q239" s="168"/>
      <c r="R239" s="168"/>
      <c r="S239" s="168"/>
      <c r="T239" s="169"/>
      <c r="AT239" s="163" t="s">
        <v>148</v>
      </c>
      <c r="AU239" s="163" t="s">
        <v>80</v>
      </c>
      <c r="AV239" s="13" t="s">
        <v>80</v>
      </c>
      <c r="AW239" s="13" t="s">
        <v>4</v>
      </c>
      <c r="AX239" s="13" t="s">
        <v>78</v>
      </c>
      <c r="AY239" s="163" t="s">
        <v>137</v>
      </c>
    </row>
    <row r="240" spans="1:65" s="2" customFormat="1" ht="24.25" customHeight="1">
      <c r="A240" s="32"/>
      <c r="B240" s="142"/>
      <c r="C240" s="143" t="s">
        <v>464</v>
      </c>
      <c r="D240" s="143" t="s">
        <v>139</v>
      </c>
      <c r="E240" s="144" t="s">
        <v>1648</v>
      </c>
      <c r="F240" s="145" t="s">
        <v>1649</v>
      </c>
      <c r="G240" s="146" t="s">
        <v>142</v>
      </c>
      <c r="H240" s="147">
        <v>30</v>
      </c>
      <c r="I240" s="148"/>
      <c r="J240" s="149">
        <f>ROUND(I240*H240,2)</f>
        <v>0</v>
      </c>
      <c r="K240" s="145" t="s">
        <v>143</v>
      </c>
      <c r="L240" s="33"/>
      <c r="M240" s="150" t="s">
        <v>3</v>
      </c>
      <c r="N240" s="151" t="s">
        <v>42</v>
      </c>
      <c r="O240" s="53"/>
      <c r="P240" s="152">
        <f>O240*H240</f>
        <v>0</v>
      </c>
      <c r="Q240" s="152">
        <v>0.108</v>
      </c>
      <c r="R240" s="152">
        <f>Q240*H240</f>
        <v>3.2399999999999998</v>
      </c>
      <c r="S240" s="152">
        <v>0</v>
      </c>
      <c r="T240" s="153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4" t="s">
        <v>144</v>
      </c>
      <c r="AT240" s="154" t="s">
        <v>139</v>
      </c>
      <c r="AU240" s="154" t="s">
        <v>80</v>
      </c>
      <c r="AY240" s="17" t="s">
        <v>137</v>
      </c>
      <c r="BE240" s="155">
        <f>IF(N240="základní",J240,0)</f>
        <v>0</v>
      </c>
      <c r="BF240" s="155">
        <f>IF(N240="snížená",J240,0)</f>
        <v>0</v>
      </c>
      <c r="BG240" s="155">
        <f>IF(N240="zákl. přenesená",J240,0)</f>
        <v>0</v>
      </c>
      <c r="BH240" s="155">
        <f>IF(N240="sníž. přenesená",J240,0)</f>
        <v>0</v>
      </c>
      <c r="BI240" s="155">
        <f>IF(N240="nulová",J240,0)</f>
        <v>0</v>
      </c>
      <c r="BJ240" s="17" t="s">
        <v>78</v>
      </c>
      <c r="BK240" s="155">
        <f>ROUND(I240*H240,2)</f>
        <v>0</v>
      </c>
      <c r="BL240" s="17" t="s">
        <v>144</v>
      </c>
      <c r="BM240" s="154" t="s">
        <v>1650</v>
      </c>
    </row>
    <row r="241" spans="1:65" s="2" customFormat="1">
      <c r="A241" s="32"/>
      <c r="B241" s="33"/>
      <c r="C241" s="32"/>
      <c r="D241" s="156" t="s">
        <v>146</v>
      </c>
      <c r="E241" s="32"/>
      <c r="F241" s="157" t="s">
        <v>1651</v>
      </c>
      <c r="G241" s="32"/>
      <c r="H241" s="32"/>
      <c r="I241" s="158"/>
      <c r="J241" s="32"/>
      <c r="K241" s="32"/>
      <c r="L241" s="33"/>
      <c r="M241" s="159"/>
      <c r="N241" s="160"/>
      <c r="O241" s="53"/>
      <c r="P241" s="53"/>
      <c r="Q241" s="53"/>
      <c r="R241" s="53"/>
      <c r="S241" s="53"/>
      <c r="T241" s="54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146</v>
      </c>
      <c r="AU241" s="17" t="s">
        <v>80</v>
      </c>
    </row>
    <row r="242" spans="1:65" s="13" customFormat="1">
      <c r="B242" s="161"/>
      <c r="D242" s="162" t="s">
        <v>148</v>
      </c>
      <c r="E242" s="163" t="s">
        <v>3</v>
      </c>
      <c r="F242" s="164" t="s">
        <v>1527</v>
      </c>
      <c r="H242" s="165">
        <v>30</v>
      </c>
      <c r="I242" s="166"/>
      <c r="L242" s="161"/>
      <c r="M242" s="167"/>
      <c r="N242" s="168"/>
      <c r="O242" s="168"/>
      <c r="P242" s="168"/>
      <c r="Q242" s="168"/>
      <c r="R242" s="168"/>
      <c r="S242" s="168"/>
      <c r="T242" s="169"/>
      <c r="AT242" s="163" t="s">
        <v>148</v>
      </c>
      <c r="AU242" s="163" t="s">
        <v>80</v>
      </c>
      <c r="AV242" s="13" t="s">
        <v>80</v>
      </c>
      <c r="AW242" s="13" t="s">
        <v>33</v>
      </c>
      <c r="AX242" s="13" t="s">
        <v>78</v>
      </c>
      <c r="AY242" s="163" t="s">
        <v>137</v>
      </c>
    </row>
    <row r="243" spans="1:65" s="2" customFormat="1" ht="24.25" customHeight="1">
      <c r="A243" s="32"/>
      <c r="B243" s="142"/>
      <c r="C243" s="178" t="s">
        <v>468</v>
      </c>
      <c r="D243" s="178" t="s">
        <v>293</v>
      </c>
      <c r="E243" s="179" t="s">
        <v>1652</v>
      </c>
      <c r="F243" s="180" t="s">
        <v>1653</v>
      </c>
      <c r="G243" s="181" t="s">
        <v>405</v>
      </c>
      <c r="H243" s="182">
        <v>10</v>
      </c>
      <c r="I243" s="183"/>
      <c r="J243" s="184">
        <f>ROUND(I243*H243,2)</f>
        <v>0</v>
      </c>
      <c r="K243" s="180" t="s">
        <v>3</v>
      </c>
      <c r="L243" s="185"/>
      <c r="M243" s="186" t="s">
        <v>3</v>
      </c>
      <c r="N243" s="187" t="s">
        <v>42</v>
      </c>
      <c r="O243" s="53"/>
      <c r="P243" s="152">
        <f>O243*H243</f>
        <v>0</v>
      </c>
      <c r="Q243" s="152">
        <v>1.1200000000000001</v>
      </c>
      <c r="R243" s="152">
        <f>Q243*H243</f>
        <v>11.200000000000001</v>
      </c>
      <c r="S243" s="152">
        <v>0</v>
      </c>
      <c r="T243" s="153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4" t="s">
        <v>186</v>
      </c>
      <c r="AT243" s="154" t="s">
        <v>293</v>
      </c>
      <c r="AU243" s="154" t="s">
        <v>80</v>
      </c>
      <c r="AY243" s="17" t="s">
        <v>137</v>
      </c>
      <c r="BE243" s="155">
        <f>IF(N243="základní",J243,0)</f>
        <v>0</v>
      </c>
      <c r="BF243" s="155">
        <f>IF(N243="snížená",J243,0)</f>
        <v>0</v>
      </c>
      <c r="BG243" s="155">
        <f>IF(N243="zákl. přenesená",J243,0)</f>
        <v>0</v>
      </c>
      <c r="BH243" s="155">
        <f>IF(N243="sníž. přenesená",J243,0)</f>
        <v>0</v>
      </c>
      <c r="BI243" s="155">
        <f>IF(N243="nulová",J243,0)</f>
        <v>0</v>
      </c>
      <c r="BJ243" s="17" t="s">
        <v>78</v>
      </c>
      <c r="BK243" s="155">
        <f>ROUND(I243*H243,2)</f>
        <v>0</v>
      </c>
      <c r="BL243" s="17" t="s">
        <v>144</v>
      </c>
      <c r="BM243" s="154" t="s">
        <v>1654</v>
      </c>
    </row>
    <row r="244" spans="1:65" s="12" customFormat="1" ht="22.9" customHeight="1">
      <c r="B244" s="129"/>
      <c r="D244" s="130" t="s">
        <v>70</v>
      </c>
      <c r="E244" s="140" t="s">
        <v>155</v>
      </c>
      <c r="F244" s="140" t="s">
        <v>932</v>
      </c>
      <c r="I244" s="132"/>
      <c r="J244" s="141">
        <f>BK244</f>
        <v>0</v>
      </c>
      <c r="L244" s="129"/>
      <c r="M244" s="134"/>
      <c r="N244" s="135"/>
      <c r="O244" s="135"/>
      <c r="P244" s="136">
        <f>SUM(P245:P276)</f>
        <v>0</v>
      </c>
      <c r="Q244" s="135"/>
      <c r="R244" s="136">
        <f>SUM(R245:R276)</f>
        <v>3.0928900000000001</v>
      </c>
      <c r="S244" s="135"/>
      <c r="T244" s="137">
        <f>SUM(T245:T276)</f>
        <v>0</v>
      </c>
      <c r="AR244" s="130" t="s">
        <v>78</v>
      </c>
      <c r="AT244" s="138" t="s">
        <v>70</v>
      </c>
      <c r="AU244" s="138" t="s">
        <v>78</v>
      </c>
      <c r="AY244" s="130" t="s">
        <v>137</v>
      </c>
      <c r="BK244" s="139">
        <f>SUM(BK245:BK276)</f>
        <v>0</v>
      </c>
    </row>
    <row r="245" spans="1:65" s="2" customFormat="1" ht="44.25" customHeight="1">
      <c r="A245" s="32"/>
      <c r="B245" s="142"/>
      <c r="C245" s="143" t="s">
        <v>473</v>
      </c>
      <c r="D245" s="143" t="s">
        <v>139</v>
      </c>
      <c r="E245" s="144" t="s">
        <v>1655</v>
      </c>
      <c r="F245" s="145" t="s">
        <v>1656</v>
      </c>
      <c r="G245" s="146" t="s">
        <v>405</v>
      </c>
      <c r="H245" s="147">
        <v>17</v>
      </c>
      <c r="I245" s="148"/>
      <c r="J245" s="149">
        <f>ROUND(I245*H245,2)</f>
        <v>0</v>
      </c>
      <c r="K245" s="145" t="s">
        <v>143</v>
      </c>
      <c r="L245" s="33"/>
      <c r="M245" s="150" t="s">
        <v>3</v>
      </c>
      <c r="N245" s="151" t="s">
        <v>42</v>
      </c>
      <c r="O245" s="53"/>
      <c r="P245" s="152">
        <f>O245*H245</f>
        <v>0</v>
      </c>
      <c r="Q245" s="152">
        <v>0.17488999999999999</v>
      </c>
      <c r="R245" s="152">
        <f>Q245*H245</f>
        <v>2.9731299999999998</v>
      </c>
      <c r="S245" s="152">
        <v>0</v>
      </c>
      <c r="T245" s="153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4" t="s">
        <v>144</v>
      </c>
      <c r="AT245" s="154" t="s">
        <v>139</v>
      </c>
      <c r="AU245" s="154" t="s">
        <v>80</v>
      </c>
      <c r="AY245" s="17" t="s">
        <v>137</v>
      </c>
      <c r="BE245" s="155">
        <f>IF(N245="základní",J245,0)</f>
        <v>0</v>
      </c>
      <c r="BF245" s="155">
        <f>IF(N245="snížená",J245,0)</f>
        <v>0</v>
      </c>
      <c r="BG245" s="155">
        <f>IF(N245="zákl. přenesená",J245,0)</f>
        <v>0</v>
      </c>
      <c r="BH245" s="155">
        <f>IF(N245="sníž. přenesená",J245,0)</f>
        <v>0</v>
      </c>
      <c r="BI245" s="155">
        <f>IF(N245="nulová",J245,0)</f>
        <v>0</v>
      </c>
      <c r="BJ245" s="17" t="s">
        <v>78</v>
      </c>
      <c r="BK245" s="155">
        <f>ROUND(I245*H245,2)</f>
        <v>0</v>
      </c>
      <c r="BL245" s="17" t="s">
        <v>144</v>
      </c>
      <c r="BM245" s="154" t="s">
        <v>1657</v>
      </c>
    </row>
    <row r="246" spans="1:65" s="2" customFormat="1">
      <c r="A246" s="32"/>
      <c r="B246" s="33"/>
      <c r="C246" s="32"/>
      <c r="D246" s="156" t="s">
        <v>146</v>
      </c>
      <c r="E246" s="32"/>
      <c r="F246" s="157" t="s">
        <v>1658</v>
      </c>
      <c r="G246" s="32"/>
      <c r="H246" s="32"/>
      <c r="I246" s="158"/>
      <c r="J246" s="32"/>
      <c r="K246" s="32"/>
      <c r="L246" s="33"/>
      <c r="M246" s="159"/>
      <c r="N246" s="160"/>
      <c r="O246" s="53"/>
      <c r="P246" s="53"/>
      <c r="Q246" s="53"/>
      <c r="R246" s="53"/>
      <c r="S246" s="53"/>
      <c r="T246" s="54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146</v>
      </c>
      <c r="AU246" s="17" t="s">
        <v>80</v>
      </c>
    </row>
    <row r="247" spans="1:65" s="13" customFormat="1">
      <c r="B247" s="161"/>
      <c r="D247" s="162" t="s">
        <v>148</v>
      </c>
      <c r="E247" s="163" t="s">
        <v>3</v>
      </c>
      <c r="F247" s="164" t="s">
        <v>1659</v>
      </c>
      <c r="H247" s="165">
        <v>17</v>
      </c>
      <c r="I247" s="166"/>
      <c r="L247" s="161"/>
      <c r="M247" s="167"/>
      <c r="N247" s="168"/>
      <c r="O247" s="168"/>
      <c r="P247" s="168"/>
      <c r="Q247" s="168"/>
      <c r="R247" s="168"/>
      <c r="S247" s="168"/>
      <c r="T247" s="169"/>
      <c r="AT247" s="163" t="s">
        <v>148</v>
      </c>
      <c r="AU247" s="163" t="s">
        <v>80</v>
      </c>
      <c r="AV247" s="13" t="s">
        <v>80</v>
      </c>
      <c r="AW247" s="13" t="s">
        <v>33</v>
      </c>
      <c r="AX247" s="13" t="s">
        <v>78</v>
      </c>
      <c r="AY247" s="163" t="s">
        <v>137</v>
      </c>
    </row>
    <row r="248" spans="1:65" s="2" customFormat="1" ht="24.25" customHeight="1">
      <c r="A248" s="32"/>
      <c r="B248" s="142"/>
      <c r="C248" s="178" t="s">
        <v>477</v>
      </c>
      <c r="D248" s="178" t="s">
        <v>293</v>
      </c>
      <c r="E248" s="179" t="s">
        <v>1660</v>
      </c>
      <c r="F248" s="180" t="s">
        <v>1661</v>
      </c>
      <c r="G248" s="181" t="s">
        <v>405</v>
      </c>
      <c r="H248" s="182">
        <v>11</v>
      </c>
      <c r="I248" s="183"/>
      <c r="J248" s="184">
        <f>ROUND(I248*H248,2)</f>
        <v>0</v>
      </c>
      <c r="K248" s="180" t="s">
        <v>143</v>
      </c>
      <c r="L248" s="185"/>
      <c r="M248" s="186" t="s">
        <v>3</v>
      </c>
      <c r="N248" s="187" t="s">
        <v>42</v>
      </c>
      <c r="O248" s="53"/>
      <c r="P248" s="152">
        <f>O248*H248</f>
        <v>0</v>
      </c>
      <c r="Q248" s="152">
        <v>3.5999999999999999E-3</v>
      </c>
      <c r="R248" s="152">
        <f>Q248*H248</f>
        <v>3.9599999999999996E-2</v>
      </c>
      <c r="S248" s="152">
        <v>0</v>
      </c>
      <c r="T248" s="15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4" t="s">
        <v>186</v>
      </c>
      <c r="AT248" s="154" t="s">
        <v>293</v>
      </c>
      <c r="AU248" s="154" t="s">
        <v>80</v>
      </c>
      <c r="AY248" s="17" t="s">
        <v>137</v>
      </c>
      <c r="BE248" s="155">
        <f>IF(N248="základní",J248,0)</f>
        <v>0</v>
      </c>
      <c r="BF248" s="155">
        <f>IF(N248="snížená",J248,0)</f>
        <v>0</v>
      </c>
      <c r="BG248" s="155">
        <f>IF(N248="zákl. přenesená",J248,0)</f>
        <v>0</v>
      </c>
      <c r="BH248" s="155">
        <f>IF(N248="sníž. přenesená",J248,0)</f>
        <v>0</v>
      </c>
      <c r="BI248" s="155">
        <f>IF(N248="nulová",J248,0)</f>
        <v>0</v>
      </c>
      <c r="BJ248" s="17" t="s">
        <v>78</v>
      </c>
      <c r="BK248" s="155">
        <f>ROUND(I248*H248,2)</f>
        <v>0</v>
      </c>
      <c r="BL248" s="17" t="s">
        <v>144</v>
      </c>
      <c r="BM248" s="154" t="s">
        <v>1662</v>
      </c>
    </row>
    <row r="249" spans="1:65" s="13" customFormat="1">
      <c r="B249" s="161"/>
      <c r="D249" s="162" t="s">
        <v>148</v>
      </c>
      <c r="E249" s="163" t="s">
        <v>3</v>
      </c>
      <c r="F249" s="164" t="s">
        <v>1663</v>
      </c>
      <c r="H249" s="165">
        <v>11</v>
      </c>
      <c r="I249" s="166"/>
      <c r="L249" s="161"/>
      <c r="M249" s="167"/>
      <c r="N249" s="168"/>
      <c r="O249" s="168"/>
      <c r="P249" s="168"/>
      <c r="Q249" s="168"/>
      <c r="R249" s="168"/>
      <c r="S249" s="168"/>
      <c r="T249" s="169"/>
      <c r="AT249" s="163" t="s">
        <v>148</v>
      </c>
      <c r="AU249" s="163" t="s">
        <v>80</v>
      </c>
      <c r="AV249" s="13" t="s">
        <v>80</v>
      </c>
      <c r="AW249" s="13" t="s">
        <v>33</v>
      </c>
      <c r="AX249" s="13" t="s">
        <v>78</v>
      </c>
      <c r="AY249" s="163" t="s">
        <v>137</v>
      </c>
    </row>
    <row r="250" spans="1:65" s="2" customFormat="1" ht="24.25" customHeight="1">
      <c r="A250" s="32"/>
      <c r="B250" s="142"/>
      <c r="C250" s="178" t="s">
        <v>483</v>
      </c>
      <c r="D250" s="178" t="s">
        <v>293</v>
      </c>
      <c r="E250" s="179" t="s">
        <v>1664</v>
      </c>
      <c r="F250" s="180" t="s">
        <v>1665</v>
      </c>
      <c r="G250" s="181" t="s">
        <v>405</v>
      </c>
      <c r="H250" s="182">
        <v>3</v>
      </c>
      <c r="I250" s="183"/>
      <c r="J250" s="184">
        <f>ROUND(I250*H250,2)</f>
        <v>0</v>
      </c>
      <c r="K250" s="180" t="s">
        <v>3</v>
      </c>
      <c r="L250" s="185"/>
      <c r="M250" s="186" t="s">
        <v>3</v>
      </c>
      <c r="N250" s="187" t="s">
        <v>42</v>
      </c>
      <c r="O250" s="53"/>
      <c r="P250" s="152">
        <f>O250*H250</f>
        <v>0</v>
      </c>
      <c r="Q250" s="152">
        <v>5.1999999999999998E-3</v>
      </c>
      <c r="R250" s="152">
        <f>Q250*H250</f>
        <v>1.5599999999999999E-2</v>
      </c>
      <c r="S250" s="152">
        <v>0</v>
      </c>
      <c r="T250" s="15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4" t="s">
        <v>186</v>
      </c>
      <c r="AT250" s="154" t="s">
        <v>293</v>
      </c>
      <c r="AU250" s="154" t="s">
        <v>80</v>
      </c>
      <c r="AY250" s="17" t="s">
        <v>137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7" t="s">
        <v>78</v>
      </c>
      <c r="BK250" s="155">
        <f>ROUND(I250*H250,2)</f>
        <v>0</v>
      </c>
      <c r="BL250" s="17" t="s">
        <v>144</v>
      </c>
      <c r="BM250" s="154" t="s">
        <v>1666</v>
      </c>
    </row>
    <row r="251" spans="1:65" s="13" customFormat="1">
      <c r="B251" s="161"/>
      <c r="D251" s="162" t="s">
        <v>148</v>
      </c>
      <c r="E251" s="163" t="s">
        <v>3</v>
      </c>
      <c r="F251" s="164" t="s">
        <v>1667</v>
      </c>
      <c r="H251" s="165">
        <v>3</v>
      </c>
      <c r="I251" s="166"/>
      <c r="L251" s="161"/>
      <c r="M251" s="167"/>
      <c r="N251" s="168"/>
      <c r="O251" s="168"/>
      <c r="P251" s="168"/>
      <c r="Q251" s="168"/>
      <c r="R251" s="168"/>
      <c r="S251" s="168"/>
      <c r="T251" s="169"/>
      <c r="AT251" s="163" t="s">
        <v>148</v>
      </c>
      <c r="AU251" s="163" t="s">
        <v>80</v>
      </c>
      <c r="AV251" s="13" t="s">
        <v>80</v>
      </c>
      <c r="AW251" s="13" t="s">
        <v>33</v>
      </c>
      <c r="AX251" s="13" t="s">
        <v>78</v>
      </c>
      <c r="AY251" s="163" t="s">
        <v>137</v>
      </c>
    </row>
    <row r="252" spans="1:65" s="2" customFormat="1" ht="24.25" customHeight="1">
      <c r="A252" s="32"/>
      <c r="B252" s="142"/>
      <c r="C252" s="178" t="s">
        <v>488</v>
      </c>
      <c r="D252" s="178" t="s">
        <v>293</v>
      </c>
      <c r="E252" s="179" t="s">
        <v>1668</v>
      </c>
      <c r="F252" s="180" t="s">
        <v>1669</v>
      </c>
      <c r="G252" s="181" t="s">
        <v>405</v>
      </c>
      <c r="H252" s="182">
        <v>3</v>
      </c>
      <c r="I252" s="183"/>
      <c r="J252" s="184">
        <f>ROUND(I252*H252,2)</f>
        <v>0</v>
      </c>
      <c r="K252" s="180" t="s">
        <v>143</v>
      </c>
      <c r="L252" s="185"/>
      <c r="M252" s="186" t="s">
        <v>3</v>
      </c>
      <c r="N252" s="187" t="s">
        <v>42</v>
      </c>
      <c r="O252" s="53"/>
      <c r="P252" s="152">
        <f>O252*H252</f>
        <v>0</v>
      </c>
      <c r="Q252" s="152">
        <v>3.3999999999999998E-3</v>
      </c>
      <c r="R252" s="152">
        <f>Q252*H252</f>
        <v>1.0199999999999999E-2</v>
      </c>
      <c r="S252" s="152">
        <v>0</v>
      </c>
      <c r="T252" s="153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4" t="s">
        <v>186</v>
      </c>
      <c r="AT252" s="154" t="s">
        <v>293</v>
      </c>
      <c r="AU252" s="154" t="s">
        <v>80</v>
      </c>
      <c r="AY252" s="17" t="s">
        <v>137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7" t="s">
        <v>78</v>
      </c>
      <c r="BK252" s="155">
        <f>ROUND(I252*H252,2)</f>
        <v>0</v>
      </c>
      <c r="BL252" s="17" t="s">
        <v>144</v>
      </c>
      <c r="BM252" s="154" t="s">
        <v>1670</v>
      </c>
    </row>
    <row r="253" spans="1:65" s="13" customFormat="1">
      <c r="B253" s="161"/>
      <c r="D253" s="162" t="s">
        <v>148</v>
      </c>
      <c r="E253" s="163" t="s">
        <v>3</v>
      </c>
      <c r="F253" s="164" t="s">
        <v>1667</v>
      </c>
      <c r="H253" s="165">
        <v>3</v>
      </c>
      <c r="I253" s="166"/>
      <c r="L253" s="161"/>
      <c r="M253" s="167"/>
      <c r="N253" s="168"/>
      <c r="O253" s="168"/>
      <c r="P253" s="168"/>
      <c r="Q253" s="168"/>
      <c r="R253" s="168"/>
      <c r="S253" s="168"/>
      <c r="T253" s="169"/>
      <c r="AT253" s="163" t="s">
        <v>148</v>
      </c>
      <c r="AU253" s="163" t="s">
        <v>80</v>
      </c>
      <c r="AV253" s="13" t="s">
        <v>80</v>
      </c>
      <c r="AW253" s="13" t="s">
        <v>33</v>
      </c>
      <c r="AX253" s="13" t="s">
        <v>78</v>
      </c>
      <c r="AY253" s="163" t="s">
        <v>137</v>
      </c>
    </row>
    <row r="254" spans="1:65" s="2" customFormat="1" ht="24.25" customHeight="1">
      <c r="A254" s="32"/>
      <c r="B254" s="142"/>
      <c r="C254" s="143" t="s">
        <v>492</v>
      </c>
      <c r="D254" s="143" t="s">
        <v>139</v>
      </c>
      <c r="E254" s="144" t="s">
        <v>1671</v>
      </c>
      <c r="F254" s="145" t="s">
        <v>1672</v>
      </c>
      <c r="G254" s="146" t="s">
        <v>405</v>
      </c>
      <c r="H254" s="147">
        <v>1</v>
      </c>
      <c r="I254" s="148"/>
      <c r="J254" s="149">
        <f>ROUND(I254*H254,2)</f>
        <v>0</v>
      </c>
      <c r="K254" s="145" t="s">
        <v>143</v>
      </c>
      <c r="L254" s="33"/>
      <c r="M254" s="150" t="s">
        <v>3</v>
      </c>
      <c r="N254" s="151" t="s">
        <v>42</v>
      </c>
      <c r="O254" s="53"/>
      <c r="P254" s="152">
        <f>O254*H254</f>
        <v>0</v>
      </c>
      <c r="Q254" s="152">
        <v>0</v>
      </c>
      <c r="R254" s="152">
        <f>Q254*H254</f>
        <v>0</v>
      </c>
      <c r="S254" s="152">
        <v>0</v>
      </c>
      <c r="T254" s="153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4" t="s">
        <v>144</v>
      </c>
      <c r="AT254" s="154" t="s">
        <v>139</v>
      </c>
      <c r="AU254" s="154" t="s">
        <v>80</v>
      </c>
      <c r="AY254" s="17" t="s">
        <v>137</v>
      </c>
      <c r="BE254" s="155">
        <f>IF(N254="základní",J254,0)</f>
        <v>0</v>
      </c>
      <c r="BF254" s="155">
        <f>IF(N254="snížená",J254,0)</f>
        <v>0</v>
      </c>
      <c r="BG254" s="155">
        <f>IF(N254="zákl. přenesená",J254,0)</f>
        <v>0</v>
      </c>
      <c r="BH254" s="155">
        <f>IF(N254="sníž. přenesená",J254,0)</f>
        <v>0</v>
      </c>
      <c r="BI254" s="155">
        <f>IF(N254="nulová",J254,0)</f>
        <v>0</v>
      </c>
      <c r="BJ254" s="17" t="s">
        <v>78</v>
      </c>
      <c r="BK254" s="155">
        <f>ROUND(I254*H254,2)</f>
        <v>0</v>
      </c>
      <c r="BL254" s="17" t="s">
        <v>144</v>
      </c>
      <c r="BM254" s="154" t="s">
        <v>1673</v>
      </c>
    </row>
    <row r="255" spans="1:65" s="2" customFormat="1">
      <c r="A255" s="32"/>
      <c r="B255" s="33"/>
      <c r="C255" s="32"/>
      <c r="D255" s="156" t="s">
        <v>146</v>
      </c>
      <c r="E255" s="32"/>
      <c r="F255" s="157" t="s">
        <v>1674</v>
      </c>
      <c r="G255" s="32"/>
      <c r="H255" s="32"/>
      <c r="I255" s="158"/>
      <c r="J255" s="32"/>
      <c r="K255" s="32"/>
      <c r="L255" s="33"/>
      <c r="M255" s="159"/>
      <c r="N255" s="160"/>
      <c r="O255" s="53"/>
      <c r="P255" s="53"/>
      <c r="Q255" s="53"/>
      <c r="R255" s="53"/>
      <c r="S255" s="53"/>
      <c r="T255" s="54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146</v>
      </c>
      <c r="AU255" s="17" t="s">
        <v>80</v>
      </c>
    </row>
    <row r="256" spans="1:65" s="13" customFormat="1">
      <c r="B256" s="161"/>
      <c r="D256" s="162" t="s">
        <v>148</v>
      </c>
      <c r="E256" s="163" t="s">
        <v>3</v>
      </c>
      <c r="F256" s="164" t="s">
        <v>1675</v>
      </c>
      <c r="H256" s="165">
        <v>1</v>
      </c>
      <c r="I256" s="166"/>
      <c r="L256" s="161"/>
      <c r="M256" s="167"/>
      <c r="N256" s="168"/>
      <c r="O256" s="168"/>
      <c r="P256" s="168"/>
      <c r="Q256" s="168"/>
      <c r="R256" s="168"/>
      <c r="S256" s="168"/>
      <c r="T256" s="169"/>
      <c r="AT256" s="163" t="s">
        <v>148</v>
      </c>
      <c r="AU256" s="163" t="s">
        <v>80</v>
      </c>
      <c r="AV256" s="13" t="s">
        <v>80</v>
      </c>
      <c r="AW256" s="13" t="s">
        <v>33</v>
      </c>
      <c r="AX256" s="13" t="s">
        <v>78</v>
      </c>
      <c r="AY256" s="163" t="s">
        <v>137</v>
      </c>
    </row>
    <row r="257" spans="1:65" s="2" customFormat="1" ht="24.25" customHeight="1">
      <c r="A257" s="32"/>
      <c r="B257" s="142"/>
      <c r="C257" s="178" t="s">
        <v>497</v>
      </c>
      <c r="D257" s="178" t="s">
        <v>293</v>
      </c>
      <c r="E257" s="179" t="s">
        <v>1676</v>
      </c>
      <c r="F257" s="180" t="s">
        <v>1677</v>
      </c>
      <c r="G257" s="181" t="s">
        <v>405</v>
      </c>
      <c r="H257" s="182">
        <v>1</v>
      </c>
      <c r="I257" s="183"/>
      <c r="J257" s="184">
        <f>ROUND(I257*H257,2)</f>
        <v>0</v>
      </c>
      <c r="K257" s="180" t="s">
        <v>143</v>
      </c>
      <c r="L257" s="185"/>
      <c r="M257" s="186" t="s">
        <v>3</v>
      </c>
      <c r="N257" s="187" t="s">
        <v>42</v>
      </c>
      <c r="O257" s="53"/>
      <c r="P257" s="152">
        <f>O257*H257</f>
        <v>0</v>
      </c>
      <c r="Q257" s="152">
        <v>0</v>
      </c>
      <c r="R257" s="152">
        <f>Q257*H257</f>
        <v>0</v>
      </c>
      <c r="S257" s="152">
        <v>0</v>
      </c>
      <c r="T257" s="153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4" t="s">
        <v>186</v>
      </c>
      <c r="AT257" s="154" t="s">
        <v>293</v>
      </c>
      <c r="AU257" s="154" t="s">
        <v>80</v>
      </c>
      <c r="AY257" s="17" t="s">
        <v>137</v>
      </c>
      <c r="BE257" s="155">
        <f>IF(N257="základní",J257,0)</f>
        <v>0</v>
      </c>
      <c r="BF257" s="155">
        <f>IF(N257="snížená",J257,0)</f>
        <v>0</v>
      </c>
      <c r="BG257" s="155">
        <f>IF(N257="zákl. přenesená",J257,0)</f>
        <v>0</v>
      </c>
      <c r="BH257" s="155">
        <f>IF(N257="sníž. přenesená",J257,0)</f>
        <v>0</v>
      </c>
      <c r="BI257" s="155">
        <f>IF(N257="nulová",J257,0)</f>
        <v>0</v>
      </c>
      <c r="BJ257" s="17" t="s">
        <v>78</v>
      </c>
      <c r="BK257" s="155">
        <f>ROUND(I257*H257,2)</f>
        <v>0</v>
      </c>
      <c r="BL257" s="17" t="s">
        <v>144</v>
      </c>
      <c r="BM257" s="154" t="s">
        <v>1678</v>
      </c>
    </row>
    <row r="258" spans="1:65" s="13" customFormat="1">
      <c r="B258" s="161"/>
      <c r="D258" s="162" t="s">
        <v>148</v>
      </c>
      <c r="E258" s="163" t="s">
        <v>3</v>
      </c>
      <c r="F258" s="164" t="s">
        <v>1675</v>
      </c>
      <c r="H258" s="165">
        <v>1</v>
      </c>
      <c r="I258" s="166"/>
      <c r="L258" s="161"/>
      <c r="M258" s="167"/>
      <c r="N258" s="168"/>
      <c r="O258" s="168"/>
      <c r="P258" s="168"/>
      <c r="Q258" s="168"/>
      <c r="R258" s="168"/>
      <c r="S258" s="168"/>
      <c r="T258" s="169"/>
      <c r="AT258" s="163" t="s">
        <v>148</v>
      </c>
      <c r="AU258" s="163" t="s">
        <v>80</v>
      </c>
      <c r="AV258" s="13" t="s">
        <v>80</v>
      </c>
      <c r="AW258" s="13" t="s">
        <v>33</v>
      </c>
      <c r="AX258" s="13" t="s">
        <v>78</v>
      </c>
      <c r="AY258" s="163" t="s">
        <v>137</v>
      </c>
    </row>
    <row r="259" spans="1:65" s="2" customFormat="1" ht="24.25" customHeight="1">
      <c r="A259" s="32"/>
      <c r="B259" s="142"/>
      <c r="C259" s="143" t="s">
        <v>501</v>
      </c>
      <c r="D259" s="143" t="s">
        <v>139</v>
      </c>
      <c r="E259" s="144" t="s">
        <v>1679</v>
      </c>
      <c r="F259" s="145" t="s">
        <v>1680</v>
      </c>
      <c r="G259" s="146" t="s">
        <v>405</v>
      </c>
      <c r="H259" s="147">
        <v>1</v>
      </c>
      <c r="I259" s="148"/>
      <c r="J259" s="149">
        <f>ROUND(I259*H259,2)</f>
        <v>0</v>
      </c>
      <c r="K259" s="145" t="s">
        <v>143</v>
      </c>
      <c r="L259" s="33"/>
      <c r="M259" s="150" t="s">
        <v>3</v>
      </c>
      <c r="N259" s="151" t="s">
        <v>42</v>
      </c>
      <c r="O259" s="53"/>
      <c r="P259" s="152">
        <f>O259*H259</f>
        <v>0</v>
      </c>
      <c r="Q259" s="152">
        <v>0</v>
      </c>
      <c r="R259" s="152">
        <f>Q259*H259</f>
        <v>0</v>
      </c>
      <c r="S259" s="152">
        <v>0</v>
      </c>
      <c r="T259" s="153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4" t="s">
        <v>144</v>
      </c>
      <c r="AT259" s="154" t="s">
        <v>139</v>
      </c>
      <c r="AU259" s="154" t="s">
        <v>80</v>
      </c>
      <c r="AY259" s="17" t="s">
        <v>137</v>
      </c>
      <c r="BE259" s="155">
        <f>IF(N259="základní",J259,0)</f>
        <v>0</v>
      </c>
      <c r="BF259" s="155">
        <f>IF(N259="snížená",J259,0)</f>
        <v>0</v>
      </c>
      <c r="BG259" s="155">
        <f>IF(N259="zákl. přenesená",J259,0)</f>
        <v>0</v>
      </c>
      <c r="BH259" s="155">
        <f>IF(N259="sníž. přenesená",J259,0)</f>
        <v>0</v>
      </c>
      <c r="BI259" s="155">
        <f>IF(N259="nulová",J259,0)</f>
        <v>0</v>
      </c>
      <c r="BJ259" s="17" t="s">
        <v>78</v>
      </c>
      <c r="BK259" s="155">
        <f>ROUND(I259*H259,2)</f>
        <v>0</v>
      </c>
      <c r="BL259" s="17" t="s">
        <v>144</v>
      </c>
      <c r="BM259" s="154" t="s">
        <v>1681</v>
      </c>
    </row>
    <row r="260" spans="1:65" s="2" customFormat="1">
      <c r="A260" s="32"/>
      <c r="B260" s="33"/>
      <c r="C260" s="32"/>
      <c r="D260" s="156" t="s">
        <v>146</v>
      </c>
      <c r="E260" s="32"/>
      <c r="F260" s="157" t="s">
        <v>1682</v>
      </c>
      <c r="G260" s="32"/>
      <c r="H260" s="32"/>
      <c r="I260" s="158"/>
      <c r="J260" s="32"/>
      <c r="K260" s="32"/>
      <c r="L260" s="33"/>
      <c r="M260" s="159"/>
      <c r="N260" s="160"/>
      <c r="O260" s="53"/>
      <c r="P260" s="53"/>
      <c r="Q260" s="53"/>
      <c r="R260" s="53"/>
      <c r="S260" s="53"/>
      <c r="T260" s="54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146</v>
      </c>
      <c r="AU260" s="17" t="s">
        <v>80</v>
      </c>
    </row>
    <row r="261" spans="1:65" s="13" customFormat="1">
      <c r="B261" s="161"/>
      <c r="D261" s="162" t="s">
        <v>148</v>
      </c>
      <c r="E261" s="163" t="s">
        <v>3</v>
      </c>
      <c r="F261" s="164" t="s">
        <v>1675</v>
      </c>
      <c r="H261" s="165">
        <v>1</v>
      </c>
      <c r="I261" s="166"/>
      <c r="L261" s="161"/>
      <c r="M261" s="167"/>
      <c r="N261" s="168"/>
      <c r="O261" s="168"/>
      <c r="P261" s="168"/>
      <c r="Q261" s="168"/>
      <c r="R261" s="168"/>
      <c r="S261" s="168"/>
      <c r="T261" s="169"/>
      <c r="AT261" s="163" t="s">
        <v>148</v>
      </c>
      <c r="AU261" s="163" t="s">
        <v>80</v>
      </c>
      <c r="AV261" s="13" t="s">
        <v>80</v>
      </c>
      <c r="AW261" s="13" t="s">
        <v>33</v>
      </c>
      <c r="AX261" s="13" t="s">
        <v>78</v>
      </c>
      <c r="AY261" s="163" t="s">
        <v>137</v>
      </c>
    </row>
    <row r="262" spans="1:65" s="2" customFormat="1" ht="24.25" customHeight="1">
      <c r="A262" s="32"/>
      <c r="B262" s="142"/>
      <c r="C262" s="178" t="s">
        <v>507</v>
      </c>
      <c r="D262" s="178" t="s">
        <v>293</v>
      </c>
      <c r="E262" s="179" t="s">
        <v>1683</v>
      </c>
      <c r="F262" s="180" t="s">
        <v>1684</v>
      </c>
      <c r="G262" s="181" t="s">
        <v>405</v>
      </c>
      <c r="H262" s="182">
        <v>1</v>
      </c>
      <c r="I262" s="183"/>
      <c r="J262" s="184">
        <f>ROUND(I262*H262,2)</f>
        <v>0</v>
      </c>
      <c r="K262" s="180" t="s">
        <v>143</v>
      </c>
      <c r="L262" s="185"/>
      <c r="M262" s="186" t="s">
        <v>3</v>
      </c>
      <c r="N262" s="187" t="s">
        <v>42</v>
      </c>
      <c r="O262" s="53"/>
      <c r="P262" s="152">
        <f>O262*H262</f>
        <v>0</v>
      </c>
      <c r="Q262" s="152">
        <v>0</v>
      </c>
      <c r="R262" s="152">
        <f>Q262*H262</f>
        <v>0</v>
      </c>
      <c r="S262" s="152">
        <v>0</v>
      </c>
      <c r="T262" s="153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4" t="s">
        <v>186</v>
      </c>
      <c r="AT262" s="154" t="s">
        <v>293</v>
      </c>
      <c r="AU262" s="154" t="s">
        <v>80</v>
      </c>
      <c r="AY262" s="17" t="s">
        <v>137</v>
      </c>
      <c r="BE262" s="155">
        <f>IF(N262="základní",J262,0)</f>
        <v>0</v>
      </c>
      <c r="BF262" s="155">
        <f>IF(N262="snížená",J262,0)</f>
        <v>0</v>
      </c>
      <c r="BG262" s="155">
        <f>IF(N262="zákl. přenesená",J262,0)</f>
        <v>0</v>
      </c>
      <c r="BH262" s="155">
        <f>IF(N262="sníž. přenesená",J262,0)</f>
        <v>0</v>
      </c>
      <c r="BI262" s="155">
        <f>IF(N262="nulová",J262,0)</f>
        <v>0</v>
      </c>
      <c r="BJ262" s="17" t="s">
        <v>78</v>
      </c>
      <c r="BK262" s="155">
        <f>ROUND(I262*H262,2)</f>
        <v>0</v>
      </c>
      <c r="BL262" s="17" t="s">
        <v>144</v>
      </c>
      <c r="BM262" s="154" t="s">
        <v>1685</v>
      </c>
    </row>
    <row r="263" spans="1:65" s="13" customFormat="1">
      <c r="B263" s="161"/>
      <c r="D263" s="162" t="s">
        <v>148</v>
      </c>
      <c r="E263" s="163" t="s">
        <v>3</v>
      </c>
      <c r="F263" s="164" t="s">
        <v>1675</v>
      </c>
      <c r="H263" s="165">
        <v>1</v>
      </c>
      <c r="I263" s="166"/>
      <c r="L263" s="161"/>
      <c r="M263" s="167"/>
      <c r="N263" s="168"/>
      <c r="O263" s="168"/>
      <c r="P263" s="168"/>
      <c r="Q263" s="168"/>
      <c r="R263" s="168"/>
      <c r="S263" s="168"/>
      <c r="T263" s="169"/>
      <c r="AT263" s="163" t="s">
        <v>148</v>
      </c>
      <c r="AU263" s="163" t="s">
        <v>80</v>
      </c>
      <c r="AV263" s="13" t="s">
        <v>80</v>
      </c>
      <c r="AW263" s="13" t="s">
        <v>33</v>
      </c>
      <c r="AX263" s="13" t="s">
        <v>78</v>
      </c>
      <c r="AY263" s="163" t="s">
        <v>137</v>
      </c>
    </row>
    <row r="264" spans="1:65" s="2" customFormat="1" ht="24.25" customHeight="1">
      <c r="A264" s="32"/>
      <c r="B264" s="142"/>
      <c r="C264" s="143" t="s">
        <v>513</v>
      </c>
      <c r="D264" s="143" t="s">
        <v>139</v>
      </c>
      <c r="E264" s="144" t="s">
        <v>1686</v>
      </c>
      <c r="F264" s="145" t="s">
        <v>1687</v>
      </c>
      <c r="G264" s="146" t="s">
        <v>158</v>
      </c>
      <c r="H264" s="147">
        <v>36</v>
      </c>
      <c r="I264" s="148"/>
      <c r="J264" s="149">
        <f>ROUND(I264*H264,2)</f>
        <v>0</v>
      </c>
      <c r="K264" s="145" t="s">
        <v>143</v>
      </c>
      <c r="L264" s="33"/>
      <c r="M264" s="150" t="s">
        <v>3</v>
      </c>
      <c r="N264" s="151" t="s">
        <v>42</v>
      </c>
      <c r="O264" s="53"/>
      <c r="P264" s="152">
        <f>O264*H264</f>
        <v>0</v>
      </c>
      <c r="Q264" s="152">
        <v>0</v>
      </c>
      <c r="R264" s="152">
        <f>Q264*H264</f>
        <v>0</v>
      </c>
      <c r="S264" s="152">
        <v>0</v>
      </c>
      <c r="T264" s="153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4" t="s">
        <v>144</v>
      </c>
      <c r="AT264" s="154" t="s">
        <v>139</v>
      </c>
      <c r="AU264" s="154" t="s">
        <v>80</v>
      </c>
      <c r="AY264" s="17" t="s">
        <v>137</v>
      </c>
      <c r="BE264" s="155">
        <f>IF(N264="základní",J264,0)</f>
        <v>0</v>
      </c>
      <c r="BF264" s="155">
        <f>IF(N264="snížená",J264,0)</f>
        <v>0</v>
      </c>
      <c r="BG264" s="155">
        <f>IF(N264="zákl. přenesená",J264,0)</f>
        <v>0</v>
      </c>
      <c r="BH264" s="155">
        <f>IF(N264="sníž. přenesená",J264,0)</f>
        <v>0</v>
      </c>
      <c r="BI264" s="155">
        <f>IF(N264="nulová",J264,0)</f>
        <v>0</v>
      </c>
      <c r="BJ264" s="17" t="s">
        <v>78</v>
      </c>
      <c r="BK264" s="155">
        <f>ROUND(I264*H264,2)</f>
        <v>0</v>
      </c>
      <c r="BL264" s="17" t="s">
        <v>144</v>
      </c>
      <c r="BM264" s="154" t="s">
        <v>1688</v>
      </c>
    </row>
    <row r="265" spans="1:65" s="2" customFormat="1">
      <c r="A265" s="32"/>
      <c r="B265" s="33"/>
      <c r="C265" s="32"/>
      <c r="D265" s="156" t="s">
        <v>146</v>
      </c>
      <c r="E265" s="32"/>
      <c r="F265" s="157" t="s">
        <v>1689</v>
      </c>
      <c r="G265" s="32"/>
      <c r="H265" s="32"/>
      <c r="I265" s="158"/>
      <c r="J265" s="32"/>
      <c r="K265" s="32"/>
      <c r="L265" s="33"/>
      <c r="M265" s="159"/>
      <c r="N265" s="160"/>
      <c r="O265" s="53"/>
      <c r="P265" s="53"/>
      <c r="Q265" s="53"/>
      <c r="R265" s="53"/>
      <c r="S265" s="53"/>
      <c r="T265" s="54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146</v>
      </c>
      <c r="AU265" s="17" t="s">
        <v>80</v>
      </c>
    </row>
    <row r="266" spans="1:65" s="13" customFormat="1">
      <c r="B266" s="161"/>
      <c r="D266" s="162" t="s">
        <v>148</v>
      </c>
      <c r="E266" s="163" t="s">
        <v>3</v>
      </c>
      <c r="F266" s="164" t="s">
        <v>1690</v>
      </c>
      <c r="H266" s="165">
        <v>36</v>
      </c>
      <c r="I266" s="166"/>
      <c r="L266" s="161"/>
      <c r="M266" s="167"/>
      <c r="N266" s="168"/>
      <c r="O266" s="168"/>
      <c r="P266" s="168"/>
      <c r="Q266" s="168"/>
      <c r="R266" s="168"/>
      <c r="S266" s="168"/>
      <c r="T266" s="169"/>
      <c r="AT266" s="163" t="s">
        <v>148</v>
      </c>
      <c r="AU266" s="163" t="s">
        <v>80</v>
      </c>
      <c r="AV266" s="13" t="s">
        <v>80</v>
      </c>
      <c r="AW266" s="13" t="s">
        <v>33</v>
      </c>
      <c r="AX266" s="13" t="s">
        <v>78</v>
      </c>
      <c r="AY266" s="163" t="s">
        <v>137</v>
      </c>
    </row>
    <row r="267" spans="1:65" s="2" customFormat="1" ht="24.25" customHeight="1">
      <c r="A267" s="32"/>
      <c r="B267" s="142"/>
      <c r="C267" s="178" t="s">
        <v>519</v>
      </c>
      <c r="D267" s="178" t="s">
        <v>293</v>
      </c>
      <c r="E267" s="179" t="s">
        <v>1691</v>
      </c>
      <c r="F267" s="180" t="s">
        <v>1692</v>
      </c>
      <c r="G267" s="181" t="s">
        <v>158</v>
      </c>
      <c r="H267" s="182">
        <v>37.799999999999997</v>
      </c>
      <c r="I267" s="183"/>
      <c r="J267" s="184">
        <f>ROUND(I267*H267,2)</f>
        <v>0</v>
      </c>
      <c r="K267" s="180" t="s">
        <v>143</v>
      </c>
      <c r="L267" s="185"/>
      <c r="M267" s="186" t="s">
        <v>3</v>
      </c>
      <c r="N267" s="187" t="s">
        <v>42</v>
      </c>
      <c r="O267" s="53"/>
      <c r="P267" s="152">
        <f>O267*H267</f>
        <v>0</v>
      </c>
      <c r="Q267" s="152">
        <v>1.1999999999999999E-3</v>
      </c>
      <c r="R267" s="152">
        <f>Q267*H267</f>
        <v>4.5359999999999991E-2</v>
      </c>
      <c r="S267" s="152">
        <v>0</v>
      </c>
      <c r="T267" s="153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4" t="s">
        <v>186</v>
      </c>
      <c r="AT267" s="154" t="s">
        <v>293</v>
      </c>
      <c r="AU267" s="154" t="s">
        <v>80</v>
      </c>
      <c r="AY267" s="17" t="s">
        <v>137</v>
      </c>
      <c r="BE267" s="155">
        <f>IF(N267="základní",J267,0)</f>
        <v>0</v>
      </c>
      <c r="BF267" s="155">
        <f>IF(N267="snížená",J267,0)</f>
        <v>0</v>
      </c>
      <c r="BG267" s="155">
        <f>IF(N267="zákl. přenesená",J267,0)</f>
        <v>0</v>
      </c>
      <c r="BH267" s="155">
        <f>IF(N267="sníž. přenesená",J267,0)</f>
        <v>0</v>
      </c>
      <c r="BI267" s="155">
        <f>IF(N267="nulová",J267,0)</f>
        <v>0</v>
      </c>
      <c r="BJ267" s="17" t="s">
        <v>78</v>
      </c>
      <c r="BK267" s="155">
        <f>ROUND(I267*H267,2)</f>
        <v>0</v>
      </c>
      <c r="BL267" s="17" t="s">
        <v>144</v>
      </c>
      <c r="BM267" s="154" t="s">
        <v>1693</v>
      </c>
    </row>
    <row r="268" spans="1:65" s="13" customFormat="1">
      <c r="B268" s="161"/>
      <c r="D268" s="162" t="s">
        <v>148</v>
      </c>
      <c r="E268" s="163" t="s">
        <v>3</v>
      </c>
      <c r="F268" s="164" t="s">
        <v>1694</v>
      </c>
      <c r="H268" s="165">
        <v>37.799999999999997</v>
      </c>
      <c r="I268" s="166"/>
      <c r="L268" s="161"/>
      <c r="M268" s="167"/>
      <c r="N268" s="168"/>
      <c r="O268" s="168"/>
      <c r="P268" s="168"/>
      <c r="Q268" s="168"/>
      <c r="R268" s="168"/>
      <c r="S268" s="168"/>
      <c r="T268" s="169"/>
      <c r="AT268" s="163" t="s">
        <v>148</v>
      </c>
      <c r="AU268" s="163" t="s">
        <v>80</v>
      </c>
      <c r="AV268" s="13" t="s">
        <v>80</v>
      </c>
      <c r="AW268" s="13" t="s">
        <v>33</v>
      </c>
      <c r="AX268" s="13" t="s">
        <v>78</v>
      </c>
      <c r="AY268" s="163" t="s">
        <v>137</v>
      </c>
    </row>
    <row r="269" spans="1:65" s="2" customFormat="1" ht="24.25" customHeight="1">
      <c r="A269" s="32"/>
      <c r="B269" s="142"/>
      <c r="C269" s="143" t="s">
        <v>524</v>
      </c>
      <c r="D269" s="143" t="s">
        <v>139</v>
      </c>
      <c r="E269" s="144" t="s">
        <v>1695</v>
      </c>
      <c r="F269" s="145" t="s">
        <v>1696</v>
      </c>
      <c r="G269" s="146" t="s">
        <v>158</v>
      </c>
      <c r="H269" s="147">
        <v>108</v>
      </c>
      <c r="I269" s="148"/>
      <c r="J269" s="149">
        <f>ROUND(I269*H269,2)</f>
        <v>0</v>
      </c>
      <c r="K269" s="145" t="s">
        <v>143</v>
      </c>
      <c r="L269" s="33"/>
      <c r="M269" s="150" t="s">
        <v>3</v>
      </c>
      <c r="N269" s="151" t="s">
        <v>42</v>
      </c>
      <c r="O269" s="53"/>
      <c r="P269" s="152">
        <f>O269*H269</f>
        <v>0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4" t="s">
        <v>144</v>
      </c>
      <c r="AT269" s="154" t="s">
        <v>139</v>
      </c>
      <c r="AU269" s="154" t="s">
        <v>80</v>
      </c>
      <c r="AY269" s="17" t="s">
        <v>137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7" t="s">
        <v>78</v>
      </c>
      <c r="BK269" s="155">
        <f>ROUND(I269*H269,2)</f>
        <v>0</v>
      </c>
      <c r="BL269" s="17" t="s">
        <v>144</v>
      </c>
      <c r="BM269" s="154" t="s">
        <v>1697</v>
      </c>
    </row>
    <row r="270" spans="1:65" s="2" customFormat="1">
      <c r="A270" s="32"/>
      <c r="B270" s="33"/>
      <c r="C270" s="32"/>
      <c r="D270" s="156" t="s">
        <v>146</v>
      </c>
      <c r="E270" s="32"/>
      <c r="F270" s="157" t="s">
        <v>1698</v>
      </c>
      <c r="G270" s="32"/>
      <c r="H270" s="32"/>
      <c r="I270" s="158"/>
      <c r="J270" s="32"/>
      <c r="K270" s="32"/>
      <c r="L270" s="33"/>
      <c r="M270" s="159"/>
      <c r="N270" s="160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146</v>
      </c>
      <c r="AU270" s="17" t="s">
        <v>80</v>
      </c>
    </row>
    <row r="271" spans="1:65" s="13" customFormat="1">
      <c r="B271" s="161"/>
      <c r="D271" s="162" t="s">
        <v>148</v>
      </c>
      <c r="E271" s="163" t="s">
        <v>3</v>
      </c>
      <c r="F271" s="164" t="s">
        <v>1699</v>
      </c>
      <c r="H271" s="165">
        <v>108</v>
      </c>
      <c r="I271" s="166"/>
      <c r="L271" s="161"/>
      <c r="M271" s="167"/>
      <c r="N271" s="168"/>
      <c r="O271" s="168"/>
      <c r="P271" s="168"/>
      <c r="Q271" s="168"/>
      <c r="R271" s="168"/>
      <c r="S271" s="168"/>
      <c r="T271" s="169"/>
      <c r="AT271" s="163" t="s">
        <v>148</v>
      </c>
      <c r="AU271" s="163" t="s">
        <v>80</v>
      </c>
      <c r="AV271" s="13" t="s">
        <v>80</v>
      </c>
      <c r="AW271" s="13" t="s">
        <v>33</v>
      </c>
      <c r="AX271" s="13" t="s">
        <v>78</v>
      </c>
      <c r="AY271" s="163" t="s">
        <v>137</v>
      </c>
    </row>
    <row r="272" spans="1:65" s="2" customFormat="1" ht="16.5" customHeight="1">
      <c r="A272" s="32"/>
      <c r="B272" s="142"/>
      <c r="C272" s="178" t="s">
        <v>529</v>
      </c>
      <c r="D272" s="178" t="s">
        <v>293</v>
      </c>
      <c r="E272" s="179" t="s">
        <v>1700</v>
      </c>
      <c r="F272" s="180" t="s">
        <v>1701</v>
      </c>
      <c r="G272" s="181" t="s">
        <v>158</v>
      </c>
      <c r="H272" s="182">
        <v>150</v>
      </c>
      <c r="I272" s="183"/>
      <c r="J272" s="184">
        <f>ROUND(I272*H272,2)</f>
        <v>0</v>
      </c>
      <c r="K272" s="180" t="s">
        <v>143</v>
      </c>
      <c r="L272" s="185"/>
      <c r="M272" s="186" t="s">
        <v>3</v>
      </c>
      <c r="N272" s="187" t="s">
        <v>42</v>
      </c>
      <c r="O272" s="53"/>
      <c r="P272" s="152">
        <f>O272*H272</f>
        <v>0</v>
      </c>
      <c r="Q272" s="152">
        <v>4.0000000000000003E-5</v>
      </c>
      <c r="R272" s="152">
        <f>Q272*H272</f>
        <v>6.0000000000000001E-3</v>
      </c>
      <c r="S272" s="152">
        <v>0</v>
      </c>
      <c r="T272" s="15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4" t="s">
        <v>186</v>
      </c>
      <c r="AT272" s="154" t="s">
        <v>293</v>
      </c>
      <c r="AU272" s="154" t="s">
        <v>80</v>
      </c>
      <c r="AY272" s="17" t="s">
        <v>137</v>
      </c>
      <c r="BE272" s="155">
        <f>IF(N272="základní",J272,0)</f>
        <v>0</v>
      </c>
      <c r="BF272" s="155">
        <f>IF(N272="snížená",J272,0)</f>
        <v>0</v>
      </c>
      <c r="BG272" s="155">
        <f>IF(N272="zákl. přenesená",J272,0)</f>
        <v>0</v>
      </c>
      <c r="BH272" s="155">
        <f>IF(N272="sníž. přenesená",J272,0)</f>
        <v>0</v>
      </c>
      <c r="BI272" s="155">
        <f>IF(N272="nulová",J272,0)</f>
        <v>0</v>
      </c>
      <c r="BJ272" s="17" t="s">
        <v>78</v>
      </c>
      <c r="BK272" s="155">
        <f>ROUND(I272*H272,2)</f>
        <v>0</v>
      </c>
      <c r="BL272" s="17" t="s">
        <v>144</v>
      </c>
      <c r="BM272" s="154" t="s">
        <v>1702</v>
      </c>
    </row>
    <row r="273" spans="1:65" s="2" customFormat="1" ht="33" customHeight="1">
      <c r="A273" s="32"/>
      <c r="B273" s="142"/>
      <c r="C273" s="143" t="s">
        <v>535</v>
      </c>
      <c r="D273" s="143" t="s">
        <v>139</v>
      </c>
      <c r="E273" s="144" t="s">
        <v>1703</v>
      </c>
      <c r="F273" s="145" t="s">
        <v>1704</v>
      </c>
      <c r="G273" s="146" t="s">
        <v>158</v>
      </c>
      <c r="H273" s="147">
        <v>108</v>
      </c>
      <c r="I273" s="148"/>
      <c r="J273" s="149">
        <f>ROUND(I273*H273,2)</f>
        <v>0</v>
      </c>
      <c r="K273" s="145" t="s">
        <v>143</v>
      </c>
      <c r="L273" s="33"/>
      <c r="M273" s="150" t="s">
        <v>3</v>
      </c>
      <c r="N273" s="151" t="s">
        <v>42</v>
      </c>
      <c r="O273" s="53"/>
      <c r="P273" s="152">
        <f>O273*H273</f>
        <v>0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4" t="s">
        <v>144</v>
      </c>
      <c r="AT273" s="154" t="s">
        <v>139</v>
      </c>
      <c r="AU273" s="154" t="s">
        <v>80</v>
      </c>
      <c r="AY273" s="17" t="s">
        <v>137</v>
      </c>
      <c r="BE273" s="155">
        <f>IF(N273="základní",J273,0)</f>
        <v>0</v>
      </c>
      <c r="BF273" s="155">
        <f>IF(N273="snížená",J273,0)</f>
        <v>0</v>
      </c>
      <c r="BG273" s="155">
        <f>IF(N273="zákl. přenesená",J273,0)</f>
        <v>0</v>
      </c>
      <c r="BH273" s="155">
        <f>IF(N273="sníž. přenesená",J273,0)</f>
        <v>0</v>
      </c>
      <c r="BI273" s="155">
        <f>IF(N273="nulová",J273,0)</f>
        <v>0</v>
      </c>
      <c r="BJ273" s="17" t="s">
        <v>78</v>
      </c>
      <c r="BK273" s="155">
        <f>ROUND(I273*H273,2)</f>
        <v>0</v>
      </c>
      <c r="BL273" s="17" t="s">
        <v>144</v>
      </c>
      <c r="BM273" s="154" t="s">
        <v>1705</v>
      </c>
    </row>
    <row r="274" spans="1:65" s="2" customFormat="1">
      <c r="A274" s="32"/>
      <c r="B274" s="33"/>
      <c r="C274" s="32"/>
      <c r="D274" s="156" t="s">
        <v>146</v>
      </c>
      <c r="E274" s="32"/>
      <c r="F274" s="157" t="s">
        <v>1706</v>
      </c>
      <c r="G274" s="32"/>
      <c r="H274" s="32"/>
      <c r="I274" s="158"/>
      <c r="J274" s="32"/>
      <c r="K274" s="32"/>
      <c r="L274" s="33"/>
      <c r="M274" s="159"/>
      <c r="N274" s="160"/>
      <c r="O274" s="53"/>
      <c r="P274" s="53"/>
      <c r="Q274" s="53"/>
      <c r="R274" s="53"/>
      <c r="S274" s="53"/>
      <c r="T274" s="54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146</v>
      </c>
      <c r="AU274" s="17" t="s">
        <v>80</v>
      </c>
    </row>
    <row r="275" spans="1:65" s="13" customFormat="1">
      <c r="B275" s="161"/>
      <c r="D275" s="162" t="s">
        <v>148</v>
      </c>
      <c r="E275" s="163" t="s">
        <v>3</v>
      </c>
      <c r="F275" s="164" t="s">
        <v>1699</v>
      </c>
      <c r="H275" s="165">
        <v>108</v>
      </c>
      <c r="I275" s="166"/>
      <c r="L275" s="161"/>
      <c r="M275" s="167"/>
      <c r="N275" s="168"/>
      <c r="O275" s="168"/>
      <c r="P275" s="168"/>
      <c r="Q275" s="168"/>
      <c r="R275" s="168"/>
      <c r="S275" s="168"/>
      <c r="T275" s="169"/>
      <c r="AT275" s="163" t="s">
        <v>148</v>
      </c>
      <c r="AU275" s="163" t="s">
        <v>80</v>
      </c>
      <c r="AV275" s="13" t="s">
        <v>80</v>
      </c>
      <c r="AW275" s="13" t="s">
        <v>33</v>
      </c>
      <c r="AX275" s="13" t="s">
        <v>78</v>
      </c>
      <c r="AY275" s="163" t="s">
        <v>137</v>
      </c>
    </row>
    <row r="276" spans="1:65" s="2" customFormat="1" ht="16.5" customHeight="1">
      <c r="A276" s="32"/>
      <c r="B276" s="142"/>
      <c r="C276" s="178" t="s">
        <v>540</v>
      </c>
      <c r="D276" s="178" t="s">
        <v>293</v>
      </c>
      <c r="E276" s="179" t="s">
        <v>1707</v>
      </c>
      <c r="F276" s="180" t="s">
        <v>1708</v>
      </c>
      <c r="G276" s="181" t="s">
        <v>158</v>
      </c>
      <c r="H276" s="182">
        <v>150</v>
      </c>
      <c r="I276" s="183"/>
      <c r="J276" s="184">
        <f>ROUND(I276*H276,2)</f>
        <v>0</v>
      </c>
      <c r="K276" s="180" t="s">
        <v>143</v>
      </c>
      <c r="L276" s="185"/>
      <c r="M276" s="186" t="s">
        <v>3</v>
      </c>
      <c r="N276" s="187" t="s">
        <v>42</v>
      </c>
      <c r="O276" s="53"/>
      <c r="P276" s="152">
        <f>O276*H276</f>
        <v>0</v>
      </c>
      <c r="Q276" s="152">
        <v>2.0000000000000002E-5</v>
      </c>
      <c r="R276" s="152">
        <f>Q276*H276</f>
        <v>3.0000000000000001E-3</v>
      </c>
      <c r="S276" s="152">
        <v>0</v>
      </c>
      <c r="T276" s="153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4" t="s">
        <v>186</v>
      </c>
      <c r="AT276" s="154" t="s">
        <v>293</v>
      </c>
      <c r="AU276" s="154" t="s">
        <v>80</v>
      </c>
      <c r="AY276" s="17" t="s">
        <v>137</v>
      </c>
      <c r="BE276" s="155">
        <f>IF(N276="základní",J276,0)</f>
        <v>0</v>
      </c>
      <c r="BF276" s="155">
        <f>IF(N276="snížená",J276,0)</f>
        <v>0</v>
      </c>
      <c r="BG276" s="155">
        <f>IF(N276="zákl. přenesená",J276,0)</f>
        <v>0</v>
      </c>
      <c r="BH276" s="155">
        <f>IF(N276="sníž. přenesená",J276,0)</f>
        <v>0</v>
      </c>
      <c r="BI276" s="155">
        <f>IF(N276="nulová",J276,0)</f>
        <v>0</v>
      </c>
      <c r="BJ276" s="17" t="s">
        <v>78</v>
      </c>
      <c r="BK276" s="155">
        <f>ROUND(I276*H276,2)</f>
        <v>0</v>
      </c>
      <c r="BL276" s="17" t="s">
        <v>144</v>
      </c>
      <c r="BM276" s="154" t="s">
        <v>1709</v>
      </c>
    </row>
    <row r="277" spans="1:65" s="12" customFormat="1" ht="22.9" customHeight="1">
      <c r="B277" s="129"/>
      <c r="D277" s="130" t="s">
        <v>70</v>
      </c>
      <c r="E277" s="140" t="s">
        <v>186</v>
      </c>
      <c r="F277" s="140" t="s">
        <v>401</v>
      </c>
      <c r="I277" s="132"/>
      <c r="J277" s="141">
        <f>BK277</f>
        <v>0</v>
      </c>
      <c r="L277" s="129"/>
      <c r="M277" s="134"/>
      <c r="N277" s="135"/>
      <c r="O277" s="135"/>
      <c r="P277" s="136">
        <f>SUM(P278:P289)</f>
        <v>0</v>
      </c>
      <c r="Q277" s="135"/>
      <c r="R277" s="136">
        <f>SUM(R278:R289)</f>
        <v>1.6799999999999999E-3</v>
      </c>
      <c r="S277" s="135"/>
      <c r="T277" s="137">
        <f>SUM(T278:T289)</f>
        <v>13.373280000000001</v>
      </c>
      <c r="AR277" s="130" t="s">
        <v>78</v>
      </c>
      <c r="AT277" s="138" t="s">
        <v>70</v>
      </c>
      <c r="AU277" s="138" t="s">
        <v>78</v>
      </c>
      <c r="AY277" s="130" t="s">
        <v>137</v>
      </c>
      <c r="BK277" s="139">
        <f>SUM(BK278:BK289)</f>
        <v>0</v>
      </c>
    </row>
    <row r="278" spans="1:65" s="2" customFormat="1" ht="37.9" customHeight="1">
      <c r="A278" s="32"/>
      <c r="B278" s="142"/>
      <c r="C278" s="143" t="s">
        <v>544</v>
      </c>
      <c r="D278" s="143" t="s">
        <v>139</v>
      </c>
      <c r="E278" s="144" t="s">
        <v>1710</v>
      </c>
      <c r="F278" s="145" t="s">
        <v>1711</v>
      </c>
      <c r="G278" s="146" t="s">
        <v>405</v>
      </c>
      <c r="H278" s="147">
        <v>3</v>
      </c>
      <c r="I278" s="148"/>
      <c r="J278" s="149">
        <f>ROUND(I278*H278,2)</f>
        <v>0</v>
      </c>
      <c r="K278" s="145" t="s">
        <v>143</v>
      </c>
      <c r="L278" s="33"/>
      <c r="M278" s="150" t="s">
        <v>3</v>
      </c>
      <c r="N278" s="151" t="s">
        <v>42</v>
      </c>
      <c r="O278" s="53"/>
      <c r="P278" s="152">
        <f>O278*H278</f>
        <v>0</v>
      </c>
      <c r="Q278" s="152">
        <v>0</v>
      </c>
      <c r="R278" s="152">
        <f>Q278*H278</f>
        <v>0</v>
      </c>
      <c r="S278" s="152">
        <v>0</v>
      </c>
      <c r="T278" s="153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4" t="s">
        <v>144</v>
      </c>
      <c r="AT278" s="154" t="s">
        <v>139</v>
      </c>
      <c r="AU278" s="154" t="s">
        <v>80</v>
      </c>
      <c r="AY278" s="17" t="s">
        <v>137</v>
      </c>
      <c r="BE278" s="155">
        <f>IF(N278="základní",J278,0)</f>
        <v>0</v>
      </c>
      <c r="BF278" s="155">
        <f>IF(N278="snížená",J278,0)</f>
        <v>0</v>
      </c>
      <c r="BG278" s="155">
        <f>IF(N278="zákl. přenesená",J278,0)</f>
        <v>0</v>
      </c>
      <c r="BH278" s="155">
        <f>IF(N278="sníž. přenesená",J278,0)</f>
        <v>0</v>
      </c>
      <c r="BI278" s="155">
        <f>IF(N278="nulová",J278,0)</f>
        <v>0</v>
      </c>
      <c r="BJ278" s="17" t="s">
        <v>78</v>
      </c>
      <c r="BK278" s="155">
        <f>ROUND(I278*H278,2)</f>
        <v>0</v>
      </c>
      <c r="BL278" s="17" t="s">
        <v>144</v>
      </c>
      <c r="BM278" s="154" t="s">
        <v>1712</v>
      </c>
    </row>
    <row r="279" spans="1:65" s="2" customFormat="1">
      <c r="A279" s="32"/>
      <c r="B279" s="33"/>
      <c r="C279" s="32"/>
      <c r="D279" s="156" t="s">
        <v>146</v>
      </c>
      <c r="E279" s="32"/>
      <c r="F279" s="157" t="s">
        <v>1713</v>
      </c>
      <c r="G279" s="32"/>
      <c r="H279" s="32"/>
      <c r="I279" s="158"/>
      <c r="J279" s="32"/>
      <c r="K279" s="32"/>
      <c r="L279" s="33"/>
      <c r="M279" s="159"/>
      <c r="N279" s="160"/>
      <c r="O279" s="53"/>
      <c r="P279" s="53"/>
      <c r="Q279" s="53"/>
      <c r="R279" s="53"/>
      <c r="S279" s="53"/>
      <c r="T279" s="54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146</v>
      </c>
      <c r="AU279" s="17" t="s">
        <v>80</v>
      </c>
    </row>
    <row r="280" spans="1:65" s="13" customFormat="1">
      <c r="B280" s="161"/>
      <c r="D280" s="162" t="s">
        <v>148</v>
      </c>
      <c r="E280" s="163" t="s">
        <v>3</v>
      </c>
      <c r="F280" s="164" t="s">
        <v>1714</v>
      </c>
      <c r="H280" s="165">
        <v>3</v>
      </c>
      <c r="I280" s="166"/>
      <c r="L280" s="161"/>
      <c r="M280" s="167"/>
      <c r="N280" s="168"/>
      <c r="O280" s="168"/>
      <c r="P280" s="168"/>
      <c r="Q280" s="168"/>
      <c r="R280" s="168"/>
      <c r="S280" s="168"/>
      <c r="T280" s="169"/>
      <c r="AT280" s="163" t="s">
        <v>148</v>
      </c>
      <c r="AU280" s="163" t="s">
        <v>80</v>
      </c>
      <c r="AV280" s="13" t="s">
        <v>80</v>
      </c>
      <c r="AW280" s="13" t="s">
        <v>33</v>
      </c>
      <c r="AX280" s="13" t="s">
        <v>78</v>
      </c>
      <c r="AY280" s="163" t="s">
        <v>137</v>
      </c>
    </row>
    <row r="281" spans="1:65" s="2" customFormat="1" ht="21.75" customHeight="1">
      <c r="A281" s="32"/>
      <c r="B281" s="142"/>
      <c r="C281" s="178" t="s">
        <v>549</v>
      </c>
      <c r="D281" s="178" t="s">
        <v>293</v>
      </c>
      <c r="E281" s="179" t="s">
        <v>1715</v>
      </c>
      <c r="F281" s="180" t="s">
        <v>1716</v>
      </c>
      <c r="G281" s="181" t="s">
        <v>405</v>
      </c>
      <c r="H281" s="182">
        <v>3</v>
      </c>
      <c r="I281" s="183"/>
      <c r="J281" s="184">
        <f>ROUND(I281*H281,2)</f>
        <v>0</v>
      </c>
      <c r="K281" s="180" t="s">
        <v>143</v>
      </c>
      <c r="L281" s="185"/>
      <c r="M281" s="186" t="s">
        <v>3</v>
      </c>
      <c r="N281" s="187" t="s">
        <v>42</v>
      </c>
      <c r="O281" s="53"/>
      <c r="P281" s="152">
        <f>O281*H281</f>
        <v>0</v>
      </c>
      <c r="Q281" s="152">
        <v>5.5999999999999995E-4</v>
      </c>
      <c r="R281" s="152">
        <f>Q281*H281</f>
        <v>1.6799999999999999E-3</v>
      </c>
      <c r="S281" s="152">
        <v>0</v>
      </c>
      <c r="T281" s="153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4" t="s">
        <v>186</v>
      </c>
      <c r="AT281" s="154" t="s">
        <v>293</v>
      </c>
      <c r="AU281" s="154" t="s">
        <v>80</v>
      </c>
      <c r="AY281" s="17" t="s">
        <v>137</v>
      </c>
      <c r="BE281" s="155">
        <f>IF(N281="základní",J281,0)</f>
        <v>0</v>
      </c>
      <c r="BF281" s="155">
        <f>IF(N281="snížená",J281,0)</f>
        <v>0</v>
      </c>
      <c r="BG281" s="155">
        <f>IF(N281="zákl. přenesená",J281,0)</f>
        <v>0</v>
      </c>
      <c r="BH281" s="155">
        <f>IF(N281="sníž. přenesená",J281,0)</f>
        <v>0</v>
      </c>
      <c r="BI281" s="155">
        <f>IF(N281="nulová",J281,0)</f>
        <v>0</v>
      </c>
      <c r="BJ281" s="17" t="s">
        <v>78</v>
      </c>
      <c r="BK281" s="155">
        <f>ROUND(I281*H281,2)</f>
        <v>0</v>
      </c>
      <c r="BL281" s="17" t="s">
        <v>144</v>
      </c>
      <c r="BM281" s="154" t="s">
        <v>1717</v>
      </c>
    </row>
    <row r="282" spans="1:65" s="2" customFormat="1" ht="33" customHeight="1">
      <c r="A282" s="32"/>
      <c r="B282" s="142"/>
      <c r="C282" s="143" t="s">
        <v>554</v>
      </c>
      <c r="D282" s="143" t="s">
        <v>139</v>
      </c>
      <c r="E282" s="144" t="s">
        <v>1718</v>
      </c>
      <c r="F282" s="145" t="s">
        <v>1719</v>
      </c>
      <c r="G282" s="146" t="s">
        <v>170</v>
      </c>
      <c r="H282" s="147">
        <v>6.8090000000000002</v>
      </c>
      <c r="I282" s="148"/>
      <c r="J282" s="149">
        <f>ROUND(I282*H282,2)</f>
        <v>0</v>
      </c>
      <c r="K282" s="145" t="s">
        <v>143</v>
      </c>
      <c r="L282" s="33"/>
      <c r="M282" s="150" t="s">
        <v>3</v>
      </c>
      <c r="N282" s="151" t="s">
        <v>42</v>
      </c>
      <c r="O282" s="53"/>
      <c r="P282" s="152">
        <f>O282*H282</f>
        <v>0</v>
      </c>
      <c r="Q282" s="152">
        <v>0</v>
      </c>
      <c r="R282" s="152">
        <f>Q282*H282</f>
        <v>0</v>
      </c>
      <c r="S282" s="152">
        <v>1.92</v>
      </c>
      <c r="T282" s="153">
        <f>S282*H282</f>
        <v>13.07328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4" t="s">
        <v>144</v>
      </c>
      <c r="AT282" s="154" t="s">
        <v>139</v>
      </c>
      <c r="AU282" s="154" t="s">
        <v>80</v>
      </c>
      <c r="AY282" s="17" t="s">
        <v>137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7" t="s">
        <v>78</v>
      </c>
      <c r="BK282" s="155">
        <f>ROUND(I282*H282,2)</f>
        <v>0</v>
      </c>
      <c r="BL282" s="17" t="s">
        <v>144</v>
      </c>
      <c r="BM282" s="154" t="s">
        <v>1720</v>
      </c>
    </row>
    <row r="283" spans="1:65" s="2" customFormat="1">
      <c r="A283" s="32"/>
      <c r="B283" s="33"/>
      <c r="C283" s="32"/>
      <c r="D283" s="156" t="s">
        <v>146</v>
      </c>
      <c r="E283" s="32"/>
      <c r="F283" s="157" t="s">
        <v>1721</v>
      </c>
      <c r="G283" s="32"/>
      <c r="H283" s="32"/>
      <c r="I283" s="158"/>
      <c r="J283" s="32"/>
      <c r="K283" s="32"/>
      <c r="L283" s="33"/>
      <c r="M283" s="159"/>
      <c r="N283" s="160"/>
      <c r="O283" s="53"/>
      <c r="P283" s="53"/>
      <c r="Q283" s="53"/>
      <c r="R283" s="53"/>
      <c r="S283" s="53"/>
      <c r="T283" s="54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146</v>
      </c>
      <c r="AU283" s="17" t="s">
        <v>80</v>
      </c>
    </row>
    <row r="284" spans="1:65" s="13" customFormat="1" ht="20">
      <c r="B284" s="161"/>
      <c r="D284" s="162" t="s">
        <v>148</v>
      </c>
      <c r="E284" s="163" t="s">
        <v>3</v>
      </c>
      <c r="F284" s="164" t="s">
        <v>1722</v>
      </c>
      <c r="H284" s="165">
        <v>6.8090000000000002</v>
      </c>
      <c r="I284" s="166"/>
      <c r="L284" s="161"/>
      <c r="M284" s="167"/>
      <c r="N284" s="168"/>
      <c r="O284" s="168"/>
      <c r="P284" s="168"/>
      <c r="Q284" s="168"/>
      <c r="R284" s="168"/>
      <c r="S284" s="168"/>
      <c r="T284" s="169"/>
      <c r="AT284" s="163" t="s">
        <v>148</v>
      </c>
      <c r="AU284" s="163" t="s">
        <v>80</v>
      </c>
      <c r="AV284" s="13" t="s">
        <v>80</v>
      </c>
      <c r="AW284" s="13" t="s">
        <v>33</v>
      </c>
      <c r="AX284" s="13" t="s">
        <v>78</v>
      </c>
      <c r="AY284" s="163" t="s">
        <v>137</v>
      </c>
    </row>
    <row r="285" spans="1:65" s="2" customFormat="1" ht="24.25" customHeight="1">
      <c r="A285" s="32"/>
      <c r="B285" s="142"/>
      <c r="C285" s="143" t="s">
        <v>559</v>
      </c>
      <c r="D285" s="143" t="s">
        <v>139</v>
      </c>
      <c r="E285" s="144" t="s">
        <v>1723</v>
      </c>
      <c r="F285" s="145" t="s">
        <v>1724</v>
      </c>
      <c r="G285" s="146" t="s">
        <v>405</v>
      </c>
      <c r="H285" s="147">
        <v>3</v>
      </c>
      <c r="I285" s="148"/>
      <c r="J285" s="149">
        <f>ROUND(I285*H285,2)</f>
        <v>0</v>
      </c>
      <c r="K285" s="145" t="s">
        <v>143</v>
      </c>
      <c r="L285" s="33"/>
      <c r="M285" s="150" t="s">
        <v>3</v>
      </c>
      <c r="N285" s="151" t="s">
        <v>42</v>
      </c>
      <c r="O285" s="53"/>
      <c r="P285" s="152">
        <f>O285*H285</f>
        <v>0</v>
      </c>
      <c r="Q285" s="152">
        <v>0</v>
      </c>
      <c r="R285" s="152">
        <f>Q285*H285</f>
        <v>0</v>
      </c>
      <c r="S285" s="152">
        <v>0.1</v>
      </c>
      <c r="T285" s="153">
        <f>S285*H285</f>
        <v>0.30000000000000004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4" t="s">
        <v>144</v>
      </c>
      <c r="AT285" s="154" t="s">
        <v>139</v>
      </c>
      <c r="AU285" s="154" t="s">
        <v>80</v>
      </c>
      <c r="AY285" s="17" t="s">
        <v>137</v>
      </c>
      <c r="BE285" s="155">
        <f>IF(N285="základní",J285,0)</f>
        <v>0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7" t="s">
        <v>78</v>
      </c>
      <c r="BK285" s="155">
        <f>ROUND(I285*H285,2)</f>
        <v>0</v>
      </c>
      <c r="BL285" s="17" t="s">
        <v>144</v>
      </c>
      <c r="BM285" s="154" t="s">
        <v>1725</v>
      </c>
    </row>
    <row r="286" spans="1:65" s="2" customFormat="1">
      <c r="A286" s="32"/>
      <c r="B286" s="33"/>
      <c r="C286" s="32"/>
      <c r="D286" s="156" t="s">
        <v>146</v>
      </c>
      <c r="E286" s="32"/>
      <c r="F286" s="157" t="s">
        <v>1726</v>
      </c>
      <c r="G286" s="32"/>
      <c r="H286" s="32"/>
      <c r="I286" s="158"/>
      <c r="J286" s="32"/>
      <c r="K286" s="32"/>
      <c r="L286" s="33"/>
      <c r="M286" s="159"/>
      <c r="N286" s="160"/>
      <c r="O286" s="53"/>
      <c r="P286" s="53"/>
      <c r="Q286" s="53"/>
      <c r="R286" s="53"/>
      <c r="S286" s="53"/>
      <c r="T286" s="54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146</v>
      </c>
      <c r="AU286" s="17" t="s">
        <v>80</v>
      </c>
    </row>
    <row r="287" spans="1:65" s="13" customFormat="1">
      <c r="B287" s="161"/>
      <c r="D287" s="162" t="s">
        <v>148</v>
      </c>
      <c r="E287" s="163" t="s">
        <v>3</v>
      </c>
      <c r="F287" s="164" t="s">
        <v>1714</v>
      </c>
      <c r="H287" s="165">
        <v>3</v>
      </c>
      <c r="I287" s="166"/>
      <c r="L287" s="161"/>
      <c r="M287" s="167"/>
      <c r="N287" s="168"/>
      <c r="O287" s="168"/>
      <c r="P287" s="168"/>
      <c r="Q287" s="168"/>
      <c r="R287" s="168"/>
      <c r="S287" s="168"/>
      <c r="T287" s="169"/>
      <c r="AT287" s="163" t="s">
        <v>148</v>
      </c>
      <c r="AU287" s="163" t="s">
        <v>80</v>
      </c>
      <c r="AV287" s="13" t="s">
        <v>80</v>
      </c>
      <c r="AW287" s="13" t="s">
        <v>33</v>
      </c>
      <c r="AX287" s="13" t="s">
        <v>78</v>
      </c>
      <c r="AY287" s="163" t="s">
        <v>137</v>
      </c>
    </row>
    <row r="288" spans="1:65" s="2" customFormat="1" ht="24.25" customHeight="1">
      <c r="A288" s="32"/>
      <c r="B288" s="142"/>
      <c r="C288" s="143" t="s">
        <v>564</v>
      </c>
      <c r="D288" s="143" t="s">
        <v>139</v>
      </c>
      <c r="E288" s="144" t="s">
        <v>1727</v>
      </c>
      <c r="F288" s="145" t="s">
        <v>1728</v>
      </c>
      <c r="G288" s="146" t="s">
        <v>405</v>
      </c>
      <c r="H288" s="147">
        <v>3</v>
      </c>
      <c r="I288" s="148"/>
      <c r="J288" s="149">
        <f>ROUND(I288*H288,2)</f>
        <v>0</v>
      </c>
      <c r="K288" s="145" t="s">
        <v>3</v>
      </c>
      <c r="L288" s="33"/>
      <c r="M288" s="150" t="s">
        <v>3</v>
      </c>
      <c r="N288" s="151" t="s">
        <v>42</v>
      </c>
      <c r="O288" s="53"/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4" t="s">
        <v>144</v>
      </c>
      <c r="AT288" s="154" t="s">
        <v>139</v>
      </c>
      <c r="AU288" s="154" t="s">
        <v>80</v>
      </c>
      <c r="AY288" s="17" t="s">
        <v>137</v>
      </c>
      <c r="BE288" s="155">
        <f>IF(N288="základní",J288,0)</f>
        <v>0</v>
      </c>
      <c r="BF288" s="155">
        <f>IF(N288="snížená",J288,0)</f>
        <v>0</v>
      </c>
      <c r="BG288" s="155">
        <f>IF(N288="zákl. přenesená",J288,0)</f>
        <v>0</v>
      </c>
      <c r="BH288" s="155">
        <f>IF(N288="sníž. přenesená",J288,0)</f>
        <v>0</v>
      </c>
      <c r="BI288" s="155">
        <f>IF(N288="nulová",J288,0)</f>
        <v>0</v>
      </c>
      <c r="BJ288" s="17" t="s">
        <v>78</v>
      </c>
      <c r="BK288" s="155">
        <f>ROUND(I288*H288,2)</f>
        <v>0</v>
      </c>
      <c r="BL288" s="17" t="s">
        <v>144</v>
      </c>
      <c r="BM288" s="154" t="s">
        <v>1729</v>
      </c>
    </row>
    <row r="289" spans="1:65" s="13" customFormat="1">
      <c r="B289" s="161"/>
      <c r="D289" s="162" t="s">
        <v>148</v>
      </c>
      <c r="E289" s="163" t="s">
        <v>3</v>
      </c>
      <c r="F289" s="164" t="s">
        <v>1714</v>
      </c>
      <c r="H289" s="165">
        <v>3</v>
      </c>
      <c r="I289" s="166"/>
      <c r="L289" s="161"/>
      <c r="M289" s="167"/>
      <c r="N289" s="168"/>
      <c r="O289" s="168"/>
      <c r="P289" s="168"/>
      <c r="Q289" s="168"/>
      <c r="R289" s="168"/>
      <c r="S289" s="168"/>
      <c r="T289" s="169"/>
      <c r="AT289" s="163" t="s">
        <v>148</v>
      </c>
      <c r="AU289" s="163" t="s">
        <v>80</v>
      </c>
      <c r="AV289" s="13" t="s">
        <v>80</v>
      </c>
      <c r="AW289" s="13" t="s">
        <v>33</v>
      </c>
      <c r="AX289" s="13" t="s">
        <v>78</v>
      </c>
      <c r="AY289" s="163" t="s">
        <v>137</v>
      </c>
    </row>
    <row r="290" spans="1:65" s="12" customFormat="1" ht="22.9" customHeight="1">
      <c r="B290" s="129"/>
      <c r="D290" s="130" t="s">
        <v>70</v>
      </c>
      <c r="E290" s="140" t="s">
        <v>220</v>
      </c>
      <c r="F290" s="140" t="s">
        <v>643</v>
      </c>
      <c r="I290" s="132"/>
      <c r="J290" s="141">
        <f>BK290</f>
        <v>0</v>
      </c>
      <c r="L290" s="129"/>
      <c r="M290" s="134"/>
      <c r="N290" s="135"/>
      <c r="O290" s="135"/>
      <c r="P290" s="136">
        <f>SUM(P291:P302)</f>
        <v>0</v>
      </c>
      <c r="Q290" s="135"/>
      <c r="R290" s="136">
        <f>SUM(R291:R302)</f>
        <v>0</v>
      </c>
      <c r="S290" s="135"/>
      <c r="T290" s="137">
        <f>SUM(T291:T302)</f>
        <v>45.783880000000003</v>
      </c>
      <c r="AR290" s="130" t="s">
        <v>78</v>
      </c>
      <c r="AT290" s="138" t="s">
        <v>70</v>
      </c>
      <c r="AU290" s="138" t="s">
        <v>78</v>
      </c>
      <c r="AY290" s="130" t="s">
        <v>137</v>
      </c>
      <c r="BK290" s="139">
        <f>SUM(BK291:BK302)</f>
        <v>0</v>
      </c>
    </row>
    <row r="291" spans="1:65" s="2" customFormat="1" ht="33" customHeight="1">
      <c r="A291" s="32"/>
      <c r="B291" s="142"/>
      <c r="C291" s="143" t="s">
        <v>569</v>
      </c>
      <c r="D291" s="143" t="s">
        <v>139</v>
      </c>
      <c r="E291" s="144" t="s">
        <v>1730</v>
      </c>
      <c r="F291" s="145" t="s">
        <v>1731</v>
      </c>
      <c r="G291" s="146" t="s">
        <v>405</v>
      </c>
      <c r="H291" s="147">
        <v>265</v>
      </c>
      <c r="I291" s="148"/>
      <c r="J291" s="149">
        <f>ROUND(I291*H291,2)</f>
        <v>0</v>
      </c>
      <c r="K291" s="145" t="s">
        <v>143</v>
      </c>
      <c r="L291" s="33"/>
      <c r="M291" s="150" t="s">
        <v>3</v>
      </c>
      <c r="N291" s="151" t="s">
        <v>42</v>
      </c>
      <c r="O291" s="53"/>
      <c r="P291" s="152">
        <f>O291*H291</f>
        <v>0</v>
      </c>
      <c r="Q291" s="152">
        <v>0</v>
      </c>
      <c r="R291" s="152">
        <f>Q291*H291</f>
        <v>0</v>
      </c>
      <c r="S291" s="152">
        <v>0.16500000000000001</v>
      </c>
      <c r="T291" s="153">
        <f>S291*H291</f>
        <v>43.725000000000001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4" t="s">
        <v>144</v>
      </c>
      <c r="AT291" s="154" t="s">
        <v>139</v>
      </c>
      <c r="AU291" s="154" t="s">
        <v>80</v>
      </c>
      <c r="AY291" s="17" t="s">
        <v>137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7" t="s">
        <v>78</v>
      </c>
      <c r="BK291" s="155">
        <f>ROUND(I291*H291,2)</f>
        <v>0</v>
      </c>
      <c r="BL291" s="17" t="s">
        <v>144</v>
      </c>
      <c r="BM291" s="154" t="s">
        <v>1732</v>
      </c>
    </row>
    <row r="292" spans="1:65" s="2" customFormat="1">
      <c r="A292" s="32"/>
      <c r="B292" s="33"/>
      <c r="C292" s="32"/>
      <c r="D292" s="156" t="s">
        <v>146</v>
      </c>
      <c r="E292" s="32"/>
      <c r="F292" s="157" t="s">
        <v>1733</v>
      </c>
      <c r="G292" s="32"/>
      <c r="H292" s="32"/>
      <c r="I292" s="158"/>
      <c r="J292" s="32"/>
      <c r="K292" s="32"/>
      <c r="L292" s="33"/>
      <c r="M292" s="159"/>
      <c r="N292" s="160"/>
      <c r="O292" s="53"/>
      <c r="P292" s="53"/>
      <c r="Q292" s="53"/>
      <c r="R292" s="53"/>
      <c r="S292" s="53"/>
      <c r="T292" s="54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146</v>
      </c>
      <c r="AU292" s="17" t="s">
        <v>80</v>
      </c>
    </row>
    <row r="293" spans="1:65" s="13" customFormat="1">
      <c r="B293" s="161"/>
      <c r="D293" s="162" t="s">
        <v>148</v>
      </c>
      <c r="E293" s="163" t="s">
        <v>3</v>
      </c>
      <c r="F293" s="164" t="s">
        <v>1734</v>
      </c>
      <c r="H293" s="165">
        <v>265</v>
      </c>
      <c r="I293" s="166"/>
      <c r="L293" s="161"/>
      <c r="M293" s="167"/>
      <c r="N293" s="168"/>
      <c r="O293" s="168"/>
      <c r="P293" s="168"/>
      <c r="Q293" s="168"/>
      <c r="R293" s="168"/>
      <c r="S293" s="168"/>
      <c r="T293" s="169"/>
      <c r="AT293" s="163" t="s">
        <v>148</v>
      </c>
      <c r="AU293" s="163" t="s">
        <v>80</v>
      </c>
      <c r="AV293" s="13" t="s">
        <v>80</v>
      </c>
      <c r="AW293" s="13" t="s">
        <v>33</v>
      </c>
      <c r="AX293" s="13" t="s">
        <v>78</v>
      </c>
      <c r="AY293" s="163" t="s">
        <v>137</v>
      </c>
    </row>
    <row r="294" spans="1:65" s="2" customFormat="1" ht="24.25" customHeight="1">
      <c r="A294" s="32"/>
      <c r="B294" s="142"/>
      <c r="C294" s="143" t="s">
        <v>573</v>
      </c>
      <c r="D294" s="143" t="s">
        <v>139</v>
      </c>
      <c r="E294" s="144" t="s">
        <v>1735</v>
      </c>
      <c r="F294" s="145" t="s">
        <v>1736</v>
      </c>
      <c r="G294" s="146" t="s">
        <v>158</v>
      </c>
      <c r="H294" s="147">
        <v>506</v>
      </c>
      <c r="I294" s="148"/>
      <c r="J294" s="149">
        <f>ROUND(I294*H294,2)</f>
        <v>0</v>
      </c>
      <c r="K294" s="145" t="s">
        <v>143</v>
      </c>
      <c r="L294" s="33"/>
      <c r="M294" s="150" t="s">
        <v>3</v>
      </c>
      <c r="N294" s="151" t="s">
        <v>42</v>
      </c>
      <c r="O294" s="53"/>
      <c r="P294" s="152">
        <f>O294*H294</f>
        <v>0</v>
      </c>
      <c r="Q294" s="152">
        <v>0</v>
      </c>
      <c r="R294" s="152">
        <f>Q294*H294</f>
        <v>0</v>
      </c>
      <c r="S294" s="152">
        <v>2.48E-3</v>
      </c>
      <c r="T294" s="153">
        <f>S294*H294</f>
        <v>1.25488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4" t="s">
        <v>144</v>
      </c>
      <c r="AT294" s="154" t="s">
        <v>139</v>
      </c>
      <c r="AU294" s="154" t="s">
        <v>80</v>
      </c>
      <c r="AY294" s="17" t="s">
        <v>137</v>
      </c>
      <c r="BE294" s="155">
        <f>IF(N294="základní",J294,0)</f>
        <v>0</v>
      </c>
      <c r="BF294" s="155">
        <f>IF(N294="snížená",J294,0)</f>
        <v>0</v>
      </c>
      <c r="BG294" s="155">
        <f>IF(N294="zákl. přenesená",J294,0)</f>
        <v>0</v>
      </c>
      <c r="BH294" s="155">
        <f>IF(N294="sníž. přenesená",J294,0)</f>
        <v>0</v>
      </c>
      <c r="BI294" s="155">
        <f>IF(N294="nulová",J294,0)</f>
        <v>0</v>
      </c>
      <c r="BJ294" s="17" t="s">
        <v>78</v>
      </c>
      <c r="BK294" s="155">
        <f>ROUND(I294*H294,2)</f>
        <v>0</v>
      </c>
      <c r="BL294" s="17" t="s">
        <v>144</v>
      </c>
      <c r="BM294" s="154" t="s">
        <v>1737</v>
      </c>
    </row>
    <row r="295" spans="1:65" s="2" customFormat="1">
      <c r="A295" s="32"/>
      <c r="B295" s="33"/>
      <c r="C295" s="32"/>
      <c r="D295" s="156" t="s">
        <v>146</v>
      </c>
      <c r="E295" s="32"/>
      <c r="F295" s="157" t="s">
        <v>1738</v>
      </c>
      <c r="G295" s="32"/>
      <c r="H295" s="32"/>
      <c r="I295" s="158"/>
      <c r="J295" s="32"/>
      <c r="K295" s="32"/>
      <c r="L295" s="33"/>
      <c r="M295" s="159"/>
      <c r="N295" s="160"/>
      <c r="O295" s="53"/>
      <c r="P295" s="53"/>
      <c r="Q295" s="53"/>
      <c r="R295" s="53"/>
      <c r="S295" s="53"/>
      <c r="T295" s="54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146</v>
      </c>
      <c r="AU295" s="17" t="s">
        <v>80</v>
      </c>
    </row>
    <row r="296" spans="1:65" s="13" customFormat="1">
      <c r="B296" s="161"/>
      <c r="D296" s="162" t="s">
        <v>148</v>
      </c>
      <c r="E296" s="163" t="s">
        <v>3</v>
      </c>
      <c r="F296" s="164" t="s">
        <v>1739</v>
      </c>
      <c r="H296" s="165">
        <v>506</v>
      </c>
      <c r="I296" s="166"/>
      <c r="L296" s="161"/>
      <c r="M296" s="167"/>
      <c r="N296" s="168"/>
      <c r="O296" s="168"/>
      <c r="P296" s="168"/>
      <c r="Q296" s="168"/>
      <c r="R296" s="168"/>
      <c r="S296" s="168"/>
      <c r="T296" s="169"/>
      <c r="AT296" s="163" t="s">
        <v>148</v>
      </c>
      <c r="AU296" s="163" t="s">
        <v>80</v>
      </c>
      <c r="AV296" s="13" t="s">
        <v>80</v>
      </c>
      <c r="AW296" s="13" t="s">
        <v>33</v>
      </c>
      <c r="AX296" s="13" t="s">
        <v>78</v>
      </c>
      <c r="AY296" s="163" t="s">
        <v>137</v>
      </c>
    </row>
    <row r="297" spans="1:65" s="2" customFormat="1" ht="24.25" customHeight="1">
      <c r="A297" s="32"/>
      <c r="B297" s="142"/>
      <c r="C297" s="143" t="s">
        <v>577</v>
      </c>
      <c r="D297" s="143" t="s">
        <v>139</v>
      </c>
      <c r="E297" s="144" t="s">
        <v>1740</v>
      </c>
      <c r="F297" s="145" t="s">
        <v>1741</v>
      </c>
      <c r="G297" s="146" t="s">
        <v>405</v>
      </c>
      <c r="H297" s="147">
        <v>2</v>
      </c>
      <c r="I297" s="148"/>
      <c r="J297" s="149">
        <f>ROUND(I297*H297,2)</f>
        <v>0</v>
      </c>
      <c r="K297" s="145" t="s">
        <v>143</v>
      </c>
      <c r="L297" s="33"/>
      <c r="M297" s="150" t="s">
        <v>3</v>
      </c>
      <c r="N297" s="151" t="s">
        <v>42</v>
      </c>
      <c r="O297" s="53"/>
      <c r="P297" s="152">
        <f>O297*H297</f>
        <v>0</v>
      </c>
      <c r="Q297" s="152">
        <v>0</v>
      </c>
      <c r="R297" s="152">
        <f>Q297*H297</f>
        <v>0</v>
      </c>
      <c r="S297" s="152">
        <v>0.192</v>
      </c>
      <c r="T297" s="153">
        <f>S297*H297</f>
        <v>0.38400000000000001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4" t="s">
        <v>144</v>
      </c>
      <c r="AT297" s="154" t="s">
        <v>139</v>
      </c>
      <c r="AU297" s="154" t="s">
        <v>80</v>
      </c>
      <c r="AY297" s="17" t="s">
        <v>137</v>
      </c>
      <c r="BE297" s="155">
        <f>IF(N297="základní",J297,0)</f>
        <v>0</v>
      </c>
      <c r="BF297" s="155">
        <f>IF(N297="snížená",J297,0)</f>
        <v>0</v>
      </c>
      <c r="BG297" s="155">
        <f>IF(N297="zákl. přenesená",J297,0)</f>
        <v>0</v>
      </c>
      <c r="BH297" s="155">
        <f>IF(N297="sníž. přenesená",J297,0)</f>
        <v>0</v>
      </c>
      <c r="BI297" s="155">
        <f>IF(N297="nulová",J297,0)</f>
        <v>0</v>
      </c>
      <c r="BJ297" s="17" t="s">
        <v>78</v>
      </c>
      <c r="BK297" s="155">
        <f>ROUND(I297*H297,2)</f>
        <v>0</v>
      </c>
      <c r="BL297" s="17" t="s">
        <v>144</v>
      </c>
      <c r="BM297" s="154" t="s">
        <v>1742</v>
      </c>
    </row>
    <row r="298" spans="1:65" s="2" customFormat="1">
      <c r="A298" s="32"/>
      <c r="B298" s="33"/>
      <c r="C298" s="32"/>
      <c r="D298" s="156" t="s">
        <v>146</v>
      </c>
      <c r="E298" s="32"/>
      <c r="F298" s="157" t="s">
        <v>1743</v>
      </c>
      <c r="G298" s="32"/>
      <c r="H298" s="32"/>
      <c r="I298" s="158"/>
      <c r="J298" s="32"/>
      <c r="K298" s="32"/>
      <c r="L298" s="33"/>
      <c r="M298" s="159"/>
      <c r="N298" s="160"/>
      <c r="O298" s="53"/>
      <c r="P298" s="53"/>
      <c r="Q298" s="53"/>
      <c r="R298" s="53"/>
      <c r="S298" s="53"/>
      <c r="T298" s="54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146</v>
      </c>
      <c r="AU298" s="17" t="s">
        <v>80</v>
      </c>
    </row>
    <row r="299" spans="1:65" s="13" customFormat="1">
      <c r="B299" s="161"/>
      <c r="D299" s="162" t="s">
        <v>148</v>
      </c>
      <c r="E299" s="163" t="s">
        <v>3</v>
      </c>
      <c r="F299" s="164" t="s">
        <v>1744</v>
      </c>
      <c r="H299" s="165">
        <v>2</v>
      </c>
      <c r="I299" s="166"/>
      <c r="L299" s="161"/>
      <c r="M299" s="167"/>
      <c r="N299" s="168"/>
      <c r="O299" s="168"/>
      <c r="P299" s="168"/>
      <c r="Q299" s="168"/>
      <c r="R299" s="168"/>
      <c r="S299" s="168"/>
      <c r="T299" s="169"/>
      <c r="AT299" s="163" t="s">
        <v>148</v>
      </c>
      <c r="AU299" s="163" t="s">
        <v>80</v>
      </c>
      <c r="AV299" s="13" t="s">
        <v>80</v>
      </c>
      <c r="AW299" s="13" t="s">
        <v>33</v>
      </c>
      <c r="AX299" s="13" t="s">
        <v>78</v>
      </c>
      <c r="AY299" s="163" t="s">
        <v>137</v>
      </c>
    </row>
    <row r="300" spans="1:65" s="2" customFormat="1" ht="24.25" customHeight="1">
      <c r="A300" s="32"/>
      <c r="B300" s="142"/>
      <c r="C300" s="143" t="s">
        <v>582</v>
      </c>
      <c r="D300" s="143" t="s">
        <v>139</v>
      </c>
      <c r="E300" s="144" t="s">
        <v>1745</v>
      </c>
      <c r="F300" s="145" t="s">
        <v>1746</v>
      </c>
      <c r="G300" s="146" t="s">
        <v>405</v>
      </c>
      <c r="H300" s="147">
        <v>2</v>
      </c>
      <c r="I300" s="148"/>
      <c r="J300" s="149">
        <f>ROUND(I300*H300,2)</f>
        <v>0</v>
      </c>
      <c r="K300" s="145" t="s">
        <v>143</v>
      </c>
      <c r="L300" s="33"/>
      <c r="M300" s="150" t="s">
        <v>3</v>
      </c>
      <c r="N300" s="151" t="s">
        <v>42</v>
      </c>
      <c r="O300" s="53"/>
      <c r="P300" s="152">
        <f>O300*H300</f>
        <v>0</v>
      </c>
      <c r="Q300" s="152">
        <v>0</v>
      </c>
      <c r="R300" s="152">
        <f>Q300*H300</f>
        <v>0</v>
      </c>
      <c r="S300" s="152">
        <v>0.21</v>
      </c>
      <c r="T300" s="153">
        <f>S300*H300</f>
        <v>0.42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4" t="s">
        <v>144</v>
      </c>
      <c r="AT300" s="154" t="s">
        <v>139</v>
      </c>
      <c r="AU300" s="154" t="s">
        <v>80</v>
      </c>
      <c r="AY300" s="17" t="s">
        <v>137</v>
      </c>
      <c r="BE300" s="155">
        <f>IF(N300="základní",J300,0)</f>
        <v>0</v>
      </c>
      <c r="BF300" s="155">
        <f>IF(N300="snížená",J300,0)</f>
        <v>0</v>
      </c>
      <c r="BG300" s="155">
        <f>IF(N300="zákl. přenesená",J300,0)</f>
        <v>0</v>
      </c>
      <c r="BH300" s="155">
        <f>IF(N300="sníž. přenesená",J300,0)</f>
        <v>0</v>
      </c>
      <c r="BI300" s="155">
        <f>IF(N300="nulová",J300,0)</f>
        <v>0</v>
      </c>
      <c r="BJ300" s="17" t="s">
        <v>78</v>
      </c>
      <c r="BK300" s="155">
        <f>ROUND(I300*H300,2)</f>
        <v>0</v>
      </c>
      <c r="BL300" s="17" t="s">
        <v>144</v>
      </c>
      <c r="BM300" s="154" t="s">
        <v>1747</v>
      </c>
    </row>
    <row r="301" spans="1:65" s="2" customFormat="1">
      <c r="A301" s="32"/>
      <c r="B301" s="33"/>
      <c r="C301" s="32"/>
      <c r="D301" s="156" t="s">
        <v>146</v>
      </c>
      <c r="E301" s="32"/>
      <c r="F301" s="157" t="s">
        <v>1748</v>
      </c>
      <c r="G301" s="32"/>
      <c r="H301" s="32"/>
      <c r="I301" s="158"/>
      <c r="J301" s="32"/>
      <c r="K301" s="32"/>
      <c r="L301" s="33"/>
      <c r="M301" s="159"/>
      <c r="N301" s="160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146</v>
      </c>
      <c r="AU301" s="17" t="s">
        <v>80</v>
      </c>
    </row>
    <row r="302" spans="1:65" s="13" customFormat="1">
      <c r="B302" s="161"/>
      <c r="D302" s="162" t="s">
        <v>148</v>
      </c>
      <c r="E302" s="163" t="s">
        <v>3</v>
      </c>
      <c r="F302" s="164" t="s">
        <v>1744</v>
      </c>
      <c r="H302" s="165">
        <v>2</v>
      </c>
      <c r="I302" s="166"/>
      <c r="L302" s="161"/>
      <c r="M302" s="167"/>
      <c r="N302" s="168"/>
      <c r="O302" s="168"/>
      <c r="P302" s="168"/>
      <c r="Q302" s="168"/>
      <c r="R302" s="168"/>
      <c r="S302" s="168"/>
      <c r="T302" s="169"/>
      <c r="AT302" s="163" t="s">
        <v>148</v>
      </c>
      <c r="AU302" s="163" t="s">
        <v>80</v>
      </c>
      <c r="AV302" s="13" t="s">
        <v>80</v>
      </c>
      <c r="AW302" s="13" t="s">
        <v>33</v>
      </c>
      <c r="AX302" s="13" t="s">
        <v>78</v>
      </c>
      <c r="AY302" s="163" t="s">
        <v>137</v>
      </c>
    </row>
    <row r="303" spans="1:65" s="12" customFormat="1" ht="22.9" customHeight="1">
      <c r="B303" s="129"/>
      <c r="D303" s="130" t="s">
        <v>70</v>
      </c>
      <c r="E303" s="140" t="s">
        <v>662</v>
      </c>
      <c r="F303" s="140" t="s">
        <v>663</v>
      </c>
      <c r="I303" s="132"/>
      <c r="J303" s="141">
        <f>BK303</f>
        <v>0</v>
      </c>
      <c r="L303" s="129"/>
      <c r="M303" s="134"/>
      <c r="N303" s="135"/>
      <c r="O303" s="135"/>
      <c r="P303" s="136">
        <f>SUM(P304:P312)</f>
        <v>0</v>
      </c>
      <c r="Q303" s="135"/>
      <c r="R303" s="136">
        <f>SUM(R304:R312)</f>
        <v>0</v>
      </c>
      <c r="S303" s="135"/>
      <c r="T303" s="137">
        <f>SUM(T304:T312)</f>
        <v>0</v>
      </c>
      <c r="AR303" s="130" t="s">
        <v>78</v>
      </c>
      <c r="AT303" s="138" t="s">
        <v>70</v>
      </c>
      <c r="AU303" s="138" t="s">
        <v>78</v>
      </c>
      <c r="AY303" s="130" t="s">
        <v>137</v>
      </c>
      <c r="BK303" s="139">
        <f>SUM(BK304:BK312)</f>
        <v>0</v>
      </c>
    </row>
    <row r="304" spans="1:65" s="2" customFormat="1" ht="37.9" customHeight="1">
      <c r="A304" s="32"/>
      <c r="B304" s="142"/>
      <c r="C304" s="143" t="s">
        <v>586</v>
      </c>
      <c r="D304" s="143" t="s">
        <v>139</v>
      </c>
      <c r="E304" s="144" t="s">
        <v>1749</v>
      </c>
      <c r="F304" s="145" t="s">
        <v>1750</v>
      </c>
      <c r="G304" s="146" t="s">
        <v>296</v>
      </c>
      <c r="H304" s="147">
        <v>69.807000000000002</v>
      </c>
      <c r="I304" s="148"/>
      <c r="J304" s="149">
        <f>ROUND(I304*H304,2)</f>
        <v>0</v>
      </c>
      <c r="K304" s="145" t="s">
        <v>143</v>
      </c>
      <c r="L304" s="33"/>
      <c r="M304" s="150" t="s">
        <v>3</v>
      </c>
      <c r="N304" s="151" t="s">
        <v>42</v>
      </c>
      <c r="O304" s="53"/>
      <c r="P304" s="152">
        <f>O304*H304</f>
        <v>0</v>
      </c>
      <c r="Q304" s="152">
        <v>0</v>
      </c>
      <c r="R304" s="152">
        <f>Q304*H304</f>
        <v>0</v>
      </c>
      <c r="S304" s="152">
        <v>0</v>
      </c>
      <c r="T304" s="153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4" t="s">
        <v>144</v>
      </c>
      <c r="AT304" s="154" t="s">
        <v>139</v>
      </c>
      <c r="AU304" s="154" t="s">
        <v>80</v>
      </c>
      <c r="AY304" s="17" t="s">
        <v>137</v>
      </c>
      <c r="BE304" s="155">
        <f>IF(N304="základní",J304,0)</f>
        <v>0</v>
      </c>
      <c r="BF304" s="155">
        <f>IF(N304="snížená",J304,0)</f>
        <v>0</v>
      </c>
      <c r="BG304" s="155">
        <f>IF(N304="zákl. přenesená",J304,0)</f>
        <v>0</v>
      </c>
      <c r="BH304" s="155">
        <f>IF(N304="sníž. přenesená",J304,0)</f>
        <v>0</v>
      </c>
      <c r="BI304" s="155">
        <f>IF(N304="nulová",J304,0)</f>
        <v>0</v>
      </c>
      <c r="BJ304" s="17" t="s">
        <v>78</v>
      </c>
      <c r="BK304" s="155">
        <f>ROUND(I304*H304,2)</f>
        <v>0</v>
      </c>
      <c r="BL304" s="17" t="s">
        <v>144</v>
      </c>
      <c r="BM304" s="154" t="s">
        <v>1751</v>
      </c>
    </row>
    <row r="305" spans="1:65" s="2" customFormat="1">
      <c r="A305" s="32"/>
      <c r="B305" s="33"/>
      <c r="C305" s="32"/>
      <c r="D305" s="156" t="s">
        <v>146</v>
      </c>
      <c r="E305" s="32"/>
      <c r="F305" s="157" t="s">
        <v>1752</v>
      </c>
      <c r="G305" s="32"/>
      <c r="H305" s="32"/>
      <c r="I305" s="158"/>
      <c r="J305" s="32"/>
      <c r="K305" s="32"/>
      <c r="L305" s="33"/>
      <c r="M305" s="159"/>
      <c r="N305" s="160"/>
      <c r="O305" s="53"/>
      <c r="P305" s="53"/>
      <c r="Q305" s="53"/>
      <c r="R305" s="53"/>
      <c r="S305" s="53"/>
      <c r="T305" s="54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7" t="s">
        <v>146</v>
      </c>
      <c r="AU305" s="17" t="s">
        <v>80</v>
      </c>
    </row>
    <row r="306" spans="1:65" s="2" customFormat="1" ht="44.25" customHeight="1">
      <c r="A306" s="32"/>
      <c r="B306" s="142"/>
      <c r="C306" s="143" t="s">
        <v>590</v>
      </c>
      <c r="D306" s="143" t="s">
        <v>139</v>
      </c>
      <c r="E306" s="144" t="s">
        <v>1753</v>
      </c>
      <c r="F306" s="145" t="s">
        <v>1754</v>
      </c>
      <c r="G306" s="146" t="s">
        <v>296</v>
      </c>
      <c r="H306" s="147">
        <v>558.45600000000002</v>
      </c>
      <c r="I306" s="148"/>
      <c r="J306" s="149">
        <f>ROUND(I306*H306,2)</f>
        <v>0</v>
      </c>
      <c r="K306" s="145" t="s">
        <v>143</v>
      </c>
      <c r="L306" s="33"/>
      <c r="M306" s="150" t="s">
        <v>3</v>
      </c>
      <c r="N306" s="151" t="s">
        <v>42</v>
      </c>
      <c r="O306" s="53"/>
      <c r="P306" s="152">
        <f>O306*H306</f>
        <v>0</v>
      </c>
      <c r="Q306" s="152">
        <v>0</v>
      </c>
      <c r="R306" s="152">
        <f>Q306*H306</f>
        <v>0</v>
      </c>
      <c r="S306" s="152">
        <v>0</v>
      </c>
      <c r="T306" s="153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4" t="s">
        <v>144</v>
      </c>
      <c r="AT306" s="154" t="s">
        <v>139</v>
      </c>
      <c r="AU306" s="154" t="s">
        <v>80</v>
      </c>
      <c r="AY306" s="17" t="s">
        <v>137</v>
      </c>
      <c r="BE306" s="155">
        <f>IF(N306="základní",J306,0)</f>
        <v>0</v>
      </c>
      <c r="BF306" s="155">
        <f>IF(N306="snížená",J306,0)</f>
        <v>0</v>
      </c>
      <c r="BG306" s="155">
        <f>IF(N306="zákl. přenesená",J306,0)</f>
        <v>0</v>
      </c>
      <c r="BH306" s="155">
        <f>IF(N306="sníž. přenesená",J306,0)</f>
        <v>0</v>
      </c>
      <c r="BI306" s="155">
        <f>IF(N306="nulová",J306,0)</f>
        <v>0</v>
      </c>
      <c r="BJ306" s="17" t="s">
        <v>78</v>
      </c>
      <c r="BK306" s="155">
        <f>ROUND(I306*H306,2)</f>
        <v>0</v>
      </c>
      <c r="BL306" s="17" t="s">
        <v>144</v>
      </c>
      <c r="BM306" s="154" t="s">
        <v>1755</v>
      </c>
    </row>
    <row r="307" spans="1:65" s="2" customFormat="1">
      <c r="A307" s="32"/>
      <c r="B307" s="33"/>
      <c r="C307" s="32"/>
      <c r="D307" s="156" t="s">
        <v>146</v>
      </c>
      <c r="E307" s="32"/>
      <c r="F307" s="157" t="s">
        <v>1756</v>
      </c>
      <c r="G307" s="32"/>
      <c r="H307" s="32"/>
      <c r="I307" s="158"/>
      <c r="J307" s="32"/>
      <c r="K307" s="32"/>
      <c r="L307" s="33"/>
      <c r="M307" s="159"/>
      <c r="N307" s="160"/>
      <c r="O307" s="53"/>
      <c r="P307" s="53"/>
      <c r="Q307" s="53"/>
      <c r="R307" s="53"/>
      <c r="S307" s="53"/>
      <c r="T307" s="54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146</v>
      </c>
      <c r="AU307" s="17" t="s">
        <v>80</v>
      </c>
    </row>
    <row r="308" spans="1:65" s="13" customFormat="1">
      <c r="B308" s="161"/>
      <c r="D308" s="162" t="s">
        <v>148</v>
      </c>
      <c r="F308" s="164" t="s">
        <v>1757</v>
      </c>
      <c r="H308" s="165">
        <v>558.45600000000002</v>
      </c>
      <c r="I308" s="166"/>
      <c r="L308" s="161"/>
      <c r="M308" s="167"/>
      <c r="N308" s="168"/>
      <c r="O308" s="168"/>
      <c r="P308" s="168"/>
      <c r="Q308" s="168"/>
      <c r="R308" s="168"/>
      <c r="S308" s="168"/>
      <c r="T308" s="169"/>
      <c r="AT308" s="163" t="s">
        <v>148</v>
      </c>
      <c r="AU308" s="163" t="s">
        <v>80</v>
      </c>
      <c r="AV308" s="13" t="s">
        <v>80</v>
      </c>
      <c r="AW308" s="13" t="s">
        <v>4</v>
      </c>
      <c r="AX308" s="13" t="s">
        <v>78</v>
      </c>
      <c r="AY308" s="163" t="s">
        <v>137</v>
      </c>
    </row>
    <row r="309" spans="1:65" s="2" customFormat="1" ht="37.9" customHeight="1">
      <c r="A309" s="32"/>
      <c r="B309" s="142"/>
      <c r="C309" s="143" t="s">
        <v>596</v>
      </c>
      <c r="D309" s="143" t="s">
        <v>139</v>
      </c>
      <c r="E309" s="144" t="s">
        <v>1758</v>
      </c>
      <c r="F309" s="145" t="s">
        <v>1759</v>
      </c>
      <c r="G309" s="146" t="s">
        <v>296</v>
      </c>
      <c r="H309" s="147">
        <v>69.807000000000002</v>
      </c>
      <c r="I309" s="148"/>
      <c r="J309" s="149">
        <f>ROUND(I309*H309,2)</f>
        <v>0</v>
      </c>
      <c r="K309" s="145" t="s">
        <v>143</v>
      </c>
      <c r="L309" s="33"/>
      <c r="M309" s="150" t="s">
        <v>3</v>
      </c>
      <c r="N309" s="151" t="s">
        <v>42</v>
      </c>
      <c r="O309" s="53"/>
      <c r="P309" s="152">
        <f>O309*H309</f>
        <v>0</v>
      </c>
      <c r="Q309" s="152">
        <v>0</v>
      </c>
      <c r="R309" s="152">
        <f>Q309*H309</f>
        <v>0</v>
      </c>
      <c r="S309" s="152">
        <v>0</v>
      </c>
      <c r="T309" s="153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4" t="s">
        <v>144</v>
      </c>
      <c r="AT309" s="154" t="s">
        <v>139</v>
      </c>
      <c r="AU309" s="154" t="s">
        <v>80</v>
      </c>
      <c r="AY309" s="17" t="s">
        <v>137</v>
      </c>
      <c r="BE309" s="155">
        <f>IF(N309="základní",J309,0)</f>
        <v>0</v>
      </c>
      <c r="BF309" s="155">
        <f>IF(N309="snížená",J309,0)</f>
        <v>0</v>
      </c>
      <c r="BG309" s="155">
        <f>IF(N309="zákl. přenesená",J309,0)</f>
        <v>0</v>
      </c>
      <c r="BH309" s="155">
        <f>IF(N309="sníž. přenesená",J309,0)</f>
        <v>0</v>
      </c>
      <c r="BI309" s="155">
        <f>IF(N309="nulová",J309,0)</f>
        <v>0</v>
      </c>
      <c r="BJ309" s="17" t="s">
        <v>78</v>
      </c>
      <c r="BK309" s="155">
        <f>ROUND(I309*H309,2)</f>
        <v>0</v>
      </c>
      <c r="BL309" s="17" t="s">
        <v>144</v>
      </c>
      <c r="BM309" s="154" t="s">
        <v>1760</v>
      </c>
    </row>
    <row r="310" spans="1:65" s="2" customFormat="1">
      <c r="A310" s="32"/>
      <c r="B310" s="33"/>
      <c r="C310" s="32"/>
      <c r="D310" s="156" t="s">
        <v>146</v>
      </c>
      <c r="E310" s="32"/>
      <c r="F310" s="157" t="s">
        <v>1761</v>
      </c>
      <c r="G310" s="32"/>
      <c r="H310" s="32"/>
      <c r="I310" s="158"/>
      <c r="J310" s="32"/>
      <c r="K310" s="32"/>
      <c r="L310" s="33"/>
      <c r="M310" s="159"/>
      <c r="N310" s="160"/>
      <c r="O310" s="53"/>
      <c r="P310" s="53"/>
      <c r="Q310" s="53"/>
      <c r="R310" s="53"/>
      <c r="S310" s="53"/>
      <c r="T310" s="54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146</v>
      </c>
      <c r="AU310" s="17" t="s">
        <v>80</v>
      </c>
    </row>
    <row r="311" spans="1:65" s="2" customFormat="1" ht="55.5" customHeight="1">
      <c r="A311" s="32"/>
      <c r="B311" s="142"/>
      <c r="C311" s="143" t="s">
        <v>601</v>
      </c>
      <c r="D311" s="143" t="s">
        <v>139</v>
      </c>
      <c r="E311" s="144" t="s">
        <v>1762</v>
      </c>
      <c r="F311" s="145" t="s">
        <v>1763</v>
      </c>
      <c r="G311" s="146" t="s">
        <v>296</v>
      </c>
      <c r="H311" s="147">
        <v>69.807000000000002</v>
      </c>
      <c r="I311" s="148"/>
      <c r="J311" s="149">
        <f>ROUND(I311*H311,2)</f>
        <v>0</v>
      </c>
      <c r="K311" s="145" t="s">
        <v>143</v>
      </c>
      <c r="L311" s="33"/>
      <c r="M311" s="150" t="s">
        <v>3</v>
      </c>
      <c r="N311" s="151" t="s">
        <v>42</v>
      </c>
      <c r="O311" s="53"/>
      <c r="P311" s="152">
        <f>O311*H311</f>
        <v>0</v>
      </c>
      <c r="Q311" s="152">
        <v>0</v>
      </c>
      <c r="R311" s="152">
        <f>Q311*H311</f>
        <v>0</v>
      </c>
      <c r="S311" s="152">
        <v>0</v>
      </c>
      <c r="T311" s="153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4" t="s">
        <v>144</v>
      </c>
      <c r="AT311" s="154" t="s">
        <v>139</v>
      </c>
      <c r="AU311" s="154" t="s">
        <v>80</v>
      </c>
      <c r="AY311" s="17" t="s">
        <v>137</v>
      </c>
      <c r="BE311" s="155">
        <f>IF(N311="základní",J311,0)</f>
        <v>0</v>
      </c>
      <c r="BF311" s="155">
        <f>IF(N311="snížená",J311,0)</f>
        <v>0</v>
      </c>
      <c r="BG311" s="155">
        <f>IF(N311="zákl. přenesená",J311,0)</f>
        <v>0</v>
      </c>
      <c r="BH311" s="155">
        <f>IF(N311="sníž. přenesená",J311,0)</f>
        <v>0</v>
      </c>
      <c r="BI311" s="155">
        <f>IF(N311="nulová",J311,0)</f>
        <v>0</v>
      </c>
      <c r="BJ311" s="17" t="s">
        <v>78</v>
      </c>
      <c r="BK311" s="155">
        <f>ROUND(I311*H311,2)</f>
        <v>0</v>
      </c>
      <c r="BL311" s="17" t="s">
        <v>144</v>
      </c>
      <c r="BM311" s="154" t="s">
        <v>1764</v>
      </c>
    </row>
    <row r="312" spans="1:65" s="2" customFormat="1">
      <c r="A312" s="32"/>
      <c r="B312" s="33"/>
      <c r="C312" s="32"/>
      <c r="D312" s="156" t="s">
        <v>146</v>
      </c>
      <c r="E312" s="32"/>
      <c r="F312" s="157" t="s">
        <v>1765</v>
      </c>
      <c r="G312" s="32"/>
      <c r="H312" s="32"/>
      <c r="I312" s="158"/>
      <c r="J312" s="32"/>
      <c r="K312" s="32"/>
      <c r="L312" s="33"/>
      <c r="M312" s="159"/>
      <c r="N312" s="160"/>
      <c r="O312" s="53"/>
      <c r="P312" s="53"/>
      <c r="Q312" s="53"/>
      <c r="R312" s="53"/>
      <c r="S312" s="53"/>
      <c r="T312" s="54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146</v>
      </c>
      <c r="AU312" s="17" t="s">
        <v>80</v>
      </c>
    </row>
    <row r="313" spans="1:65" s="12" customFormat="1" ht="22.9" customHeight="1">
      <c r="B313" s="129"/>
      <c r="D313" s="130" t="s">
        <v>70</v>
      </c>
      <c r="E313" s="140" t="s">
        <v>690</v>
      </c>
      <c r="F313" s="140" t="s">
        <v>691</v>
      </c>
      <c r="I313" s="132"/>
      <c r="J313" s="141">
        <f>BK313</f>
        <v>0</v>
      </c>
      <c r="L313" s="129"/>
      <c r="M313" s="134"/>
      <c r="N313" s="135"/>
      <c r="O313" s="135"/>
      <c r="P313" s="136">
        <f>SUM(P314:P315)</f>
        <v>0</v>
      </c>
      <c r="Q313" s="135"/>
      <c r="R313" s="136">
        <f>SUM(R314:R315)</f>
        <v>0</v>
      </c>
      <c r="S313" s="135"/>
      <c r="T313" s="137">
        <f>SUM(T314:T315)</f>
        <v>0</v>
      </c>
      <c r="AR313" s="130" t="s">
        <v>78</v>
      </c>
      <c r="AT313" s="138" t="s">
        <v>70</v>
      </c>
      <c r="AU313" s="138" t="s">
        <v>78</v>
      </c>
      <c r="AY313" s="130" t="s">
        <v>137</v>
      </c>
      <c r="BK313" s="139">
        <f>SUM(BK314:BK315)</f>
        <v>0</v>
      </c>
    </row>
    <row r="314" spans="1:65" s="2" customFormat="1" ht="49.15" customHeight="1">
      <c r="A314" s="32"/>
      <c r="B314" s="142"/>
      <c r="C314" s="143" t="s">
        <v>606</v>
      </c>
      <c r="D314" s="143" t="s">
        <v>139</v>
      </c>
      <c r="E314" s="144" t="s">
        <v>693</v>
      </c>
      <c r="F314" s="145" t="s">
        <v>694</v>
      </c>
      <c r="G314" s="146" t="s">
        <v>296</v>
      </c>
      <c r="H314" s="147">
        <v>76.584999999999994</v>
      </c>
      <c r="I314" s="148"/>
      <c r="J314" s="149">
        <f>ROUND(I314*H314,2)</f>
        <v>0</v>
      </c>
      <c r="K314" s="145" t="s">
        <v>143</v>
      </c>
      <c r="L314" s="33"/>
      <c r="M314" s="150" t="s">
        <v>3</v>
      </c>
      <c r="N314" s="151" t="s">
        <v>42</v>
      </c>
      <c r="O314" s="53"/>
      <c r="P314" s="152">
        <f>O314*H314</f>
        <v>0</v>
      </c>
      <c r="Q314" s="152">
        <v>0</v>
      </c>
      <c r="R314" s="152">
        <f>Q314*H314</f>
        <v>0</v>
      </c>
      <c r="S314" s="152">
        <v>0</v>
      </c>
      <c r="T314" s="153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4" t="s">
        <v>144</v>
      </c>
      <c r="AT314" s="154" t="s">
        <v>139</v>
      </c>
      <c r="AU314" s="154" t="s">
        <v>80</v>
      </c>
      <c r="AY314" s="17" t="s">
        <v>137</v>
      </c>
      <c r="BE314" s="155">
        <f>IF(N314="základní",J314,0)</f>
        <v>0</v>
      </c>
      <c r="BF314" s="155">
        <f>IF(N314="snížená",J314,0)</f>
        <v>0</v>
      </c>
      <c r="BG314" s="155">
        <f>IF(N314="zákl. přenesená",J314,0)</f>
        <v>0</v>
      </c>
      <c r="BH314" s="155">
        <f>IF(N314="sníž. přenesená",J314,0)</f>
        <v>0</v>
      </c>
      <c r="BI314" s="155">
        <f>IF(N314="nulová",J314,0)</f>
        <v>0</v>
      </c>
      <c r="BJ314" s="17" t="s">
        <v>78</v>
      </c>
      <c r="BK314" s="155">
        <f>ROUND(I314*H314,2)</f>
        <v>0</v>
      </c>
      <c r="BL314" s="17" t="s">
        <v>144</v>
      </c>
      <c r="BM314" s="154" t="s">
        <v>1766</v>
      </c>
    </row>
    <row r="315" spans="1:65" s="2" customFormat="1">
      <c r="A315" s="32"/>
      <c r="B315" s="33"/>
      <c r="C315" s="32"/>
      <c r="D315" s="156" t="s">
        <v>146</v>
      </c>
      <c r="E315" s="32"/>
      <c r="F315" s="157" t="s">
        <v>696</v>
      </c>
      <c r="G315" s="32"/>
      <c r="H315" s="32"/>
      <c r="I315" s="158"/>
      <c r="J315" s="32"/>
      <c r="K315" s="32"/>
      <c r="L315" s="33"/>
      <c r="M315" s="188"/>
      <c r="N315" s="189"/>
      <c r="O315" s="190"/>
      <c r="P315" s="190"/>
      <c r="Q315" s="190"/>
      <c r="R315" s="190"/>
      <c r="S315" s="190"/>
      <c r="T315" s="191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146</v>
      </c>
      <c r="AU315" s="17" t="s">
        <v>80</v>
      </c>
    </row>
    <row r="316" spans="1:65" s="2" customFormat="1" ht="7" customHeight="1">
      <c r="A316" s="32"/>
      <c r="B316" s="42"/>
      <c r="C316" s="43"/>
      <c r="D316" s="43"/>
      <c r="E316" s="43"/>
      <c r="F316" s="43"/>
      <c r="G316" s="43"/>
      <c r="H316" s="43"/>
      <c r="I316" s="43"/>
      <c r="J316" s="43"/>
      <c r="K316" s="43"/>
      <c r="L316" s="33"/>
      <c r="M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</row>
  </sheetData>
  <autoFilter ref="C86:K31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18" r:id="rId10"/>
    <hyperlink ref="F121" r:id="rId11"/>
    <hyperlink ref="F124" r:id="rId12"/>
    <hyperlink ref="F127" r:id="rId13"/>
    <hyperlink ref="F130" r:id="rId14"/>
    <hyperlink ref="F133" r:id="rId15"/>
    <hyperlink ref="F136" r:id="rId16"/>
    <hyperlink ref="F139" r:id="rId17"/>
    <hyperlink ref="F142" r:id="rId18"/>
    <hyperlink ref="F145" r:id="rId19"/>
    <hyperlink ref="F148" r:id="rId20"/>
    <hyperlink ref="F151" r:id="rId21"/>
    <hyperlink ref="F154" r:id="rId22"/>
    <hyperlink ref="F157" r:id="rId23"/>
    <hyperlink ref="F160" r:id="rId24"/>
    <hyperlink ref="F163" r:id="rId25"/>
    <hyperlink ref="F166" r:id="rId26"/>
    <hyperlink ref="F169" r:id="rId27"/>
    <hyperlink ref="F172" r:id="rId28"/>
    <hyperlink ref="F175" r:id="rId29"/>
    <hyperlink ref="F178" r:id="rId30"/>
    <hyperlink ref="F181" r:id="rId31"/>
    <hyperlink ref="F184" r:id="rId32"/>
    <hyperlink ref="F187" r:id="rId33"/>
    <hyperlink ref="F190" r:id="rId34"/>
    <hyperlink ref="F193" r:id="rId35"/>
    <hyperlink ref="F196" r:id="rId36"/>
    <hyperlink ref="F199" r:id="rId37"/>
    <hyperlink ref="F202" r:id="rId38"/>
    <hyperlink ref="F205" r:id="rId39"/>
    <hyperlink ref="F210" r:id="rId40"/>
    <hyperlink ref="F213" r:id="rId41"/>
    <hyperlink ref="F216" r:id="rId42"/>
    <hyperlink ref="F219" r:id="rId43"/>
    <hyperlink ref="F222" r:id="rId44"/>
    <hyperlink ref="F225" r:id="rId45"/>
    <hyperlink ref="F230" r:id="rId46"/>
    <hyperlink ref="F236" r:id="rId47"/>
    <hyperlink ref="F241" r:id="rId48"/>
    <hyperlink ref="F246" r:id="rId49"/>
    <hyperlink ref="F255" r:id="rId50"/>
    <hyperlink ref="F260" r:id="rId51"/>
    <hyperlink ref="F265" r:id="rId52"/>
    <hyperlink ref="F270" r:id="rId53"/>
    <hyperlink ref="F274" r:id="rId54"/>
    <hyperlink ref="F279" r:id="rId55"/>
    <hyperlink ref="F283" r:id="rId56"/>
    <hyperlink ref="F286" r:id="rId57"/>
    <hyperlink ref="F292" r:id="rId58"/>
    <hyperlink ref="F295" r:id="rId59"/>
    <hyperlink ref="F298" r:id="rId60"/>
    <hyperlink ref="F301" r:id="rId61"/>
    <hyperlink ref="F305" r:id="rId62"/>
    <hyperlink ref="F307" r:id="rId63"/>
    <hyperlink ref="F310" r:id="rId64"/>
    <hyperlink ref="F312" r:id="rId65"/>
    <hyperlink ref="F315" r:id="rId6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97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9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315" t="s">
        <v>1767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3</v>
      </c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0" t="str">
        <f>'Rekapitulace stavby'!AN8</f>
        <v>Vyplň údaj</v>
      </c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7" t="str">
        <f>'Rekapitulace stavby'!E14</f>
        <v>Vyplň údaj</v>
      </c>
      <c r="F18" s="294"/>
      <c r="G18" s="294"/>
      <c r="H18" s="294"/>
      <c r="I18" s="27" t="s">
        <v>28</v>
      </c>
      <c r="J18" s="28" t="str">
        <f>'Rekapitulace stavby'!AN14</f>
        <v>Vyplň údaj</v>
      </c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98" t="s">
        <v>3</v>
      </c>
      <c r="F27" s="298"/>
      <c r="G27" s="298"/>
      <c r="H27" s="298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66">
        <f>ROUND(J81, 2)</f>
        <v>0</v>
      </c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99" t="s">
        <v>41</v>
      </c>
      <c r="E33" s="27" t="s">
        <v>42</v>
      </c>
      <c r="F33" s="100">
        <f>ROUND((SUM(BE81:BE87)),  2)</f>
        <v>0</v>
      </c>
      <c r="G33" s="32"/>
      <c r="H33" s="32"/>
      <c r="I33" s="101">
        <v>0.21</v>
      </c>
      <c r="J33" s="100">
        <f>ROUND(((SUM(BE81:BE87))*I33),  2)</f>
        <v>0</v>
      </c>
      <c r="K33" s="32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43</v>
      </c>
      <c r="F34" s="100">
        <f>ROUND((SUM(BF81:BF87)),  2)</f>
        <v>0</v>
      </c>
      <c r="G34" s="32"/>
      <c r="H34" s="32"/>
      <c r="I34" s="101">
        <v>0.15</v>
      </c>
      <c r="J34" s="100">
        <f>ROUND(((SUM(BF81:BF87))*I34),  2)</f>
        <v>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44</v>
      </c>
      <c r="F35" s="100">
        <f>ROUND((SUM(BG81:BG87)),  2)</f>
        <v>0</v>
      </c>
      <c r="G35" s="32"/>
      <c r="H35" s="32"/>
      <c r="I35" s="101">
        <v>0.21</v>
      </c>
      <c r="J35" s="100">
        <f>0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45</v>
      </c>
      <c r="F36" s="100">
        <f>ROUND((SUM(BH81:BH87)),  2)</f>
        <v>0</v>
      </c>
      <c r="G36" s="32"/>
      <c r="H36" s="32"/>
      <c r="I36" s="101">
        <v>0.15</v>
      </c>
      <c r="J36" s="100">
        <f>0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46</v>
      </c>
      <c r="F37" s="100">
        <f>ROUND((SUM(BI81:BI87)),  2)</f>
        <v>0</v>
      </c>
      <c r="G37" s="32"/>
      <c r="H37" s="32"/>
      <c r="I37" s="101">
        <v>0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2"/>
      <c r="D39" s="103" t="s">
        <v>47</v>
      </c>
      <c r="E39" s="55"/>
      <c r="F39" s="55"/>
      <c r="G39" s="104" t="s">
        <v>48</v>
      </c>
      <c r="H39" s="105" t="s">
        <v>49</v>
      </c>
      <c r="I39" s="55"/>
      <c r="J39" s="106">
        <f>SUM(J30:J37)</f>
        <v>0</v>
      </c>
      <c r="K39" s="107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109</v>
      </c>
      <c r="D45" s="32"/>
      <c r="E45" s="32"/>
      <c r="F45" s="32"/>
      <c r="G45" s="32"/>
      <c r="H45" s="32"/>
      <c r="I45" s="32"/>
      <c r="J45" s="32"/>
      <c r="K45" s="32"/>
      <c r="L45" s="9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Vodovod Velký Pěčín - Malý Pěčín</v>
      </c>
      <c r="F48" s="326"/>
      <c r="G48" s="326"/>
      <c r="H48" s="326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105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15" t="str">
        <f>E9</f>
        <v>SO-03 - Rozvod NN</v>
      </c>
      <c r="F50" s="324"/>
      <c r="G50" s="324"/>
      <c r="H50" s="324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2"/>
      <c r="E52" s="32"/>
      <c r="F52" s="25" t="str">
        <f>F12</f>
        <v>k.ú.Velký Pěčín, k.ú.Malý Pěčín</v>
      </c>
      <c r="G52" s="32"/>
      <c r="H52" s="32"/>
      <c r="I52" s="27" t="s">
        <v>24</v>
      </c>
      <c r="J52" s="50" t="str">
        <f>IF(J12="","",J12)</f>
        <v>Vyplň údaj</v>
      </c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5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27" t="s">
        <v>31</v>
      </c>
      <c r="J54" s="30" t="str">
        <f>E21</f>
        <v>Ing.Zdeněk Hejtman, Dačice</v>
      </c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 xml:space="preserve"> </v>
      </c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4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8" t="s">
        <v>110</v>
      </c>
      <c r="D57" s="102"/>
      <c r="E57" s="102"/>
      <c r="F57" s="102"/>
      <c r="G57" s="102"/>
      <c r="H57" s="102"/>
      <c r="I57" s="102"/>
      <c r="J57" s="109" t="s">
        <v>111</v>
      </c>
      <c r="K57" s="10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4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10" t="s">
        <v>69</v>
      </c>
      <c r="D59" s="32"/>
      <c r="E59" s="32"/>
      <c r="F59" s="32"/>
      <c r="G59" s="32"/>
      <c r="H59" s="32"/>
      <c r="I59" s="32"/>
      <c r="J59" s="66">
        <f>J81</f>
        <v>0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112</v>
      </c>
    </row>
    <row r="60" spans="1:47" s="9" customFormat="1" ht="25" customHeight="1">
      <c r="B60" s="111"/>
      <c r="D60" s="112" t="s">
        <v>699</v>
      </c>
      <c r="E60" s="113"/>
      <c r="F60" s="113"/>
      <c r="G60" s="113"/>
      <c r="H60" s="113"/>
      <c r="I60" s="113"/>
      <c r="J60" s="114">
        <f>J82</f>
        <v>0</v>
      </c>
      <c r="L60" s="111"/>
    </row>
    <row r="61" spans="1:47" s="10" customFormat="1" ht="19.899999999999999" customHeight="1">
      <c r="B61" s="115"/>
      <c r="D61" s="116" t="s">
        <v>700</v>
      </c>
      <c r="E61" s="117"/>
      <c r="F61" s="117"/>
      <c r="G61" s="117"/>
      <c r="H61" s="117"/>
      <c r="I61" s="117"/>
      <c r="J61" s="118">
        <f>J83</f>
        <v>0</v>
      </c>
      <c r="L61" s="115"/>
    </row>
    <row r="62" spans="1:47" s="2" customFormat="1" ht="21.75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7" customHeight="1">
      <c r="A63" s="32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7" customHeight="1">
      <c r="A67" s="32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5" customHeight="1">
      <c r="A68" s="32"/>
      <c r="B68" s="33"/>
      <c r="C68" s="21" t="s">
        <v>122</v>
      </c>
      <c r="D68" s="32"/>
      <c r="E68" s="32"/>
      <c r="F68" s="32"/>
      <c r="G68" s="32"/>
      <c r="H68" s="32"/>
      <c r="I68" s="32"/>
      <c r="J68" s="32"/>
      <c r="K68" s="32"/>
      <c r="L68" s="9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7" customHeight="1">
      <c r="A69" s="32"/>
      <c r="B69" s="33"/>
      <c r="C69" s="32"/>
      <c r="D69" s="32"/>
      <c r="E69" s="32"/>
      <c r="F69" s="32"/>
      <c r="G69" s="32"/>
      <c r="H69" s="32"/>
      <c r="I69" s="32"/>
      <c r="J69" s="32"/>
      <c r="K69" s="32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17</v>
      </c>
      <c r="D70" s="32"/>
      <c r="E70" s="32"/>
      <c r="F70" s="32"/>
      <c r="G70" s="32"/>
      <c r="H70" s="32"/>
      <c r="I70" s="32"/>
      <c r="J70" s="32"/>
      <c r="K70" s="32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2"/>
      <c r="D71" s="32"/>
      <c r="E71" s="325" t="str">
        <f>E7</f>
        <v>Vodovod Velký Pěčín - Malý Pěčín</v>
      </c>
      <c r="F71" s="326"/>
      <c r="G71" s="326"/>
      <c r="H71" s="326"/>
      <c r="I71" s="32"/>
      <c r="J71" s="32"/>
      <c r="K71" s="32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105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2"/>
      <c r="D73" s="32"/>
      <c r="E73" s="315" t="str">
        <f>E9</f>
        <v>SO-03 - Rozvod NN</v>
      </c>
      <c r="F73" s="324"/>
      <c r="G73" s="324"/>
      <c r="H73" s="324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22</v>
      </c>
      <c r="D75" s="32"/>
      <c r="E75" s="32"/>
      <c r="F75" s="25" t="str">
        <f>F12</f>
        <v>k.ú.Velký Pěčín, k.ú.Malý Pěčín</v>
      </c>
      <c r="G75" s="32"/>
      <c r="H75" s="32"/>
      <c r="I75" s="27" t="s">
        <v>24</v>
      </c>
      <c r="J75" s="50" t="str">
        <f>IF(J12="","",J12)</f>
        <v>Vyplň údaj</v>
      </c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5.75" customHeight="1">
      <c r="A77" s="32"/>
      <c r="B77" s="33"/>
      <c r="C77" s="27" t="s">
        <v>25</v>
      </c>
      <c r="D77" s="32"/>
      <c r="E77" s="32"/>
      <c r="F77" s="25" t="str">
        <f>E15</f>
        <v xml:space="preserve"> </v>
      </c>
      <c r="G77" s="32"/>
      <c r="H77" s="32"/>
      <c r="I77" s="27" t="s">
        <v>31</v>
      </c>
      <c r="J77" s="30" t="str">
        <f>E21</f>
        <v>Ing.Zdeněk Hejtman, Dačice</v>
      </c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5" customHeight="1">
      <c r="A78" s="32"/>
      <c r="B78" s="33"/>
      <c r="C78" s="27" t="s">
        <v>29</v>
      </c>
      <c r="D78" s="32"/>
      <c r="E78" s="32"/>
      <c r="F78" s="25" t="str">
        <f>IF(E18="","",E18)</f>
        <v>Vyplň údaj</v>
      </c>
      <c r="G78" s="32"/>
      <c r="H78" s="32"/>
      <c r="I78" s="27" t="s">
        <v>34</v>
      </c>
      <c r="J78" s="30" t="str">
        <f>E24</f>
        <v xml:space="preserve"> </v>
      </c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4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19"/>
      <c r="B80" s="120"/>
      <c r="C80" s="121" t="s">
        <v>123</v>
      </c>
      <c r="D80" s="122" t="s">
        <v>56</v>
      </c>
      <c r="E80" s="122" t="s">
        <v>52</v>
      </c>
      <c r="F80" s="122" t="s">
        <v>53</v>
      </c>
      <c r="G80" s="122" t="s">
        <v>124</v>
      </c>
      <c r="H80" s="122" t="s">
        <v>125</v>
      </c>
      <c r="I80" s="122" t="s">
        <v>126</v>
      </c>
      <c r="J80" s="122" t="s">
        <v>111</v>
      </c>
      <c r="K80" s="123" t="s">
        <v>127</v>
      </c>
      <c r="L80" s="124"/>
      <c r="M80" s="57" t="s">
        <v>3</v>
      </c>
      <c r="N80" s="58" t="s">
        <v>41</v>
      </c>
      <c r="O80" s="58" t="s">
        <v>128</v>
      </c>
      <c r="P80" s="58" t="s">
        <v>129</v>
      </c>
      <c r="Q80" s="58" t="s">
        <v>130</v>
      </c>
      <c r="R80" s="58" t="s">
        <v>131</v>
      </c>
      <c r="S80" s="58" t="s">
        <v>132</v>
      </c>
      <c r="T80" s="59" t="s">
        <v>133</v>
      </c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</row>
    <row r="81" spans="1:65" s="2" customFormat="1" ht="22.9" customHeight="1">
      <c r="A81" s="32"/>
      <c r="B81" s="33"/>
      <c r="C81" s="64" t="s">
        <v>134</v>
      </c>
      <c r="D81" s="32"/>
      <c r="E81" s="32"/>
      <c r="F81" s="32"/>
      <c r="G81" s="32"/>
      <c r="H81" s="32"/>
      <c r="I81" s="32"/>
      <c r="J81" s="125">
        <f>BK81</f>
        <v>0</v>
      </c>
      <c r="K81" s="32"/>
      <c r="L81" s="33"/>
      <c r="M81" s="60"/>
      <c r="N81" s="51"/>
      <c r="O81" s="61"/>
      <c r="P81" s="126">
        <f>P82</f>
        <v>0</v>
      </c>
      <c r="Q81" s="61"/>
      <c r="R81" s="126">
        <f>R82</f>
        <v>0</v>
      </c>
      <c r="S81" s="61"/>
      <c r="T81" s="127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7" t="s">
        <v>70</v>
      </c>
      <c r="AU81" s="17" t="s">
        <v>112</v>
      </c>
      <c r="BK81" s="128">
        <f>BK82</f>
        <v>0</v>
      </c>
    </row>
    <row r="82" spans="1:65" s="12" customFormat="1" ht="25.9" customHeight="1">
      <c r="B82" s="129"/>
      <c r="D82" s="130" t="s">
        <v>70</v>
      </c>
      <c r="E82" s="131" t="s">
        <v>293</v>
      </c>
      <c r="F82" s="131" t="s">
        <v>862</v>
      </c>
      <c r="I82" s="132"/>
      <c r="J82" s="133">
        <f>BK82</f>
        <v>0</v>
      </c>
      <c r="L82" s="129"/>
      <c r="M82" s="134"/>
      <c r="N82" s="135"/>
      <c r="O82" s="135"/>
      <c r="P82" s="136">
        <f>P83</f>
        <v>0</v>
      </c>
      <c r="Q82" s="135"/>
      <c r="R82" s="136">
        <f>R83</f>
        <v>0</v>
      </c>
      <c r="S82" s="135"/>
      <c r="T82" s="137">
        <f>T83</f>
        <v>0</v>
      </c>
      <c r="AR82" s="130" t="s">
        <v>155</v>
      </c>
      <c r="AT82" s="138" t="s">
        <v>70</v>
      </c>
      <c r="AU82" s="138" t="s">
        <v>71</v>
      </c>
      <c r="AY82" s="130" t="s">
        <v>137</v>
      </c>
      <c r="BK82" s="139">
        <f>BK83</f>
        <v>0</v>
      </c>
    </row>
    <row r="83" spans="1:65" s="12" customFormat="1" ht="22.9" customHeight="1">
      <c r="B83" s="129"/>
      <c r="D83" s="130" t="s">
        <v>70</v>
      </c>
      <c r="E83" s="140" t="s">
        <v>863</v>
      </c>
      <c r="F83" s="140" t="s">
        <v>864</v>
      </c>
      <c r="I83" s="132"/>
      <c r="J83" s="141">
        <f>BK83</f>
        <v>0</v>
      </c>
      <c r="L83" s="129"/>
      <c r="M83" s="134"/>
      <c r="N83" s="135"/>
      <c r="O83" s="135"/>
      <c r="P83" s="136">
        <f>SUM(P84:P87)</f>
        <v>0</v>
      </c>
      <c r="Q83" s="135"/>
      <c r="R83" s="136">
        <f>SUM(R84:R87)</f>
        <v>0</v>
      </c>
      <c r="S83" s="135"/>
      <c r="T83" s="137">
        <f>SUM(T84:T87)</f>
        <v>0</v>
      </c>
      <c r="AR83" s="130" t="s">
        <v>155</v>
      </c>
      <c r="AT83" s="138" t="s">
        <v>70</v>
      </c>
      <c r="AU83" s="138" t="s">
        <v>78</v>
      </c>
      <c r="AY83" s="130" t="s">
        <v>137</v>
      </c>
      <c r="BK83" s="139">
        <f>SUM(BK84:BK87)</f>
        <v>0</v>
      </c>
    </row>
    <row r="84" spans="1:65" s="2" customFormat="1" ht="16.5" customHeight="1">
      <c r="A84" s="32"/>
      <c r="B84" s="142"/>
      <c r="C84" s="143" t="s">
        <v>78</v>
      </c>
      <c r="D84" s="143" t="s">
        <v>139</v>
      </c>
      <c r="E84" s="144" t="s">
        <v>1432</v>
      </c>
      <c r="F84" s="145" t="s">
        <v>1768</v>
      </c>
      <c r="G84" s="146" t="s">
        <v>1434</v>
      </c>
      <c r="H84" s="147">
        <v>1</v>
      </c>
      <c r="I84" s="148"/>
      <c r="J84" s="149">
        <f>ROUND(I84*H84,2)</f>
        <v>0</v>
      </c>
      <c r="K84" s="145" t="s">
        <v>3</v>
      </c>
      <c r="L84" s="33"/>
      <c r="M84" s="150" t="s">
        <v>3</v>
      </c>
      <c r="N84" s="151" t="s">
        <v>42</v>
      </c>
      <c r="O84" s="53"/>
      <c r="P84" s="152">
        <f>O84*H84</f>
        <v>0</v>
      </c>
      <c r="Q84" s="152">
        <v>0</v>
      </c>
      <c r="R84" s="152">
        <f>Q84*H84</f>
        <v>0</v>
      </c>
      <c r="S84" s="152">
        <v>0</v>
      </c>
      <c r="T84" s="153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54" t="s">
        <v>529</v>
      </c>
      <c r="AT84" s="154" t="s">
        <v>139</v>
      </c>
      <c r="AU84" s="154" t="s">
        <v>80</v>
      </c>
      <c r="AY84" s="17" t="s">
        <v>137</v>
      </c>
      <c r="BE84" s="155">
        <f>IF(N84="základní",J84,0)</f>
        <v>0</v>
      </c>
      <c r="BF84" s="155">
        <f>IF(N84="snížená",J84,0)</f>
        <v>0</v>
      </c>
      <c r="BG84" s="155">
        <f>IF(N84="zákl. přenesená",J84,0)</f>
        <v>0</v>
      </c>
      <c r="BH84" s="155">
        <f>IF(N84="sníž. přenesená",J84,0)</f>
        <v>0</v>
      </c>
      <c r="BI84" s="155">
        <f>IF(N84="nulová",J84,0)</f>
        <v>0</v>
      </c>
      <c r="BJ84" s="17" t="s">
        <v>78</v>
      </c>
      <c r="BK84" s="155">
        <f>ROUND(I84*H84,2)</f>
        <v>0</v>
      </c>
      <c r="BL84" s="17" t="s">
        <v>529</v>
      </c>
      <c r="BM84" s="154" t="s">
        <v>1769</v>
      </c>
    </row>
    <row r="85" spans="1:65" s="2" customFormat="1" ht="18">
      <c r="A85" s="32"/>
      <c r="B85" s="33"/>
      <c r="C85" s="32"/>
      <c r="D85" s="162" t="s">
        <v>868</v>
      </c>
      <c r="E85" s="32"/>
      <c r="F85" s="192" t="s">
        <v>1770</v>
      </c>
      <c r="G85" s="32"/>
      <c r="H85" s="32"/>
      <c r="I85" s="158"/>
      <c r="J85" s="32"/>
      <c r="K85" s="32"/>
      <c r="L85" s="33"/>
      <c r="M85" s="159"/>
      <c r="N85" s="160"/>
      <c r="O85" s="53"/>
      <c r="P85" s="53"/>
      <c r="Q85" s="53"/>
      <c r="R85" s="53"/>
      <c r="S85" s="53"/>
      <c r="T85" s="54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868</v>
      </c>
      <c r="AU85" s="17" t="s">
        <v>80</v>
      </c>
    </row>
    <row r="86" spans="1:65" s="2" customFormat="1" ht="21.75" customHeight="1">
      <c r="A86" s="32"/>
      <c r="B86" s="142"/>
      <c r="C86" s="143" t="s">
        <v>80</v>
      </c>
      <c r="D86" s="143" t="s">
        <v>139</v>
      </c>
      <c r="E86" s="144" t="s">
        <v>1771</v>
      </c>
      <c r="F86" s="145" t="s">
        <v>1772</v>
      </c>
      <c r="G86" s="146" t="s">
        <v>158</v>
      </c>
      <c r="H86" s="147">
        <v>8.1</v>
      </c>
      <c r="I86" s="148"/>
      <c r="J86" s="149">
        <f>ROUND(I86*H86,2)</f>
        <v>0</v>
      </c>
      <c r="K86" s="145" t="s">
        <v>3</v>
      </c>
      <c r="L86" s="33"/>
      <c r="M86" s="150" t="s">
        <v>3</v>
      </c>
      <c r="N86" s="151" t="s">
        <v>42</v>
      </c>
      <c r="O86" s="53"/>
      <c r="P86" s="152">
        <f>O86*H86</f>
        <v>0</v>
      </c>
      <c r="Q86" s="152">
        <v>0</v>
      </c>
      <c r="R86" s="152">
        <f>Q86*H86</f>
        <v>0</v>
      </c>
      <c r="S86" s="152">
        <v>0</v>
      </c>
      <c r="T86" s="153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54" t="s">
        <v>529</v>
      </c>
      <c r="AT86" s="154" t="s">
        <v>139</v>
      </c>
      <c r="AU86" s="154" t="s">
        <v>80</v>
      </c>
      <c r="AY86" s="17" t="s">
        <v>137</v>
      </c>
      <c r="BE86" s="155">
        <f>IF(N86="základní",J86,0)</f>
        <v>0</v>
      </c>
      <c r="BF86" s="155">
        <f>IF(N86="snížená",J86,0)</f>
        <v>0</v>
      </c>
      <c r="BG86" s="155">
        <f>IF(N86="zákl. přenesená",J86,0)</f>
        <v>0</v>
      </c>
      <c r="BH86" s="155">
        <f>IF(N86="sníž. přenesená",J86,0)</f>
        <v>0</v>
      </c>
      <c r="BI86" s="155">
        <f>IF(N86="nulová",J86,0)</f>
        <v>0</v>
      </c>
      <c r="BJ86" s="17" t="s">
        <v>78</v>
      </c>
      <c r="BK86" s="155">
        <f>ROUND(I86*H86,2)</f>
        <v>0</v>
      </c>
      <c r="BL86" s="17" t="s">
        <v>529</v>
      </c>
      <c r="BM86" s="154" t="s">
        <v>1773</v>
      </c>
    </row>
    <row r="87" spans="1:65" s="13" customFormat="1">
      <c r="B87" s="161"/>
      <c r="D87" s="162" t="s">
        <v>148</v>
      </c>
      <c r="E87" s="163" t="s">
        <v>3</v>
      </c>
      <c r="F87" s="164" t="s">
        <v>1774</v>
      </c>
      <c r="H87" s="165">
        <v>8.1</v>
      </c>
      <c r="I87" s="166"/>
      <c r="L87" s="161"/>
      <c r="M87" s="197"/>
      <c r="N87" s="198"/>
      <c r="O87" s="198"/>
      <c r="P87" s="198"/>
      <c r="Q87" s="198"/>
      <c r="R87" s="198"/>
      <c r="S87" s="198"/>
      <c r="T87" s="199"/>
      <c r="AT87" s="163" t="s">
        <v>148</v>
      </c>
      <c r="AU87" s="163" t="s">
        <v>80</v>
      </c>
      <c r="AV87" s="13" t="s">
        <v>80</v>
      </c>
      <c r="AW87" s="13" t="s">
        <v>33</v>
      </c>
      <c r="AX87" s="13" t="s">
        <v>78</v>
      </c>
      <c r="AY87" s="163" t="s">
        <v>137</v>
      </c>
    </row>
    <row r="88" spans="1:65" s="2" customFormat="1" ht="7" customHeight="1">
      <c r="A88" s="32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3"/>
      <c r="M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</sheetData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opLeftCell="A110" workbookViewId="0">
      <selection activeCell="F117" sqref="F117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100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9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315" t="s">
        <v>1775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3</v>
      </c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0" t="str">
        <f>'Rekapitulace stavby'!AN8</f>
        <v>Vyplň údaj</v>
      </c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7" t="str">
        <f>'Rekapitulace stavby'!E14</f>
        <v>Vyplň údaj</v>
      </c>
      <c r="F18" s="294"/>
      <c r="G18" s="294"/>
      <c r="H18" s="294"/>
      <c r="I18" s="27" t="s">
        <v>28</v>
      </c>
      <c r="J18" s="28" t="str">
        <f>'Rekapitulace stavby'!AN14</f>
        <v>Vyplň údaj</v>
      </c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98" t="s">
        <v>3</v>
      </c>
      <c r="F27" s="298"/>
      <c r="G27" s="298"/>
      <c r="H27" s="298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66">
        <f>ROUND(J88, 2)</f>
        <v>0</v>
      </c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99" t="s">
        <v>41</v>
      </c>
      <c r="E33" s="27" t="s">
        <v>42</v>
      </c>
      <c r="F33" s="100">
        <f>ROUND((SUM(BE88:BE159)),  2)</f>
        <v>0</v>
      </c>
      <c r="G33" s="32"/>
      <c r="H33" s="32"/>
      <c r="I33" s="101">
        <v>0.21</v>
      </c>
      <c r="J33" s="100">
        <f>ROUND(((SUM(BE88:BE159))*I33),  2)</f>
        <v>0</v>
      </c>
      <c r="K33" s="32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43</v>
      </c>
      <c r="F34" s="100">
        <f>ROUND((SUM(BF88:BF159)),  2)</f>
        <v>0</v>
      </c>
      <c r="G34" s="32"/>
      <c r="H34" s="32"/>
      <c r="I34" s="101">
        <v>0.15</v>
      </c>
      <c r="J34" s="100">
        <f>ROUND(((SUM(BF88:BF159))*I34),  2)</f>
        <v>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44</v>
      </c>
      <c r="F35" s="100">
        <f>ROUND((SUM(BG88:BG159)),  2)</f>
        <v>0</v>
      </c>
      <c r="G35" s="32"/>
      <c r="H35" s="32"/>
      <c r="I35" s="101">
        <v>0.21</v>
      </c>
      <c r="J35" s="100">
        <f>0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45</v>
      </c>
      <c r="F36" s="100">
        <f>ROUND((SUM(BH88:BH159)),  2)</f>
        <v>0</v>
      </c>
      <c r="G36" s="32"/>
      <c r="H36" s="32"/>
      <c r="I36" s="101">
        <v>0.15</v>
      </c>
      <c r="J36" s="100">
        <f>0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46</v>
      </c>
      <c r="F37" s="100">
        <f>ROUND((SUM(BI88:BI159)),  2)</f>
        <v>0</v>
      </c>
      <c r="G37" s="32"/>
      <c r="H37" s="32"/>
      <c r="I37" s="101">
        <v>0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2"/>
      <c r="D39" s="103" t="s">
        <v>47</v>
      </c>
      <c r="E39" s="55"/>
      <c r="F39" s="55"/>
      <c r="G39" s="104" t="s">
        <v>48</v>
      </c>
      <c r="H39" s="105" t="s">
        <v>49</v>
      </c>
      <c r="I39" s="55"/>
      <c r="J39" s="106">
        <f>SUM(J30:J37)</f>
        <v>0</v>
      </c>
      <c r="K39" s="107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109</v>
      </c>
      <c r="D45" s="32"/>
      <c r="E45" s="32"/>
      <c r="F45" s="32"/>
      <c r="G45" s="32"/>
      <c r="H45" s="32"/>
      <c r="I45" s="32"/>
      <c r="J45" s="32"/>
      <c r="K45" s="32"/>
      <c r="L45" s="9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Vodovod Velký Pěčín - Malý Pěčín</v>
      </c>
      <c r="F48" s="326"/>
      <c r="G48" s="326"/>
      <c r="H48" s="326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105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30" customHeight="1">
      <c r="A50" s="32"/>
      <c r="B50" s="33"/>
      <c r="C50" s="32"/>
      <c r="D50" s="32"/>
      <c r="E50" s="315" t="str">
        <f>E9</f>
        <v>SO-04 - Demontáž stávající technologie AK VDJ, nová technologie</v>
      </c>
      <c r="F50" s="324"/>
      <c r="G50" s="324"/>
      <c r="H50" s="324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2"/>
      <c r="E52" s="32"/>
      <c r="F52" s="25" t="str">
        <f>F12</f>
        <v>k.ú.Velký Pěčín, k.ú.Malý Pěčín</v>
      </c>
      <c r="G52" s="32"/>
      <c r="H52" s="32"/>
      <c r="I52" s="27" t="s">
        <v>24</v>
      </c>
      <c r="J52" s="50" t="str">
        <f>IF(J12="","",J12)</f>
        <v>Vyplň údaj</v>
      </c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5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27" t="s">
        <v>31</v>
      </c>
      <c r="J54" s="30" t="str">
        <f>E21</f>
        <v>Ing.Zdeněk Hejtman, Dačice</v>
      </c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 xml:space="preserve"> </v>
      </c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4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8" t="s">
        <v>110</v>
      </c>
      <c r="D57" s="102"/>
      <c r="E57" s="102"/>
      <c r="F57" s="102"/>
      <c r="G57" s="102"/>
      <c r="H57" s="102"/>
      <c r="I57" s="102"/>
      <c r="J57" s="109" t="s">
        <v>111</v>
      </c>
      <c r="K57" s="10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4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10" t="s">
        <v>69</v>
      </c>
      <c r="D59" s="32"/>
      <c r="E59" s="32"/>
      <c r="F59" s="32"/>
      <c r="G59" s="32"/>
      <c r="H59" s="32"/>
      <c r="I59" s="32"/>
      <c r="J59" s="66">
        <f>J88</f>
        <v>0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112</v>
      </c>
    </row>
    <row r="60" spans="1:47" s="9" customFormat="1" ht="25" customHeight="1">
      <c r="B60" s="111"/>
      <c r="D60" s="112" t="s">
        <v>113</v>
      </c>
      <c r="E60" s="113"/>
      <c r="F60" s="113"/>
      <c r="G60" s="113"/>
      <c r="H60" s="113"/>
      <c r="I60" s="113"/>
      <c r="J60" s="114">
        <f>J89</f>
        <v>0</v>
      </c>
      <c r="L60" s="111"/>
    </row>
    <row r="61" spans="1:47" s="10" customFormat="1" ht="19.899999999999999" customHeight="1">
      <c r="B61" s="115"/>
      <c r="D61" s="116" t="s">
        <v>698</v>
      </c>
      <c r="E61" s="117"/>
      <c r="F61" s="117"/>
      <c r="G61" s="117"/>
      <c r="H61" s="117"/>
      <c r="I61" s="117"/>
      <c r="J61" s="118">
        <f>J90</f>
        <v>0</v>
      </c>
      <c r="L61" s="115"/>
    </row>
    <row r="62" spans="1:47" s="10" customFormat="1" ht="19.899999999999999" customHeight="1">
      <c r="B62" s="115"/>
      <c r="D62" s="116" t="s">
        <v>118</v>
      </c>
      <c r="E62" s="117"/>
      <c r="F62" s="117"/>
      <c r="G62" s="117"/>
      <c r="H62" s="117"/>
      <c r="I62" s="117"/>
      <c r="J62" s="118">
        <f>J93</f>
        <v>0</v>
      </c>
      <c r="L62" s="115"/>
    </row>
    <row r="63" spans="1:47" s="10" customFormat="1" ht="19.899999999999999" customHeight="1">
      <c r="B63" s="115"/>
      <c r="D63" s="116" t="s">
        <v>119</v>
      </c>
      <c r="E63" s="117"/>
      <c r="F63" s="117"/>
      <c r="G63" s="117"/>
      <c r="H63" s="117"/>
      <c r="I63" s="117"/>
      <c r="J63" s="118">
        <f>J118</f>
        <v>0</v>
      </c>
      <c r="L63" s="115"/>
    </row>
    <row r="64" spans="1:47" s="10" customFormat="1" ht="19.899999999999999" customHeight="1">
      <c r="B64" s="115"/>
      <c r="D64" s="116" t="s">
        <v>121</v>
      </c>
      <c r="E64" s="117"/>
      <c r="F64" s="117"/>
      <c r="G64" s="117"/>
      <c r="H64" s="117"/>
      <c r="I64" s="117"/>
      <c r="J64" s="118">
        <f>J132</f>
        <v>0</v>
      </c>
      <c r="L64" s="115"/>
    </row>
    <row r="65" spans="1:31" s="9" customFormat="1" ht="25" customHeight="1">
      <c r="B65" s="111"/>
      <c r="D65" s="112" t="s">
        <v>872</v>
      </c>
      <c r="E65" s="113"/>
      <c r="F65" s="113"/>
      <c r="G65" s="113"/>
      <c r="H65" s="113"/>
      <c r="I65" s="113"/>
      <c r="J65" s="114">
        <f>J135</f>
        <v>0</v>
      </c>
      <c r="L65" s="111"/>
    </row>
    <row r="66" spans="1:31" s="10" customFormat="1" ht="19.899999999999999" customHeight="1">
      <c r="B66" s="115"/>
      <c r="D66" s="116" t="s">
        <v>878</v>
      </c>
      <c r="E66" s="117"/>
      <c r="F66" s="117"/>
      <c r="G66" s="117"/>
      <c r="H66" s="117"/>
      <c r="I66" s="117"/>
      <c r="J66" s="118">
        <f>J136</f>
        <v>0</v>
      </c>
      <c r="L66" s="115"/>
    </row>
    <row r="67" spans="1:31" s="9" customFormat="1" ht="25" customHeight="1">
      <c r="B67" s="111"/>
      <c r="D67" s="112" t="s">
        <v>699</v>
      </c>
      <c r="E67" s="113"/>
      <c r="F67" s="113"/>
      <c r="G67" s="113"/>
      <c r="H67" s="113"/>
      <c r="I67" s="113"/>
      <c r="J67" s="114">
        <f>J143</f>
        <v>0</v>
      </c>
      <c r="L67" s="111"/>
    </row>
    <row r="68" spans="1:31" s="10" customFormat="1" ht="19.899999999999999" customHeight="1">
      <c r="B68" s="115"/>
      <c r="D68" s="116" t="s">
        <v>1776</v>
      </c>
      <c r="E68" s="117"/>
      <c r="F68" s="117"/>
      <c r="G68" s="117"/>
      <c r="H68" s="117"/>
      <c r="I68" s="117"/>
      <c r="J68" s="118">
        <f>J144</f>
        <v>0</v>
      </c>
      <c r="L68" s="115"/>
    </row>
    <row r="69" spans="1:31" s="2" customFormat="1" ht="21.75" customHeight="1">
      <c r="A69" s="32"/>
      <c r="B69" s="33"/>
      <c r="C69" s="32"/>
      <c r="D69" s="32"/>
      <c r="E69" s="32"/>
      <c r="F69" s="32"/>
      <c r="G69" s="32"/>
      <c r="H69" s="32"/>
      <c r="I69" s="32"/>
      <c r="J69" s="32"/>
      <c r="K69" s="32"/>
      <c r="L69" s="9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7" customHeight="1">
      <c r="A70" s="32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7" customHeight="1">
      <c r="A74" s="32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5" customHeight="1">
      <c r="A75" s="32"/>
      <c r="B75" s="33"/>
      <c r="C75" s="21" t="s">
        <v>122</v>
      </c>
      <c r="D75" s="32"/>
      <c r="E75" s="32"/>
      <c r="F75" s="32"/>
      <c r="G75" s="32"/>
      <c r="H75" s="32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17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2"/>
      <c r="D78" s="32"/>
      <c r="E78" s="325" t="str">
        <f>E7</f>
        <v>Vodovod Velký Pěčín - Malý Pěčín</v>
      </c>
      <c r="F78" s="326"/>
      <c r="G78" s="326"/>
      <c r="H78" s="326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105</v>
      </c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30" customHeight="1">
      <c r="A80" s="32"/>
      <c r="B80" s="33"/>
      <c r="C80" s="32"/>
      <c r="D80" s="32"/>
      <c r="E80" s="315" t="str">
        <f>E9</f>
        <v>SO-04 - Demontáž stávající technologie AK VDJ, nová technologie</v>
      </c>
      <c r="F80" s="324"/>
      <c r="G80" s="324"/>
      <c r="H80" s="324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7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22</v>
      </c>
      <c r="D82" s="32"/>
      <c r="E82" s="32"/>
      <c r="F82" s="25" t="str">
        <f>F12</f>
        <v>k.ú.Velký Pěčín, k.ú.Malý Pěčín</v>
      </c>
      <c r="G82" s="32"/>
      <c r="H82" s="32"/>
      <c r="I82" s="27" t="s">
        <v>24</v>
      </c>
      <c r="J82" s="50" t="str">
        <f>IF(J12="","",J12)</f>
        <v>Vyplň údaj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5" customHeight="1">
      <c r="A84" s="32"/>
      <c r="B84" s="33"/>
      <c r="C84" s="27" t="s">
        <v>25</v>
      </c>
      <c r="D84" s="32"/>
      <c r="E84" s="32"/>
      <c r="F84" s="25" t="str">
        <f>E15</f>
        <v xml:space="preserve"> </v>
      </c>
      <c r="G84" s="32"/>
      <c r="H84" s="32"/>
      <c r="I84" s="27" t="s">
        <v>31</v>
      </c>
      <c r="J84" s="30" t="str">
        <f>E21</f>
        <v>Ing.Zdeněk Hejtman, Dačice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5" customHeight="1">
      <c r="A85" s="32"/>
      <c r="B85" s="33"/>
      <c r="C85" s="27" t="s">
        <v>29</v>
      </c>
      <c r="D85" s="32"/>
      <c r="E85" s="32"/>
      <c r="F85" s="25" t="str">
        <f>IF(E18="","",E18)</f>
        <v>Vyplň údaj</v>
      </c>
      <c r="G85" s="32"/>
      <c r="H85" s="32"/>
      <c r="I85" s="27" t="s">
        <v>34</v>
      </c>
      <c r="J85" s="30" t="str">
        <f>E24</f>
        <v xml:space="preserve"> </v>
      </c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4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9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19"/>
      <c r="B87" s="120"/>
      <c r="C87" s="121" t="s">
        <v>123</v>
      </c>
      <c r="D87" s="122" t="s">
        <v>56</v>
      </c>
      <c r="E87" s="122" t="s">
        <v>52</v>
      </c>
      <c r="F87" s="122" t="s">
        <v>53</v>
      </c>
      <c r="G87" s="122" t="s">
        <v>124</v>
      </c>
      <c r="H87" s="122" t="s">
        <v>125</v>
      </c>
      <c r="I87" s="122" t="s">
        <v>126</v>
      </c>
      <c r="J87" s="122" t="s">
        <v>111</v>
      </c>
      <c r="K87" s="123" t="s">
        <v>127</v>
      </c>
      <c r="L87" s="124"/>
      <c r="M87" s="57" t="s">
        <v>3</v>
      </c>
      <c r="N87" s="58" t="s">
        <v>41</v>
      </c>
      <c r="O87" s="58" t="s">
        <v>128</v>
      </c>
      <c r="P87" s="58" t="s">
        <v>129</v>
      </c>
      <c r="Q87" s="58" t="s">
        <v>130</v>
      </c>
      <c r="R87" s="58" t="s">
        <v>131</v>
      </c>
      <c r="S87" s="58" t="s">
        <v>132</v>
      </c>
      <c r="T87" s="59" t="s">
        <v>133</v>
      </c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</row>
    <row r="88" spans="1:65" s="2" customFormat="1" ht="22.9" customHeight="1">
      <c r="A88" s="32"/>
      <c r="B88" s="33"/>
      <c r="C88" s="64" t="s">
        <v>134</v>
      </c>
      <c r="D88" s="32"/>
      <c r="E88" s="32"/>
      <c r="F88" s="32"/>
      <c r="G88" s="32"/>
      <c r="H88" s="32"/>
      <c r="I88" s="32"/>
      <c r="J88" s="125">
        <f>BK88</f>
        <v>0</v>
      </c>
      <c r="K88" s="32"/>
      <c r="L88" s="33"/>
      <c r="M88" s="60"/>
      <c r="N88" s="51"/>
      <c r="O88" s="61"/>
      <c r="P88" s="126">
        <f>P89+P135+P143</f>
        <v>0</v>
      </c>
      <c r="Q88" s="61"/>
      <c r="R88" s="126">
        <f>R89+R135+R143</f>
        <v>0.12964899999999999</v>
      </c>
      <c r="S88" s="61"/>
      <c r="T88" s="127">
        <f>T89+T135+T143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70</v>
      </c>
      <c r="AU88" s="17" t="s">
        <v>112</v>
      </c>
      <c r="BK88" s="128">
        <f>BK89+BK135+BK143</f>
        <v>0</v>
      </c>
    </row>
    <row r="89" spans="1:65" s="12" customFormat="1" ht="25.9" customHeight="1">
      <c r="B89" s="129"/>
      <c r="D89" s="130" t="s">
        <v>70</v>
      </c>
      <c r="E89" s="131" t="s">
        <v>135</v>
      </c>
      <c r="F89" s="131" t="s">
        <v>136</v>
      </c>
      <c r="I89" s="132"/>
      <c r="J89" s="133">
        <f>BK89</f>
        <v>0</v>
      </c>
      <c r="L89" s="129"/>
      <c r="M89" s="134"/>
      <c r="N89" s="135"/>
      <c r="O89" s="135"/>
      <c r="P89" s="136">
        <f>P90+P93+P118+P132</f>
        <v>0</v>
      </c>
      <c r="Q89" s="135"/>
      <c r="R89" s="136">
        <f>R90+R93+R118+R132</f>
        <v>7.4384599999999995E-2</v>
      </c>
      <c r="S89" s="135"/>
      <c r="T89" s="137">
        <f>T90+T93+T118+T132</f>
        <v>0</v>
      </c>
      <c r="AR89" s="130" t="s">
        <v>78</v>
      </c>
      <c r="AT89" s="138" t="s">
        <v>70</v>
      </c>
      <c r="AU89" s="138" t="s">
        <v>71</v>
      </c>
      <c r="AY89" s="130" t="s">
        <v>137</v>
      </c>
      <c r="BK89" s="139">
        <f>BK90+BK93+BK118+BK132</f>
        <v>0</v>
      </c>
    </row>
    <row r="90" spans="1:65" s="12" customFormat="1" ht="22.9" customHeight="1">
      <c r="B90" s="129"/>
      <c r="D90" s="130" t="s">
        <v>70</v>
      </c>
      <c r="E90" s="140" t="s">
        <v>174</v>
      </c>
      <c r="F90" s="140" t="s">
        <v>765</v>
      </c>
      <c r="I90" s="132"/>
      <c r="J90" s="141">
        <f>BK90</f>
        <v>0</v>
      </c>
      <c r="L90" s="129"/>
      <c r="M90" s="134"/>
      <c r="N90" s="135"/>
      <c r="O90" s="135"/>
      <c r="P90" s="136">
        <f>SUM(P91:P92)</f>
        <v>0</v>
      </c>
      <c r="Q90" s="135"/>
      <c r="R90" s="136">
        <f>SUM(R91:R92)</f>
        <v>0</v>
      </c>
      <c r="S90" s="135"/>
      <c r="T90" s="137">
        <f>SUM(T91:T92)</f>
        <v>0</v>
      </c>
      <c r="AR90" s="130" t="s">
        <v>78</v>
      </c>
      <c r="AT90" s="138" t="s">
        <v>70</v>
      </c>
      <c r="AU90" s="138" t="s">
        <v>78</v>
      </c>
      <c r="AY90" s="130" t="s">
        <v>137</v>
      </c>
      <c r="BK90" s="139">
        <f>SUM(BK91:BK92)</f>
        <v>0</v>
      </c>
    </row>
    <row r="91" spans="1:65" s="2" customFormat="1" ht="16.5" customHeight="1">
      <c r="A91" s="32"/>
      <c r="B91" s="142"/>
      <c r="C91" s="143" t="s">
        <v>78</v>
      </c>
      <c r="D91" s="143" t="s">
        <v>139</v>
      </c>
      <c r="E91" s="144" t="s">
        <v>1777</v>
      </c>
      <c r="F91" s="145" t="s">
        <v>1778</v>
      </c>
      <c r="G91" s="146" t="s">
        <v>1779</v>
      </c>
      <c r="H91" s="147">
        <v>1</v>
      </c>
      <c r="I91" s="148"/>
      <c r="J91" s="149">
        <f>ROUND(I91*H91,2)</f>
        <v>0</v>
      </c>
      <c r="K91" s="145" t="s">
        <v>3</v>
      </c>
      <c r="L91" s="33"/>
      <c r="M91" s="150" t="s">
        <v>3</v>
      </c>
      <c r="N91" s="151" t="s">
        <v>42</v>
      </c>
      <c r="O91" s="53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4" t="s">
        <v>144</v>
      </c>
      <c r="AT91" s="154" t="s">
        <v>139</v>
      </c>
      <c r="AU91" s="154" t="s">
        <v>80</v>
      </c>
      <c r="AY91" s="17" t="s">
        <v>137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7" t="s">
        <v>78</v>
      </c>
      <c r="BK91" s="155">
        <f>ROUND(I91*H91,2)</f>
        <v>0</v>
      </c>
      <c r="BL91" s="17" t="s">
        <v>144</v>
      </c>
      <c r="BM91" s="154" t="s">
        <v>1780</v>
      </c>
    </row>
    <row r="92" spans="1:65" s="13" customFormat="1">
      <c r="B92" s="161"/>
      <c r="D92" s="162" t="s">
        <v>148</v>
      </c>
      <c r="E92" s="163" t="s">
        <v>3</v>
      </c>
      <c r="F92" s="164" t="s">
        <v>1781</v>
      </c>
      <c r="H92" s="165">
        <v>1</v>
      </c>
      <c r="I92" s="166"/>
      <c r="L92" s="161"/>
      <c r="M92" s="167"/>
      <c r="N92" s="168"/>
      <c r="O92" s="168"/>
      <c r="P92" s="168"/>
      <c r="Q92" s="168"/>
      <c r="R92" s="168"/>
      <c r="S92" s="168"/>
      <c r="T92" s="169"/>
      <c r="AT92" s="163" t="s">
        <v>148</v>
      </c>
      <c r="AU92" s="163" t="s">
        <v>80</v>
      </c>
      <c r="AV92" s="13" t="s">
        <v>80</v>
      </c>
      <c r="AW92" s="13" t="s">
        <v>33</v>
      </c>
      <c r="AX92" s="13" t="s">
        <v>78</v>
      </c>
      <c r="AY92" s="163" t="s">
        <v>137</v>
      </c>
    </row>
    <row r="93" spans="1:65" s="12" customFormat="1" ht="22.9" customHeight="1">
      <c r="B93" s="129"/>
      <c r="D93" s="130" t="s">
        <v>70</v>
      </c>
      <c r="E93" s="140" t="s">
        <v>186</v>
      </c>
      <c r="F93" s="140" t="s">
        <v>401</v>
      </c>
      <c r="I93" s="132"/>
      <c r="J93" s="141">
        <f>BK93</f>
        <v>0</v>
      </c>
      <c r="L93" s="129"/>
      <c r="M93" s="134"/>
      <c r="N93" s="135"/>
      <c r="O93" s="135"/>
      <c r="P93" s="136">
        <f>SUM(P94:P117)</f>
        <v>0</v>
      </c>
      <c r="Q93" s="135"/>
      <c r="R93" s="136">
        <f>SUM(R94:R117)</f>
        <v>6.6979999999999998E-2</v>
      </c>
      <c r="S93" s="135"/>
      <c r="T93" s="137">
        <f>SUM(T94:T117)</f>
        <v>0</v>
      </c>
      <c r="AR93" s="130" t="s">
        <v>78</v>
      </c>
      <c r="AT93" s="138" t="s">
        <v>70</v>
      </c>
      <c r="AU93" s="138" t="s">
        <v>78</v>
      </c>
      <c r="AY93" s="130" t="s">
        <v>137</v>
      </c>
      <c r="BK93" s="139">
        <f>SUM(BK94:BK117)</f>
        <v>0</v>
      </c>
    </row>
    <row r="94" spans="1:65" s="2" customFormat="1" ht="16.5" customHeight="1">
      <c r="A94" s="32"/>
      <c r="B94" s="142"/>
      <c r="C94" s="143" t="s">
        <v>80</v>
      </c>
      <c r="D94" s="143" t="s">
        <v>139</v>
      </c>
      <c r="E94" s="144" t="s">
        <v>1782</v>
      </c>
      <c r="F94" s="145" t="s">
        <v>1783</v>
      </c>
      <c r="G94" s="146" t="s">
        <v>158</v>
      </c>
      <c r="H94" s="147">
        <v>1.3</v>
      </c>
      <c r="I94" s="148"/>
      <c r="J94" s="149">
        <f>ROUND(I94*H94,2)</f>
        <v>0</v>
      </c>
      <c r="K94" s="145" t="s">
        <v>3</v>
      </c>
      <c r="L94" s="33"/>
      <c r="M94" s="150" t="s">
        <v>3</v>
      </c>
      <c r="N94" s="151" t="s">
        <v>42</v>
      </c>
      <c r="O94" s="53"/>
      <c r="P94" s="152">
        <f>O94*H94</f>
        <v>0</v>
      </c>
      <c r="Q94" s="152">
        <v>0</v>
      </c>
      <c r="R94" s="152">
        <f>Q94*H94</f>
        <v>0</v>
      </c>
      <c r="S94" s="152">
        <v>0</v>
      </c>
      <c r="T94" s="15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4" t="s">
        <v>144</v>
      </c>
      <c r="AT94" s="154" t="s">
        <v>139</v>
      </c>
      <c r="AU94" s="154" t="s">
        <v>80</v>
      </c>
      <c r="AY94" s="17" t="s">
        <v>137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17" t="s">
        <v>78</v>
      </c>
      <c r="BK94" s="155">
        <f>ROUND(I94*H94,2)</f>
        <v>0</v>
      </c>
      <c r="BL94" s="17" t="s">
        <v>144</v>
      </c>
      <c r="BM94" s="154" t="s">
        <v>1784</v>
      </c>
    </row>
    <row r="95" spans="1:65" s="13" customFormat="1">
      <c r="B95" s="161"/>
      <c r="D95" s="162" t="s">
        <v>148</v>
      </c>
      <c r="E95" s="163" t="s">
        <v>3</v>
      </c>
      <c r="F95" s="164" t="s">
        <v>1785</v>
      </c>
      <c r="H95" s="165">
        <v>1.3</v>
      </c>
      <c r="I95" s="166"/>
      <c r="L95" s="161"/>
      <c r="M95" s="167"/>
      <c r="N95" s="168"/>
      <c r="O95" s="168"/>
      <c r="P95" s="168"/>
      <c r="Q95" s="168"/>
      <c r="R95" s="168"/>
      <c r="S95" s="168"/>
      <c r="T95" s="169"/>
      <c r="AT95" s="163" t="s">
        <v>148</v>
      </c>
      <c r="AU95" s="163" t="s">
        <v>80</v>
      </c>
      <c r="AV95" s="13" t="s">
        <v>80</v>
      </c>
      <c r="AW95" s="13" t="s">
        <v>33</v>
      </c>
      <c r="AX95" s="13" t="s">
        <v>78</v>
      </c>
      <c r="AY95" s="163" t="s">
        <v>137</v>
      </c>
    </row>
    <row r="96" spans="1:65" s="2" customFormat="1" ht="44.25" customHeight="1">
      <c r="A96" s="32"/>
      <c r="B96" s="142"/>
      <c r="C96" s="143" t="s">
        <v>155</v>
      </c>
      <c r="D96" s="143" t="s">
        <v>139</v>
      </c>
      <c r="E96" s="144" t="s">
        <v>403</v>
      </c>
      <c r="F96" s="145" t="s">
        <v>404</v>
      </c>
      <c r="G96" s="146" t="s">
        <v>405</v>
      </c>
      <c r="H96" s="147">
        <v>1</v>
      </c>
      <c r="I96" s="148"/>
      <c r="J96" s="149">
        <f>ROUND(I96*H96,2)</f>
        <v>0</v>
      </c>
      <c r="K96" s="145" t="s">
        <v>658</v>
      </c>
      <c r="L96" s="33"/>
      <c r="M96" s="150" t="s">
        <v>3</v>
      </c>
      <c r="N96" s="151" t="s">
        <v>42</v>
      </c>
      <c r="O96" s="53"/>
      <c r="P96" s="152">
        <f>O96*H96</f>
        <v>0</v>
      </c>
      <c r="Q96" s="152">
        <v>1.67E-3</v>
      </c>
      <c r="R96" s="152">
        <f>Q96*H96</f>
        <v>1.67E-3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144</v>
      </c>
      <c r="AT96" s="154" t="s">
        <v>139</v>
      </c>
      <c r="AU96" s="154" t="s">
        <v>80</v>
      </c>
      <c r="AY96" s="17" t="s">
        <v>137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78</v>
      </c>
      <c r="BK96" s="155">
        <f>ROUND(I96*H96,2)</f>
        <v>0</v>
      </c>
      <c r="BL96" s="17" t="s">
        <v>144</v>
      </c>
      <c r="BM96" s="154" t="s">
        <v>1786</v>
      </c>
    </row>
    <row r="97" spans="1:65" s="2" customFormat="1">
      <c r="A97" s="32"/>
      <c r="B97" s="33"/>
      <c r="C97" s="32"/>
      <c r="D97" s="156" t="s">
        <v>146</v>
      </c>
      <c r="E97" s="32"/>
      <c r="F97" s="157" t="s">
        <v>1787</v>
      </c>
      <c r="G97" s="32"/>
      <c r="H97" s="32"/>
      <c r="I97" s="158"/>
      <c r="J97" s="32"/>
      <c r="K97" s="32"/>
      <c r="L97" s="33"/>
      <c r="M97" s="159"/>
      <c r="N97" s="160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146</v>
      </c>
      <c r="AU97" s="17" t="s">
        <v>80</v>
      </c>
    </row>
    <row r="98" spans="1:65" s="13" customFormat="1">
      <c r="B98" s="161"/>
      <c r="D98" s="162" t="s">
        <v>148</v>
      </c>
      <c r="E98" s="163" t="s">
        <v>3</v>
      </c>
      <c r="F98" s="164" t="s">
        <v>1788</v>
      </c>
      <c r="H98" s="165">
        <v>1</v>
      </c>
      <c r="I98" s="166"/>
      <c r="L98" s="161"/>
      <c r="M98" s="167"/>
      <c r="N98" s="168"/>
      <c r="O98" s="168"/>
      <c r="P98" s="168"/>
      <c r="Q98" s="168"/>
      <c r="R98" s="168"/>
      <c r="S98" s="168"/>
      <c r="T98" s="169"/>
      <c r="AT98" s="163" t="s">
        <v>148</v>
      </c>
      <c r="AU98" s="163" t="s">
        <v>80</v>
      </c>
      <c r="AV98" s="13" t="s">
        <v>80</v>
      </c>
      <c r="AW98" s="13" t="s">
        <v>33</v>
      </c>
      <c r="AX98" s="13" t="s">
        <v>78</v>
      </c>
      <c r="AY98" s="163" t="s">
        <v>137</v>
      </c>
    </row>
    <row r="99" spans="1:65" s="2" customFormat="1" ht="24.25" customHeight="1">
      <c r="A99" s="32"/>
      <c r="B99" s="142"/>
      <c r="C99" s="178" t="s">
        <v>144</v>
      </c>
      <c r="D99" s="178" t="s">
        <v>293</v>
      </c>
      <c r="E99" s="179" t="s">
        <v>1789</v>
      </c>
      <c r="F99" s="180" t="s">
        <v>1790</v>
      </c>
      <c r="G99" s="181" t="s">
        <v>405</v>
      </c>
      <c r="H99" s="182">
        <v>1</v>
      </c>
      <c r="I99" s="183"/>
      <c r="J99" s="184">
        <f>ROUND(I99*H99,2)</f>
        <v>0</v>
      </c>
      <c r="K99" s="180" t="s">
        <v>658</v>
      </c>
      <c r="L99" s="185"/>
      <c r="M99" s="186" t="s">
        <v>3</v>
      </c>
      <c r="N99" s="187" t="s">
        <v>42</v>
      </c>
      <c r="O99" s="53"/>
      <c r="P99" s="152">
        <f>O99*H99</f>
        <v>0</v>
      </c>
      <c r="Q99" s="152">
        <v>8.9999999999999993E-3</v>
      </c>
      <c r="R99" s="152">
        <f>Q99*H99</f>
        <v>8.9999999999999993E-3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186</v>
      </c>
      <c r="AT99" s="154" t="s">
        <v>293</v>
      </c>
      <c r="AU99" s="154" t="s">
        <v>80</v>
      </c>
      <c r="AY99" s="17" t="s">
        <v>137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78</v>
      </c>
      <c r="BK99" s="155">
        <f>ROUND(I99*H99,2)</f>
        <v>0</v>
      </c>
      <c r="BL99" s="17" t="s">
        <v>144</v>
      </c>
      <c r="BM99" s="154" t="s">
        <v>1791</v>
      </c>
    </row>
    <row r="100" spans="1:65" s="13" customFormat="1">
      <c r="B100" s="161"/>
      <c r="D100" s="162" t="s">
        <v>148</v>
      </c>
      <c r="E100" s="163" t="s">
        <v>3</v>
      </c>
      <c r="F100" s="164" t="s">
        <v>1788</v>
      </c>
      <c r="H100" s="165">
        <v>1</v>
      </c>
      <c r="I100" s="166"/>
      <c r="L100" s="161"/>
      <c r="M100" s="167"/>
      <c r="N100" s="168"/>
      <c r="O100" s="168"/>
      <c r="P100" s="168"/>
      <c r="Q100" s="168"/>
      <c r="R100" s="168"/>
      <c r="S100" s="168"/>
      <c r="T100" s="169"/>
      <c r="AT100" s="163" t="s">
        <v>148</v>
      </c>
      <c r="AU100" s="163" t="s">
        <v>80</v>
      </c>
      <c r="AV100" s="13" t="s">
        <v>80</v>
      </c>
      <c r="AW100" s="13" t="s">
        <v>33</v>
      </c>
      <c r="AX100" s="13" t="s">
        <v>78</v>
      </c>
      <c r="AY100" s="163" t="s">
        <v>137</v>
      </c>
    </row>
    <row r="101" spans="1:65" s="2" customFormat="1" ht="44.25" customHeight="1">
      <c r="A101" s="32"/>
      <c r="B101" s="142"/>
      <c r="C101" s="143" t="s">
        <v>167</v>
      </c>
      <c r="D101" s="143" t="s">
        <v>139</v>
      </c>
      <c r="E101" s="144" t="s">
        <v>403</v>
      </c>
      <c r="F101" s="145" t="s">
        <v>404</v>
      </c>
      <c r="G101" s="146" t="s">
        <v>405</v>
      </c>
      <c r="H101" s="147">
        <v>1</v>
      </c>
      <c r="I101" s="148"/>
      <c r="J101" s="149">
        <f>ROUND(I101*H101,2)</f>
        <v>0</v>
      </c>
      <c r="K101" s="145" t="s">
        <v>658</v>
      </c>
      <c r="L101" s="33"/>
      <c r="M101" s="150" t="s">
        <v>3</v>
      </c>
      <c r="N101" s="151" t="s">
        <v>42</v>
      </c>
      <c r="O101" s="53"/>
      <c r="P101" s="152">
        <f>O101*H101</f>
        <v>0</v>
      </c>
      <c r="Q101" s="152">
        <v>1.67E-3</v>
      </c>
      <c r="R101" s="152">
        <f>Q101*H101</f>
        <v>1.67E-3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144</v>
      </c>
      <c r="AT101" s="154" t="s">
        <v>139</v>
      </c>
      <c r="AU101" s="154" t="s">
        <v>80</v>
      </c>
      <c r="AY101" s="17" t="s">
        <v>137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78</v>
      </c>
      <c r="BK101" s="155">
        <f>ROUND(I101*H101,2)</f>
        <v>0</v>
      </c>
      <c r="BL101" s="17" t="s">
        <v>144</v>
      </c>
      <c r="BM101" s="154" t="s">
        <v>1792</v>
      </c>
    </row>
    <row r="102" spans="1:65" s="2" customFormat="1">
      <c r="A102" s="32"/>
      <c r="B102" s="33"/>
      <c r="C102" s="32"/>
      <c r="D102" s="156" t="s">
        <v>146</v>
      </c>
      <c r="E102" s="32"/>
      <c r="F102" s="157" t="s">
        <v>1787</v>
      </c>
      <c r="G102" s="32"/>
      <c r="H102" s="32"/>
      <c r="I102" s="158"/>
      <c r="J102" s="32"/>
      <c r="K102" s="32"/>
      <c r="L102" s="33"/>
      <c r="M102" s="159"/>
      <c r="N102" s="160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146</v>
      </c>
      <c r="AU102" s="17" t="s">
        <v>80</v>
      </c>
    </row>
    <row r="103" spans="1:65" s="13" customFormat="1">
      <c r="B103" s="161"/>
      <c r="D103" s="162" t="s">
        <v>148</v>
      </c>
      <c r="E103" s="163" t="s">
        <v>3</v>
      </c>
      <c r="F103" s="164" t="s">
        <v>1788</v>
      </c>
      <c r="H103" s="165">
        <v>1</v>
      </c>
      <c r="I103" s="166"/>
      <c r="L103" s="161"/>
      <c r="M103" s="167"/>
      <c r="N103" s="168"/>
      <c r="O103" s="168"/>
      <c r="P103" s="168"/>
      <c r="Q103" s="168"/>
      <c r="R103" s="168"/>
      <c r="S103" s="168"/>
      <c r="T103" s="169"/>
      <c r="AT103" s="163" t="s">
        <v>148</v>
      </c>
      <c r="AU103" s="163" t="s">
        <v>80</v>
      </c>
      <c r="AV103" s="13" t="s">
        <v>80</v>
      </c>
      <c r="AW103" s="13" t="s">
        <v>33</v>
      </c>
      <c r="AX103" s="13" t="s">
        <v>78</v>
      </c>
      <c r="AY103" s="163" t="s">
        <v>137</v>
      </c>
    </row>
    <row r="104" spans="1:65" s="2" customFormat="1" ht="24.25" customHeight="1">
      <c r="A104" s="32"/>
      <c r="B104" s="142"/>
      <c r="C104" s="178" t="s">
        <v>174</v>
      </c>
      <c r="D104" s="178" t="s">
        <v>293</v>
      </c>
      <c r="E104" s="179" t="s">
        <v>1793</v>
      </c>
      <c r="F104" s="180" t="s">
        <v>1794</v>
      </c>
      <c r="G104" s="181" t="s">
        <v>405</v>
      </c>
      <c r="H104" s="182">
        <v>1</v>
      </c>
      <c r="I104" s="183"/>
      <c r="J104" s="184">
        <f>ROUND(I104*H104,2)</f>
        <v>0</v>
      </c>
      <c r="K104" s="180" t="s">
        <v>658</v>
      </c>
      <c r="L104" s="185"/>
      <c r="M104" s="186" t="s">
        <v>3</v>
      </c>
      <c r="N104" s="187" t="s">
        <v>42</v>
      </c>
      <c r="O104" s="53"/>
      <c r="P104" s="152">
        <f>O104*H104</f>
        <v>0</v>
      </c>
      <c r="Q104" s="152">
        <v>4.0000000000000001E-3</v>
      </c>
      <c r="R104" s="152">
        <f>Q104*H104</f>
        <v>4.0000000000000001E-3</v>
      </c>
      <c r="S104" s="152">
        <v>0</v>
      </c>
      <c r="T104" s="15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4" t="s">
        <v>186</v>
      </c>
      <c r="AT104" s="154" t="s">
        <v>293</v>
      </c>
      <c r="AU104" s="154" t="s">
        <v>80</v>
      </c>
      <c r="AY104" s="17" t="s">
        <v>137</v>
      </c>
      <c r="BE104" s="155">
        <f>IF(N104="základní",J104,0)</f>
        <v>0</v>
      </c>
      <c r="BF104" s="155">
        <f>IF(N104="snížená",J104,0)</f>
        <v>0</v>
      </c>
      <c r="BG104" s="155">
        <f>IF(N104="zákl. přenesená",J104,0)</f>
        <v>0</v>
      </c>
      <c r="BH104" s="155">
        <f>IF(N104="sníž. přenesená",J104,0)</f>
        <v>0</v>
      </c>
      <c r="BI104" s="155">
        <f>IF(N104="nulová",J104,0)</f>
        <v>0</v>
      </c>
      <c r="BJ104" s="17" t="s">
        <v>78</v>
      </c>
      <c r="BK104" s="155">
        <f>ROUND(I104*H104,2)</f>
        <v>0</v>
      </c>
      <c r="BL104" s="17" t="s">
        <v>144</v>
      </c>
      <c r="BM104" s="154" t="s">
        <v>1795</v>
      </c>
    </row>
    <row r="105" spans="1:65" s="13" customFormat="1">
      <c r="B105" s="161"/>
      <c r="D105" s="162" t="s">
        <v>148</v>
      </c>
      <c r="E105" s="163" t="s">
        <v>3</v>
      </c>
      <c r="F105" s="164" t="s">
        <v>1781</v>
      </c>
      <c r="H105" s="165">
        <v>1</v>
      </c>
      <c r="I105" s="166"/>
      <c r="L105" s="161"/>
      <c r="M105" s="167"/>
      <c r="N105" s="168"/>
      <c r="O105" s="168"/>
      <c r="P105" s="168"/>
      <c r="Q105" s="168"/>
      <c r="R105" s="168"/>
      <c r="S105" s="168"/>
      <c r="T105" s="169"/>
      <c r="AT105" s="163" t="s">
        <v>148</v>
      </c>
      <c r="AU105" s="163" t="s">
        <v>80</v>
      </c>
      <c r="AV105" s="13" t="s">
        <v>80</v>
      </c>
      <c r="AW105" s="13" t="s">
        <v>33</v>
      </c>
      <c r="AX105" s="13" t="s">
        <v>78</v>
      </c>
      <c r="AY105" s="163" t="s">
        <v>137</v>
      </c>
    </row>
    <row r="106" spans="1:65" s="2" customFormat="1" ht="24.25" customHeight="1">
      <c r="A106" s="32"/>
      <c r="B106" s="142"/>
      <c r="C106" s="143" t="s">
        <v>180</v>
      </c>
      <c r="D106" s="143" t="s">
        <v>139</v>
      </c>
      <c r="E106" s="144" t="s">
        <v>801</v>
      </c>
      <c r="F106" s="145" t="s">
        <v>1796</v>
      </c>
      <c r="G106" s="146" t="s">
        <v>405</v>
      </c>
      <c r="H106" s="147">
        <v>1</v>
      </c>
      <c r="I106" s="148"/>
      <c r="J106" s="149">
        <f>ROUND(I106*H106,2)</f>
        <v>0</v>
      </c>
      <c r="K106" s="145" t="s">
        <v>3</v>
      </c>
      <c r="L106" s="33"/>
      <c r="M106" s="150" t="s">
        <v>3</v>
      </c>
      <c r="N106" s="151" t="s">
        <v>42</v>
      </c>
      <c r="O106" s="53"/>
      <c r="P106" s="152">
        <f>O106*H106</f>
        <v>0</v>
      </c>
      <c r="Q106" s="152">
        <v>6.9999999999999999E-4</v>
      </c>
      <c r="R106" s="152">
        <f>Q106*H106</f>
        <v>6.9999999999999999E-4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144</v>
      </c>
      <c r="AT106" s="154" t="s">
        <v>139</v>
      </c>
      <c r="AU106" s="154" t="s">
        <v>80</v>
      </c>
      <c r="AY106" s="17" t="s">
        <v>137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78</v>
      </c>
      <c r="BK106" s="155">
        <f>ROUND(I106*H106,2)</f>
        <v>0</v>
      </c>
      <c r="BL106" s="17" t="s">
        <v>144</v>
      </c>
      <c r="BM106" s="154" t="s">
        <v>1797</v>
      </c>
    </row>
    <row r="107" spans="1:65" s="13" customFormat="1">
      <c r="B107" s="161"/>
      <c r="D107" s="162" t="s">
        <v>148</v>
      </c>
      <c r="E107" s="163" t="s">
        <v>3</v>
      </c>
      <c r="F107" s="164" t="s">
        <v>1781</v>
      </c>
      <c r="H107" s="165">
        <v>1</v>
      </c>
      <c r="I107" s="166"/>
      <c r="L107" s="161"/>
      <c r="M107" s="167"/>
      <c r="N107" s="168"/>
      <c r="O107" s="168"/>
      <c r="P107" s="168"/>
      <c r="Q107" s="168"/>
      <c r="R107" s="168"/>
      <c r="S107" s="168"/>
      <c r="T107" s="169"/>
      <c r="AT107" s="163" t="s">
        <v>148</v>
      </c>
      <c r="AU107" s="163" t="s">
        <v>80</v>
      </c>
      <c r="AV107" s="13" t="s">
        <v>80</v>
      </c>
      <c r="AW107" s="13" t="s">
        <v>33</v>
      </c>
      <c r="AX107" s="13" t="s">
        <v>78</v>
      </c>
      <c r="AY107" s="163" t="s">
        <v>137</v>
      </c>
    </row>
    <row r="108" spans="1:65" s="2" customFormat="1" ht="16.5" customHeight="1">
      <c r="A108" s="32"/>
      <c r="B108" s="142"/>
      <c r="C108" s="178" t="s">
        <v>186</v>
      </c>
      <c r="D108" s="178" t="s">
        <v>293</v>
      </c>
      <c r="E108" s="179" t="s">
        <v>1798</v>
      </c>
      <c r="F108" s="180" t="s">
        <v>1799</v>
      </c>
      <c r="G108" s="181" t="s">
        <v>405</v>
      </c>
      <c r="H108" s="182">
        <v>1</v>
      </c>
      <c r="I108" s="183"/>
      <c r="J108" s="184">
        <f>ROUND(I108*H108,2)</f>
        <v>0</v>
      </c>
      <c r="K108" s="180" t="s">
        <v>3</v>
      </c>
      <c r="L108" s="185"/>
      <c r="M108" s="186" t="s">
        <v>3</v>
      </c>
      <c r="N108" s="187" t="s">
        <v>42</v>
      </c>
      <c r="O108" s="53"/>
      <c r="P108" s="152">
        <f>O108*H108</f>
        <v>0</v>
      </c>
      <c r="Q108" s="152">
        <v>2.9399999999999999E-2</v>
      </c>
      <c r="R108" s="152">
        <f>Q108*H108</f>
        <v>2.9399999999999999E-2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186</v>
      </c>
      <c r="AT108" s="154" t="s">
        <v>293</v>
      </c>
      <c r="AU108" s="154" t="s">
        <v>80</v>
      </c>
      <c r="AY108" s="17" t="s">
        <v>137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78</v>
      </c>
      <c r="BK108" s="155">
        <f>ROUND(I108*H108,2)</f>
        <v>0</v>
      </c>
      <c r="BL108" s="17" t="s">
        <v>144</v>
      </c>
      <c r="BM108" s="154" t="s">
        <v>1800</v>
      </c>
    </row>
    <row r="109" spans="1:65" s="13" customFormat="1">
      <c r="B109" s="161"/>
      <c r="D109" s="162" t="s">
        <v>148</v>
      </c>
      <c r="E109" s="163" t="s">
        <v>3</v>
      </c>
      <c r="F109" s="164" t="s">
        <v>1781</v>
      </c>
      <c r="H109" s="165">
        <v>1</v>
      </c>
      <c r="I109" s="166"/>
      <c r="L109" s="161"/>
      <c r="M109" s="167"/>
      <c r="N109" s="168"/>
      <c r="O109" s="168"/>
      <c r="P109" s="168"/>
      <c r="Q109" s="168"/>
      <c r="R109" s="168"/>
      <c r="S109" s="168"/>
      <c r="T109" s="169"/>
      <c r="AT109" s="163" t="s">
        <v>148</v>
      </c>
      <c r="AU109" s="163" t="s">
        <v>80</v>
      </c>
      <c r="AV109" s="13" t="s">
        <v>80</v>
      </c>
      <c r="AW109" s="13" t="s">
        <v>33</v>
      </c>
      <c r="AX109" s="13" t="s">
        <v>78</v>
      </c>
      <c r="AY109" s="163" t="s">
        <v>137</v>
      </c>
    </row>
    <row r="110" spans="1:65" s="2" customFormat="1" ht="37.9" customHeight="1">
      <c r="A110" s="32"/>
      <c r="B110" s="142"/>
      <c r="C110" s="143" t="s">
        <v>220</v>
      </c>
      <c r="D110" s="143" t="s">
        <v>139</v>
      </c>
      <c r="E110" s="144" t="s">
        <v>810</v>
      </c>
      <c r="F110" s="145" t="s">
        <v>811</v>
      </c>
      <c r="G110" s="146" t="s">
        <v>405</v>
      </c>
      <c r="H110" s="147">
        <v>1</v>
      </c>
      <c r="I110" s="148"/>
      <c r="J110" s="149">
        <f>ROUND(I110*H110,2)</f>
        <v>0</v>
      </c>
      <c r="K110" s="145" t="s">
        <v>658</v>
      </c>
      <c r="L110" s="33"/>
      <c r="M110" s="150" t="s">
        <v>3</v>
      </c>
      <c r="N110" s="151" t="s">
        <v>42</v>
      </c>
      <c r="O110" s="53"/>
      <c r="P110" s="152">
        <f>O110*H110</f>
        <v>0</v>
      </c>
      <c r="Q110" s="152">
        <v>1.6199999999999999E-3</v>
      </c>
      <c r="R110" s="152">
        <f>Q110*H110</f>
        <v>1.6199999999999999E-3</v>
      </c>
      <c r="S110" s="152">
        <v>0</v>
      </c>
      <c r="T110" s="153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54" t="s">
        <v>144</v>
      </c>
      <c r="AT110" s="154" t="s">
        <v>139</v>
      </c>
      <c r="AU110" s="154" t="s">
        <v>80</v>
      </c>
      <c r="AY110" s="17" t="s">
        <v>137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7" t="s">
        <v>78</v>
      </c>
      <c r="BK110" s="155">
        <f>ROUND(I110*H110,2)</f>
        <v>0</v>
      </c>
      <c r="BL110" s="17" t="s">
        <v>144</v>
      </c>
      <c r="BM110" s="154" t="s">
        <v>1801</v>
      </c>
    </row>
    <row r="111" spans="1:65" s="2" customFormat="1">
      <c r="A111" s="32"/>
      <c r="B111" s="33"/>
      <c r="C111" s="32"/>
      <c r="D111" s="156" t="s">
        <v>146</v>
      </c>
      <c r="E111" s="32"/>
      <c r="F111" s="157" t="s">
        <v>1802</v>
      </c>
      <c r="G111" s="32"/>
      <c r="H111" s="32"/>
      <c r="I111" s="158"/>
      <c r="J111" s="32"/>
      <c r="K111" s="32"/>
      <c r="L111" s="33"/>
      <c r="M111" s="159"/>
      <c r="N111" s="160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146</v>
      </c>
      <c r="AU111" s="17" t="s">
        <v>80</v>
      </c>
    </row>
    <row r="112" spans="1:65" s="13" customFormat="1">
      <c r="B112" s="161"/>
      <c r="D112" s="162" t="s">
        <v>148</v>
      </c>
      <c r="E112" s="163" t="s">
        <v>3</v>
      </c>
      <c r="F112" s="164" t="s">
        <v>1781</v>
      </c>
      <c r="H112" s="165">
        <v>1</v>
      </c>
      <c r="I112" s="166"/>
      <c r="L112" s="161"/>
      <c r="M112" s="167"/>
      <c r="N112" s="168"/>
      <c r="O112" s="168"/>
      <c r="P112" s="168"/>
      <c r="Q112" s="168"/>
      <c r="R112" s="168"/>
      <c r="S112" s="168"/>
      <c r="T112" s="169"/>
      <c r="AT112" s="163" t="s">
        <v>148</v>
      </c>
      <c r="AU112" s="163" t="s">
        <v>80</v>
      </c>
      <c r="AV112" s="13" t="s">
        <v>80</v>
      </c>
      <c r="AW112" s="13" t="s">
        <v>33</v>
      </c>
      <c r="AX112" s="13" t="s">
        <v>78</v>
      </c>
      <c r="AY112" s="163" t="s">
        <v>137</v>
      </c>
    </row>
    <row r="113" spans="1:65" s="2" customFormat="1" ht="16.5" customHeight="1">
      <c r="A113" s="32"/>
      <c r="B113" s="142"/>
      <c r="C113" s="178" t="s">
        <v>229</v>
      </c>
      <c r="D113" s="178" t="s">
        <v>293</v>
      </c>
      <c r="E113" s="179" t="s">
        <v>815</v>
      </c>
      <c r="F113" s="180" t="s">
        <v>816</v>
      </c>
      <c r="G113" s="181" t="s">
        <v>405</v>
      </c>
      <c r="H113" s="182">
        <v>1</v>
      </c>
      <c r="I113" s="183"/>
      <c r="J113" s="184">
        <f>ROUND(I113*H113,2)</f>
        <v>0</v>
      </c>
      <c r="K113" s="180" t="s">
        <v>658</v>
      </c>
      <c r="L113" s="185"/>
      <c r="M113" s="186" t="s">
        <v>3</v>
      </c>
      <c r="N113" s="187" t="s">
        <v>42</v>
      </c>
      <c r="O113" s="53"/>
      <c r="P113" s="152">
        <f>O113*H113</f>
        <v>0</v>
      </c>
      <c r="Q113" s="152">
        <v>1.847E-2</v>
      </c>
      <c r="R113" s="152">
        <f>Q113*H113</f>
        <v>1.847E-2</v>
      </c>
      <c r="S113" s="152">
        <v>0</v>
      </c>
      <c r="T113" s="15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54" t="s">
        <v>186</v>
      </c>
      <c r="AT113" s="154" t="s">
        <v>293</v>
      </c>
      <c r="AU113" s="154" t="s">
        <v>80</v>
      </c>
      <c r="AY113" s="17" t="s">
        <v>137</v>
      </c>
      <c r="BE113" s="155">
        <f>IF(N113="základní",J113,0)</f>
        <v>0</v>
      </c>
      <c r="BF113" s="155">
        <f>IF(N113="snížená",J113,0)</f>
        <v>0</v>
      </c>
      <c r="BG113" s="155">
        <f>IF(N113="zákl. přenesená",J113,0)</f>
        <v>0</v>
      </c>
      <c r="BH113" s="155">
        <f>IF(N113="sníž. přenesená",J113,0)</f>
        <v>0</v>
      </c>
      <c r="BI113" s="155">
        <f>IF(N113="nulová",J113,0)</f>
        <v>0</v>
      </c>
      <c r="BJ113" s="17" t="s">
        <v>78</v>
      </c>
      <c r="BK113" s="155">
        <f>ROUND(I113*H113,2)</f>
        <v>0</v>
      </c>
      <c r="BL113" s="17" t="s">
        <v>144</v>
      </c>
      <c r="BM113" s="154" t="s">
        <v>1803</v>
      </c>
    </row>
    <row r="114" spans="1:65" s="13" customFormat="1">
      <c r="B114" s="161"/>
      <c r="D114" s="162" t="s">
        <v>148</v>
      </c>
      <c r="E114" s="163" t="s">
        <v>3</v>
      </c>
      <c r="F114" s="164" t="s">
        <v>1781</v>
      </c>
      <c r="H114" s="165">
        <v>1</v>
      </c>
      <c r="I114" s="166"/>
      <c r="L114" s="161"/>
      <c r="M114" s="167"/>
      <c r="N114" s="168"/>
      <c r="O114" s="168"/>
      <c r="P114" s="168"/>
      <c r="Q114" s="168"/>
      <c r="R114" s="168"/>
      <c r="S114" s="168"/>
      <c r="T114" s="169"/>
      <c r="AT114" s="163" t="s">
        <v>148</v>
      </c>
      <c r="AU114" s="163" t="s">
        <v>80</v>
      </c>
      <c r="AV114" s="13" t="s">
        <v>80</v>
      </c>
      <c r="AW114" s="13" t="s">
        <v>33</v>
      </c>
      <c r="AX114" s="13" t="s">
        <v>78</v>
      </c>
      <c r="AY114" s="163" t="s">
        <v>137</v>
      </c>
    </row>
    <row r="115" spans="1:65" s="2" customFormat="1" ht="16.5" customHeight="1">
      <c r="A115" s="32"/>
      <c r="B115" s="142"/>
      <c r="C115" s="178" t="s">
        <v>235</v>
      </c>
      <c r="D115" s="178" t="s">
        <v>293</v>
      </c>
      <c r="E115" s="179" t="s">
        <v>821</v>
      </c>
      <c r="F115" s="180" t="s">
        <v>822</v>
      </c>
      <c r="G115" s="181" t="s">
        <v>405</v>
      </c>
      <c r="H115" s="182">
        <v>1</v>
      </c>
      <c r="I115" s="183"/>
      <c r="J115" s="184">
        <f>ROUND(I115*H115,2)</f>
        <v>0</v>
      </c>
      <c r="K115" s="180" t="s">
        <v>658</v>
      </c>
      <c r="L115" s="185"/>
      <c r="M115" s="186" t="s">
        <v>3</v>
      </c>
      <c r="N115" s="187" t="s">
        <v>42</v>
      </c>
      <c r="O115" s="53"/>
      <c r="P115" s="152">
        <f>O115*H115</f>
        <v>0</v>
      </c>
      <c r="Q115" s="152">
        <v>4.4999999999999999E-4</v>
      </c>
      <c r="R115" s="152">
        <f>Q115*H115</f>
        <v>4.4999999999999999E-4</v>
      </c>
      <c r="S115" s="152">
        <v>0</v>
      </c>
      <c r="T115" s="15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54" t="s">
        <v>186</v>
      </c>
      <c r="AT115" s="154" t="s">
        <v>293</v>
      </c>
      <c r="AU115" s="154" t="s">
        <v>80</v>
      </c>
      <c r="AY115" s="17" t="s">
        <v>137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7" t="s">
        <v>78</v>
      </c>
      <c r="BK115" s="155">
        <f>ROUND(I115*H115,2)</f>
        <v>0</v>
      </c>
      <c r="BL115" s="17" t="s">
        <v>144</v>
      </c>
      <c r="BM115" s="154" t="s">
        <v>1804</v>
      </c>
    </row>
    <row r="116" spans="1:65" s="13" customFormat="1">
      <c r="B116" s="161"/>
      <c r="D116" s="162" t="s">
        <v>148</v>
      </c>
      <c r="E116" s="163" t="s">
        <v>3</v>
      </c>
      <c r="F116" s="164" t="s">
        <v>1781</v>
      </c>
      <c r="H116" s="165">
        <v>1</v>
      </c>
      <c r="I116" s="166"/>
      <c r="L116" s="161"/>
      <c r="M116" s="167"/>
      <c r="N116" s="168"/>
      <c r="O116" s="168"/>
      <c r="P116" s="168"/>
      <c r="Q116" s="168"/>
      <c r="R116" s="168"/>
      <c r="S116" s="168"/>
      <c r="T116" s="169"/>
      <c r="AT116" s="163" t="s">
        <v>148</v>
      </c>
      <c r="AU116" s="163" t="s">
        <v>80</v>
      </c>
      <c r="AV116" s="13" t="s">
        <v>80</v>
      </c>
      <c r="AW116" s="13" t="s">
        <v>33</v>
      </c>
      <c r="AX116" s="13" t="s">
        <v>78</v>
      </c>
      <c r="AY116" s="163" t="s">
        <v>137</v>
      </c>
    </row>
    <row r="117" spans="1:65" s="2" customFormat="1" ht="24.25" customHeight="1">
      <c r="A117" s="32"/>
      <c r="B117" s="142"/>
      <c r="C117" s="143" t="s">
        <v>241</v>
      </c>
      <c r="D117" s="143" t="s">
        <v>139</v>
      </c>
      <c r="E117" s="144" t="s">
        <v>1805</v>
      </c>
      <c r="F117" s="145" t="s">
        <v>2099</v>
      </c>
      <c r="G117" s="146" t="s">
        <v>405</v>
      </c>
      <c r="H117" s="147">
        <v>1</v>
      </c>
      <c r="I117" s="148"/>
      <c r="J117" s="149">
        <f>ROUND(I117*H117,2)</f>
        <v>0</v>
      </c>
      <c r="K117" s="145" t="s">
        <v>3</v>
      </c>
      <c r="L117" s="33"/>
      <c r="M117" s="150" t="s">
        <v>3</v>
      </c>
      <c r="N117" s="151" t="s">
        <v>42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144</v>
      </c>
      <c r="AT117" s="154" t="s">
        <v>139</v>
      </c>
      <c r="AU117" s="154" t="s">
        <v>80</v>
      </c>
      <c r="AY117" s="17" t="s">
        <v>137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78</v>
      </c>
      <c r="BK117" s="155">
        <f>ROUND(I117*H117,2)</f>
        <v>0</v>
      </c>
      <c r="BL117" s="17" t="s">
        <v>144</v>
      </c>
      <c r="BM117" s="154" t="s">
        <v>1806</v>
      </c>
    </row>
    <row r="118" spans="1:65" s="12" customFormat="1" ht="22.9" customHeight="1">
      <c r="B118" s="129"/>
      <c r="D118" s="130" t="s">
        <v>70</v>
      </c>
      <c r="E118" s="140" t="s">
        <v>220</v>
      </c>
      <c r="F118" s="140" t="s">
        <v>643</v>
      </c>
      <c r="I118" s="132"/>
      <c r="J118" s="141">
        <f>BK118</f>
        <v>0</v>
      </c>
      <c r="L118" s="129"/>
      <c r="M118" s="134"/>
      <c r="N118" s="135"/>
      <c r="O118" s="135"/>
      <c r="P118" s="136">
        <f>SUM(P119:P131)</f>
        <v>0</v>
      </c>
      <c r="Q118" s="135"/>
      <c r="R118" s="136">
        <f>SUM(R119:R131)</f>
        <v>7.4045999999999999E-3</v>
      </c>
      <c r="S118" s="135"/>
      <c r="T118" s="137">
        <f>SUM(T119:T131)</f>
        <v>0</v>
      </c>
      <c r="AR118" s="130" t="s">
        <v>78</v>
      </c>
      <c r="AT118" s="138" t="s">
        <v>70</v>
      </c>
      <c r="AU118" s="138" t="s">
        <v>78</v>
      </c>
      <c r="AY118" s="130" t="s">
        <v>137</v>
      </c>
      <c r="BK118" s="139">
        <f>SUM(BK119:BK131)</f>
        <v>0</v>
      </c>
    </row>
    <row r="119" spans="1:65" s="2" customFormat="1" ht="37.9" customHeight="1">
      <c r="A119" s="32"/>
      <c r="B119" s="142"/>
      <c r="C119" s="143" t="s">
        <v>249</v>
      </c>
      <c r="D119" s="143" t="s">
        <v>139</v>
      </c>
      <c r="E119" s="144" t="s">
        <v>1807</v>
      </c>
      <c r="F119" s="145" t="s">
        <v>1808</v>
      </c>
      <c r="G119" s="146" t="s">
        <v>142</v>
      </c>
      <c r="H119" s="147">
        <v>34.44</v>
      </c>
      <c r="I119" s="148"/>
      <c r="J119" s="149">
        <f>ROUND(I119*H119,2)</f>
        <v>0</v>
      </c>
      <c r="K119" s="145" t="s">
        <v>658</v>
      </c>
      <c r="L119" s="33"/>
      <c r="M119" s="150" t="s">
        <v>3</v>
      </c>
      <c r="N119" s="151" t="s">
        <v>42</v>
      </c>
      <c r="O119" s="53"/>
      <c r="P119" s="152">
        <f>O119*H119</f>
        <v>0</v>
      </c>
      <c r="Q119" s="152">
        <v>2.1000000000000001E-4</v>
      </c>
      <c r="R119" s="152">
        <f>Q119*H119</f>
        <v>7.2323999999999999E-3</v>
      </c>
      <c r="S119" s="152">
        <v>0</v>
      </c>
      <c r="T119" s="15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4" t="s">
        <v>144</v>
      </c>
      <c r="AT119" s="154" t="s">
        <v>139</v>
      </c>
      <c r="AU119" s="154" t="s">
        <v>80</v>
      </c>
      <c r="AY119" s="17" t="s">
        <v>137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7" t="s">
        <v>78</v>
      </c>
      <c r="BK119" s="155">
        <f>ROUND(I119*H119,2)</f>
        <v>0</v>
      </c>
      <c r="BL119" s="17" t="s">
        <v>144</v>
      </c>
      <c r="BM119" s="154" t="s">
        <v>1809</v>
      </c>
    </row>
    <row r="120" spans="1:65" s="2" customFormat="1">
      <c r="A120" s="32"/>
      <c r="B120" s="33"/>
      <c r="C120" s="32"/>
      <c r="D120" s="156" t="s">
        <v>146</v>
      </c>
      <c r="E120" s="32"/>
      <c r="F120" s="157" t="s">
        <v>1810</v>
      </c>
      <c r="G120" s="32"/>
      <c r="H120" s="32"/>
      <c r="I120" s="158"/>
      <c r="J120" s="32"/>
      <c r="K120" s="32"/>
      <c r="L120" s="33"/>
      <c r="M120" s="159"/>
      <c r="N120" s="160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146</v>
      </c>
      <c r="AU120" s="17" t="s">
        <v>80</v>
      </c>
    </row>
    <row r="121" spans="1:65" s="13" customFormat="1">
      <c r="B121" s="161"/>
      <c r="D121" s="162" t="s">
        <v>148</v>
      </c>
      <c r="E121" s="163" t="s">
        <v>3</v>
      </c>
      <c r="F121" s="164" t="s">
        <v>1811</v>
      </c>
      <c r="H121" s="165">
        <v>34.44</v>
      </c>
      <c r="I121" s="166"/>
      <c r="L121" s="161"/>
      <c r="M121" s="167"/>
      <c r="N121" s="168"/>
      <c r="O121" s="168"/>
      <c r="P121" s="168"/>
      <c r="Q121" s="168"/>
      <c r="R121" s="168"/>
      <c r="S121" s="168"/>
      <c r="T121" s="169"/>
      <c r="AT121" s="163" t="s">
        <v>148</v>
      </c>
      <c r="AU121" s="163" t="s">
        <v>80</v>
      </c>
      <c r="AV121" s="13" t="s">
        <v>80</v>
      </c>
      <c r="AW121" s="13" t="s">
        <v>33</v>
      </c>
      <c r="AX121" s="13" t="s">
        <v>78</v>
      </c>
      <c r="AY121" s="163" t="s">
        <v>137</v>
      </c>
    </row>
    <row r="122" spans="1:65" s="2" customFormat="1" ht="33" customHeight="1">
      <c r="A122" s="32"/>
      <c r="B122" s="142"/>
      <c r="C122" s="143" t="s">
        <v>254</v>
      </c>
      <c r="D122" s="143" t="s">
        <v>139</v>
      </c>
      <c r="E122" s="144" t="s">
        <v>1812</v>
      </c>
      <c r="F122" s="145" t="s">
        <v>1813</v>
      </c>
      <c r="G122" s="146" t="s">
        <v>142</v>
      </c>
      <c r="H122" s="147">
        <v>17.22</v>
      </c>
      <c r="I122" s="148"/>
      <c r="J122" s="149">
        <f>ROUND(I122*H122,2)</f>
        <v>0</v>
      </c>
      <c r="K122" s="145" t="s">
        <v>143</v>
      </c>
      <c r="L122" s="33"/>
      <c r="M122" s="150" t="s">
        <v>3</v>
      </c>
      <c r="N122" s="151" t="s">
        <v>42</v>
      </c>
      <c r="O122" s="53"/>
      <c r="P122" s="152">
        <f>O122*H122</f>
        <v>0</v>
      </c>
      <c r="Q122" s="152">
        <v>1.0000000000000001E-5</v>
      </c>
      <c r="R122" s="152">
        <f>Q122*H122</f>
        <v>1.7220000000000001E-4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144</v>
      </c>
      <c r="AT122" s="154" t="s">
        <v>139</v>
      </c>
      <c r="AU122" s="154" t="s">
        <v>80</v>
      </c>
      <c r="AY122" s="17" t="s">
        <v>137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78</v>
      </c>
      <c r="BK122" s="155">
        <f>ROUND(I122*H122,2)</f>
        <v>0</v>
      </c>
      <c r="BL122" s="17" t="s">
        <v>144</v>
      </c>
      <c r="BM122" s="154" t="s">
        <v>1814</v>
      </c>
    </row>
    <row r="123" spans="1:65" s="2" customFormat="1">
      <c r="A123" s="32"/>
      <c r="B123" s="33"/>
      <c r="C123" s="32"/>
      <c r="D123" s="156" t="s">
        <v>146</v>
      </c>
      <c r="E123" s="32"/>
      <c r="F123" s="157" t="s">
        <v>1815</v>
      </c>
      <c r="G123" s="32"/>
      <c r="H123" s="32"/>
      <c r="I123" s="158"/>
      <c r="J123" s="32"/>
      <c r="K123" s="32"/>
      <c r="L123" s="33"/>
      <c r="M123" s="159"/>
      <c r="N123" s="160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146</v>
      </c>
      <c r="AU123" s="17" t="s">
        <v>80</v>
      </c>
    </row>
    <row r="124" spans="1:65" s="13" customFormat="1">
      <c r="B124" s="161"/>
      <c r="D124" s="162" t="s">
        <v>148</v>
      </c>
      <c r="E124" s="163" t="s">
        <v>3</v>
      </c>
      <c r="F124" s="164" t="s">
        <v>1816</v>
      </c>
      <c r="H124" s="165">
        <v>17.22</v>
      </c>
      <c r="I124" s="166"/>
      <c r="L124" s="161"/>
      <c r="M124" s="167"/>
      <c r="N124" s="168"/>
      <c r="O124" s="168"/>
      <c r="P124" s="168"/>
      <c r="Q124" s="168"/>
      <c r="R124" s="168"/>
      <c r="S124" s="168"/>
      <c r="T124" s="169"/>
      <c r="AT124" s="163" t="s">
        <v>148</v>
      </c>
      <c r="AU124" s="163" t="s">
        <v>80</v>
      </c>
      <c r="AV124" s="13" t="s">
        <v>80</v>
      </c>
      <c r="AW124" s="13" t="s">
        <v>33</v>
      </c>
      <c r="AX124" s="13" t="s">
        <v>78</v>
      </c>
      <c r="AY124" s="163" t="s">
        <v>137</v>
      </c>
    </row>
    <row r="125" spans="1:65" s="2" customFormat="1" ht="37.9" customHeight="1">
      <c r="A125" s="32"/>
      <c r="B125" s="142"/>
      <c r="C125" s="143" t="s">
        <v>9</v>
      </c>
      <c r="D125" s="143" t="s">
        <v>139</v>
      </c>
      <c r="E125" s="144" t="s">
        <v>1817</v>
      </c>
      <c r="F125" s="145" t="s">
        <v>1818</v>
      </c>
      <c r="G125" s="146" t="s">
        <v>142</v>
      </c>
      <c r="H125" s="147">
        <v>17.22</v>
      </c>
      <c r="I125" s="148"/>
      <c r="J125" s="149">
        <f>ROUND(I125*H125,2)</f>
        <v>0</v>
      </c>
      <c r="K125" s="145" t="s">
        <v>658</v>
      </c>
      <c r="L125" s="33"/>
      <c r="M125" s="150" t="s">
        <v>3</v>
      </c>
      <c r="N125" s="151" t="s">
        <v>42</v>
      </c>
      <c r="O125" s="53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4" t="s">
        <v>144</v>
      </c>
      <c r="AT125" s="154" t="s">
        <v>139</v>
      </c>
      <c r="AU125" s="154" t="s">
        <v>80</v>
      </c>
      <c r="AY125" s="17" t="s">
        <v>137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7" t="s">
        <v>78</v>
      </c>
      <c r="BK125" s="155">
        <f>ROUND(I125*H125,2)</f>
        <v>0</v>
      </c>
      <c r="BL125" s="17" t="s">
        <v>144</v>
      </c>
      <c r="BM125" s="154" t="s">
        <v>1819</v>
      </c>
    </row>
    <row r="126" spans="1:65" s="2" customFormat="1">
      <c r="A126" s="32"/>
      <c r="B126" s="33"/>
      <c r="C126" s="32"/>
      <c r="D126" s="156" t="s">
        <v>146</v>
      </c>
      <c r="E126" s="32"/>
      <c r="F126" s="157" t="s">
        <v>1820</v>
      </c>
      <c r="G126" s="32"/>
      <c r="H126" s="32"/>
      <c r="I126" s="158"/>
      <c r="J126" s="32"/>
      <c r="K126" s="32"/>
      <c r="L126" s="33"/>
      <c r="M126" s="159"/>
      <c r="N126" s="160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146</v>
      </c>
      <c r="AU126" s="17" t="s">
        <v>80</v>
      </c>
    </row>
    <row r="127" spans="1:65" s="13" customFormat="1">
      <c r="B127" s="161"/>
      <c r="D127" s="162" t="s">
        <v>148</v>
      </c>
      <c r="E127" s="163" t="s">
        <v>3</v>
      </c>
      <c r="F127" s="164" t="s">
        <v>1816</v>
      </c>
      <c r="H127" s="165">
        <v>17.22</v>
      </c>
      <c r="I127" s="166"/>
      <c r="L127" s="161"/>
      <c r="M127" s="167"/>
      <c r="N127" s="168"/>
      <c r="O127" s="168"/>
      <c r="P127" s="168"/>
      <c r="Q127" s="168"/>
      <c r="R127" s="168"/>
      <c r="S127" s="168"/>
      <c r="T127" s="169"/>
      <c r="AT127" s="163" t="s">
        <v>148</v>
      </c>
      <c r="AU127" s="163" t="s">
        <v>80</v>
      </c>
      <c r="AV127" s="13" t="s">
        <v>80</v>
      </c>
      <c r="AW127" s="13" t="s">
        <v>33</v>
      </c>
      <c r="AX127" s="13" t="s">
        <v>78</v>
      </c>
      <c r="AY127" s="163" t="s">
        <v>137</v>
      </c>
    </row>
    <row r="128" spans="1:65" s="2" customFormat="1" ht="24.25" customHeight="1">
      <c r="A128" s="32"/>
      <c r="B128" s="142"/>
      <c r="C128" s="143" t="s">
        <v>267</v>
      </c>
      <c r="D128" s="143" t="s">
        <v>139</v>
      </c>
      <c r="E128" s="144" t="s">
        <v>1821</v>
      </c>
      <c r="F128" s="145" t="s">
        <v>1822</v>
      </c>
      <c r="G128" s="146" t="s">
        <v>1779</v>
      </c>
      <c r="H128" s="147">
        <v>1</v>
      </c>
      <c r="I128" s="148"/>
      <c r="J128" s="149">
        <f>ROUND(I128*H128,2)</f>
        <v>0</v>
      </c>
      <c r="K128" s="145" t="s">
        <v>3</v>
      </c>
      <c r="L128" s="33"/>
      <c r="M128" s="150" t="s">
        <v>3</v>
      </c>
      <c r="N128" s="151" t="s">
        <v>42</v>
      </c>
      <c r="O128" s="53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4" t="s">
        <v>144</v>
      </c>
      <c r="AT128" s="154" t="s">
        <v>139</v>
      </c>
      <c r="AU128" s="154" t="s">
        <v>80</v>
      </c>
      <c r="AY128" s="17" t="s">
        <v>137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7" t="s">
        <v>78</v>
      </c>
      <c r="BK128" s="155">
        <f>ROUND(I128*H128,2)</f>
        <v>0</v>
      </c>
      <c r="BL128" s="17" t="s">
        <v>144</v>
      </c>
      <c r="BM128" s="154" t="s">
        <v>1823</v>
      </c>
    </row>
    <row r="129" spans="1:65" s="13" customFormat="1">
      <c r="B129" s="161"/>
      <c r="D129" s="162" t="s">
        <v>148</v>
      </c>
      <c r="E129" s="163" t="s">
        <v>3</v>
      </c>
      <c r="F129" s="164" t="s">
        <v>1788</v>
      </c>
      <c r="H129" s="165">
        <v>1</v>
      </c>
      <c r="I129" s="166"/>
      <c r="L129" s="161"/>
      <c r="M129" s="167"/>
      <c r="N129" s="168"/>
      <c r="O129" s="168"/>
      <c r="P129" s="168"/>
      <c r="Q129" s="168"/>
      <c r="R129" s="168"/>
      <c r="S129" s="168"/>
      <c r="T129" s="169"/>
      <c r="AT129" s="163" t="s">
        <v>148</v>
      </c>
      <c r="AU129" s="163" t="s">
        <v>80</v>
      </c>
      <c r="AV129" s="13" t="s">
        <v>80</v>
      </c>
      <c r="AW129" s="13" t="s">
        <v>33</v>
      </c>
      <c r="AX129" s="13" t="s">
        <v>78</v>
      </c>
      <c r="AY129" s="163" t="s">
        <v>137</v>
      </c>
    </row>
    <row r="130" spans="1:65" s="2" customFormat="1" ht="37.9" customHeight="1">
      <c r="A130" s="32"/>
      <c r="B130" s="142"/>
      <c r="C130" s="143" t="s">
        <v>273</v>
      </c>
      <c r="D130" s="143" t="s">
        <v>139</v>
      </c>
      <c r="E130" s="144" t="s">
        <v>1824</v>
      </c>
      <c r="F130" s="145" t="s">
        <v>1825</v>
      </c>
      <c r="G130" s="146" t="s">
        <v>1779</v>
      </c>
      <c r="H130" s="147">
        <v>1</v>
      </c>
      <c r="I130" s="148"/>
      <c r="J130" s="149">
        <f>ROUND(I130*H130,2)</f>
        <v>0</v>
      </c>
      <c r="K130" s="145" t="s">
        <v>3</v>
      </c>
      <c r="L130" s="33"/>
      <c r="M130" s="150" t="s">
        <v>3</v>
      </c>
      <c r="N130" s="151" t="s">
        <v>42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144</v>
      </c>
      <c r="AT130" s="154" t="s">
        <v>139</v>
      </c>
      <c r="AU130" s="154" t="s">
        <v>80</v>
      </c>
      <c r="AY130" s="17" t="s">
        <v>137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78</v>
      </c>
      <c r="BK130" s="155">
        <f>ROUND(I130*H130,2)</f>
        <v>0</v>
      </c>
      <c r="BL130" s="17" t="s">
        <v>144</v>
      </c>
      <c r="BM130" s="154" t="s">
        <v>1826</v>
      </c>
    </row>
    <row r="131" spans="1:65" s="13" customFormat="1">
      <c r="B131" s="161"/>
      <c r="D131" s="162" t="s">
        <v>148</v>
      </c>
      <c r="E131" s="163" t="s">
        <v>3</v>
      </c>
      <c r="F131" s="164" t="s">
        <v>1788</v>
      </c>
      <c r="H131" s="165">
        <v>1</v>
      </c>
      <c r="I131" s="166"/>
      <c r="L131" s="161"/>
      <c r="M131" s="167"/>
      <c r="N131" s="168"/>
      <c r="O131" s="168"/>
      <c r="P131" s="168"/>
      <c r="Q131" s="168"/>
      <c r="R131" s="168"/>
      <c r="S131" s="168"/>
      <c r="T131" s="169"/>
      <c r="AT131" s="163" t="s">
        <v>148</v>
      </c>
      <c r="AU131" s="163" t="s">
        <v>80</v>
      </c>
      <c r="AV131" s="13" t="s">
        <v>80</v>
      </c>
      <c r="AW131" s="13" t="s">
        <v>33</v>
      </c>
      <c r="AX131" s="13" t="s">
        <v>78</v>
      </c>
      <c r="AY131" s="163" t="s">
        <v>137</v>
      </c>
    </row>
    <row r="132" spans="1:65" s="12" customFormat="1" ht="22.9" customHeight="1">
      <c r="B132" s="129"/>
      <c r="D132" s="130" t="s">
        <v>70</v>
      </c>
      <c r="E132" s="140" t="s">
        <v>690</v>
      </c>
      <c r="F132" s="140" t="s">
        <v>691</v>
      </c>
      <c r="I132" s="132"/>
      <c r="J132" s="141">
        <f>BK132</f>
        <v>0</v>
      </c>
      <c r="L132" s="129"/>
      <c r="M132" s="134"/>
      <c r="N132" s="135"/>
      <c r="O132" s="135"/>
      <c r="P132" s="136">
        <f>SUM(P133:P134)</f>
        <v>0</v>
      </c>
      <c r="Q132" s="135"/>
      <c r="R132" s="136">
        <f>SUM(R133:R134)</f>
        <v>0</v>
      </c>
      <c r="S132" s="135"/>
      <c r="T132" s="137">
        <f>SUM(T133:T134)</f>
        <v>0</v>
      </c>
      <c r="AR132" s="130" t="s">
        <v>78</v>
      </c>
      <c r="AT132" s="138" t="s">
        <v>70</v>
      </c>
      <c r="AU132" s="138" t="s">
        <v>78</v>
      </c>
      <c r="AY132" s="130" t="s">
        <v>137</v>
      </c>
      <c r="BK132" s="139">
        <f>SUM(BK133:BK134)</f>
        <v>0</v>
      </c>
    </row>
    <row r="133" spans="1:65" s="2" customFormat="1" ht="37.9" customHeight="1">
      <c r="A133" s="32"/>
      <c r="B133" s="142"/>
      <c r="C133" s="143" t="s">
        <v>278</v>
      </c>
      <c r="D133" s="143" t="s">
        <v>139</v>
      </c>
      <c r="E133" s="144" t="s">
        <v>1827</v>
      </c>
      <c r="F133" s="145" t="s">
        <v>1828</v>
      </c>
      <c r="G133" s="146" t="s">
        <v>296</v>
      </c>
      <c r="H133" s="147">
        <v>7.3999999999999996E-2</v>
      </c>
      <c r="I133" s="148"/>
      <c r="J133" s="149">
        <f>ROUND(I133*H133,2)</f>
        <v>0</v>
      </c>
      <c r="K133" s="145" t="s">
        <v>143</v>
      </c>
      <c r="L133" s="33"/>
      <c r="M133" s="150" t="s">
        <v>3</v>
      </c>
      <c r="N133" s="151" t="s">
        <v>42</v>
      </c>
      <c r="O133" s="53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4" t="s">
        <v>144</v>
      </c>
      <c r="AT133" s="154" t="s">
        <v>139</v>
      </c>
      <c r="AU133" s="154" t="s">
        <v>80</v>
      </c>
      <c r="AY133" s="17" t="s">
        <v>137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7" t="s">
        <v>78</v>
      </c>
      <c r="BK133" s="155">
        <f>ROUND(I133*H133,2)</f>
        <v>0</v>
      </c>
      <c r="BL133" s="17" t="s">
        <v>144</v>
      </c>
      <c r="BM133" s="154" t="s">
        <v>1829</v>
      </c>
    </row>
    <row r="134" spans="1:65" s="2" customFormat="1">
      <c r="A134" s="32"/>
      <c r="B134" s="33"/>
      <c r="C134" s="32"/>
      <c r="D134" s="156" t="s">
        <v>146</v>
      </c>
      <c r="E134" s="32"/>
      <c r="F134" s="157" t="s">
        <v>1830</v>
      </c>
      <c r="G134" s="32"/>
      <c r="H134" s="32"/>
      <c r="I134" s="158"/>
      <c r="J134" s="32"/>
      <c r="K134" s="32"/>
      <c r="L134" s="33"/>
      <c r="M134" s="159"/>
      <c r="N134" s="160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146</v>
      </c>
      <c r="AU134" s="17" t="s">
        <v>80</v>
      </c>
    </row>
    <row r="135" spans="1:65" s="12" customFormat="1" ht="25.9" customHeight="1">
      <c r="B135" s="129"/>
      <c r="D135" s="130" t="s">
        <v>70</v>
      </c>
      <c r="E135" s="131" t="s">
        <v>1162</v>
      </c>
      <c r="F135" s="131" t="s">
        <v>1163</v>
      </c>
      <c r="I135" s="132"/>
      <c r="J135" s="133">
        <f>BK135</f>
        <v>0</v>
      </c>
      <c r="L135" s="129"/>
      <c r="M135" s="134"/>
      <c r="N135" s="135"/>
      <c r="O135" s="135"/>
      <c r="P135" s="136">
        <f>P136</f>
        <v>0</v>
      </c>
      <c r="Q135" s="135"/>
      <c r="R135" s="136">
        <f>R136</f>
        <v>5.5264399999999998E-2</v>
      </c>
      <c r="S135" s="135"/>
      <c r="T135" s="137">
        <f>T136</f>
        <v>0</v>
      </c>
      <c r="AR135" s="130" t="s">
        <v>80</v>
      </c>
      <c r="AT135" s="138" t="s">
        <v>70</v>
      </c>
      <c r="AU135" s="138" t="s">
        <v>71</v>
      </c>
      <c r="AY135" s="130" t="s">
        <v>137</v>
      </c>
      <c r="BK135" s="139">
        <f>BK136</f>
        <v>0</v>
      </c>
    </row>
    <row r="136" spans="1:65" s="12" customFormat="1" ht="22.9" customHeight="1">
      <c r="B136" s="129"/>
      <c r="D136" s="130" t="s">
        <v>70</v>
      </c>
      <c r="E136" s="140" t="s">
        <v>1410</v>
      </c>
      <c r="F136" s="140" t="s">
        <v>1411</v>
      </c>
      <c r="I136" s="132"/>
      <c r="J136" s="141">
        <f>BK136</f>
        <v>0</v>
      </c>
      <c r="L136" s="129"/>
      <c r="M136" s="134"/>
      <c r="N136" s="135"/>
      <c r="O136" s="135"/>
      <c r="P136" s="136">
        <f>SUM(P137:P142)</f>
        <v>0</v>
      </c>
      <c r="Q136" s="135"/>
      <c r="R136" s="136">
        <f>SUM(R137:R142)</f>
        <v>5.5264399999999998E-2</v>
      </c>
      <c r="S136" s="135"/>
      <c r="T136" s="137">
        <f>SUM(T137:T142)</f>
        <v>0</v>
      </c>
      <c r="AR136" s="130" t="s">
        <v>80</v>
      </c>
      <c r="AT136" s="138" t="s">
        <v>70</v>
      </c>
      <c r="AU136" s="138" t="s">
        <v>78</v>
      </c>
      <c r="AY136" s="130" t="s">
        <v>137</v>
      </c>
      <c r="BK136" s="139">
        <f>SUM(BK137:BK142)</f>
        <v>0</v>
      </c>
    </row>
    <row r="137" spans="1:65" s="2" customFormat="1" ht="33" customHeight="1">
      <c r="A137" s="32"/>
      <c r="B137" s="142"/>
      <c r="C137" s="143" t="s">
        <v>286</v>
      </c>
      <c r="D137" s="143" t="s">
        <v>139</v>
      </c>
      <c r="E137" s="144" t="s">
        <v>1418</v>
      </c>
      <c r="F137" s="145" t="s">
        <v>1419</v>
      </c>
      <c r="G137" s="146" t="s">
        <v>142</v>
      </c>
      <c r="H137" s="147">
        <v>120.14</v>
      </c>
      <c r="I137" s="148"/>
      <c r="J137" s="149">
        <f>ROUND(I137*H137,2)</f>
        <v>0</v>
      </c>
      <c r="K137" s="145" t="s">
        <v>143</v>
      </c>
      <c r="L137" s="33"/>
      <c r="M137" s="150" t="s">
        <v>3</v>
      </c>
      <c r="N137" s="151" t="s">
        <v>42</v>
      </c>
      <c r="O137" s="53"/>
      <c r="P137" s="152">
        <f>O137*H137</f>
        <v>0</v>
      </c>
      <c r="Q137" s="152">
        <v>2.0000000000000001E-4</v>
      </c>
      <c r="R137" s="152">
        <f>Q137*H137</f>
        <v>2.4028000000000001E-2</v>
      </c>
      <c r="S137" s="152">
        <v>0</v>
      </c>
      <c r="T137" s="15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4" t="s">
        <v>267</v>
      </c>
      <c r="AT137" s="154" t="s">
        <v>139</v>
      </c>
      <c r="AU137" s="154" t="s">
        <v>80</v>
      </c>
      <c r="AY137" s="17" t="s">
        <v>137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7" t="s">
        <v>78</v>
      </c>
      <c r="BK137" s="155">
        <f>ROUND(I137*H137,2)</f>
        <v>0</v>
      </c>
      <c r="BL137" s="17" t="s">
        <v>267</v>
      </c>
      <c r="BM137" s="154" t="s">
        <v>1831</v>
      </c>
    </row>
    <row r="138" spans="1:65" s="2" customFormat="1">
      <c r="A138" s="32"/>
      <c r="B138" s="33"/>
      <c r="C138" s="32"/>
      <c r="D138" s="156" t="s">
        <v>146</v>
      </c>
      <c r="E138" s="32"/>
      <c r="F138" s="157" t="s">
        <v>1421</v>
      </c>
      <c r="G138" s="32"/>
      <c r="H138" s="32"/>
      <c r="I138" s="158"/>
      <c r="J138" s="32"/>
      <c r="K138" s="32"/>
      <c r="L138" s="33"/>
      <c r="M138" s="159"/>
      <c r="N138" s="160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146</v>
      </c>
      <c r="AU138" s="17" t="s">
        <v>80</v>
      </c>
    </row>
    <row r="139" spans="1:65" s="13" customFormat="1" ht="20">
      <c r="B139" s="161"/>
      <c r="D139" s="162" t="s">
        <v>148</v>
      </c>
      <c r="E139" s="163" t="s">
        <v>3</v>
      </c>
      <c r="F139" s="164" t="s">
        <v>1832</v>
      </c>
      <c r="H139" s="165">
        <v>120.14</v>
      </c>
      <c r="I139" s="166"/>
      <c r="L139" s="161"/>
      <c r="M139" s="167"/>
      <c r="N139" s="168"/>
      <c r="O139" s="168"/>
      <c r="P139" s="168"/>
      <c r="Q139" s="168"/>
      <c r="R139" s="168"/>
      <c r="S139" s="168"/>
      <c r="T139" s="169"/>
      <c r="AT139" s="163" t="s">
        <v>148</v>
      </c>
      <c r="AU139" s="163" t="s">
        <v>80</v>
      </c>
      <c r="AV139" s="13" t="s">
        <v>80</v>
      </c>
      <c r="AW139" s="13" t="s">
        <v>33</v>
      </c>
      <c r="AX139" s="13" t="s">
        <v>78</v>
      </c>
      <c r="AY139" s="163" t="s">
        <v>137</v>
      </c>
    </row>
    <row r="140" spans="1:65" s="2" customFormat="1" ht="37.9" customHeight="1">
      <c r="A140" s="32"/>
      <c r="B140" s="142"/>
      <c r="C140" s="143" t="s">
        <v>292</v>
      </c>
      <c r="D140" s="143" t="s">
        <v>139</v>
      </c>
      <c r="E140" s="144" t="s">
        <v>1423</v>
      </c>
      <c r="F140" s="145" t="s">
        <v>1424</v>
      </c>
      <c r="G140" s="146" t="s">
        <v>142</v>
      </c>
      <c r="H140" s="147">
        <v>120.14</v>
      </c>
      <c r="I140" s="148"/>
      <c r="J140" s="149">
        <f>ROUND(I140*H140,2)</f>
        <v>0</v>
      </c>
      <c r="K140" s="145" t="s">
        <v>143</v>
      </c>
      <c r="L140" s="33"/>
      <c r="M140" s="150" t="s">
        <v>3</v>
      </c>
      <c r="N140" s="151" t="s">
        <v>42</v>
      </c>
      <c r="O140" s="53"/>
      <c r="P140" s="152">
        <f>O140*H140</f>
        <v>0</v>
      </c>
      <c r="Q140" s="152">
        <v>2.5999999999999998E-4</v>
      </c>
      <c r="R140" s="152">
        <f>Q140*H140</f>
        <v>3.1236399999999998E-2</v>
      </c>
      <c r="S140" s="152">
        <v>0</v>
      </c>
      <c r="T140" s="15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4" t="s">
        <v>267</v>
      </c>
      <c r="AT140" s="154" t="s">
        <v>139</v>
      </c>
      <c r="AU140" s="154" t="s">
        <v>80</v>
      </c>
      <c r="AY140" s="17" t="s">
        <v>137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7" t="s">
        <v>78</v>
      </c>
      <c r="BK140" s="155">
        <f>ROUND(I140*H140,2)</f>
        <v>0</v>
      </c>
      <c r="BL140" s="17" t="s">
        <v>267</v>
      </c>
      <c r="BM140" s="154" t="s">
        <v>1833</v>
      </c>
    </row>
    <row r="141" spans="1:65" s="2" customFormat="1">
      <c r="A141" s="32"/>
      <c r="B141" s="33"/>
      <c r="C141" s="32"/>
      <c r="D141" s="156" t="s">
        <v>146</v>
      </c>
      <c r="E141" s="32"/>
      <c r="F141" s="157" t="s">
        <v>1426</v>
      </c>
      <c r="G141" s="32"/>
      <c r="H141" s="32"/>
      <c r="I141" s="158"/>
      <c r="J141" s="32"/>
      <c r="K141" s="32"/>
      <c r="L141" s="33"/>
      <c r="M141" s="159"/>
      <c r="N141" s="160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146</v>
      </c>
      <c r="AU141" s="17" t="s">
        <v>80</v>
      </c>
    </row>
    <row r="142" spans="1:65" s="13" customFormat="1" ht="20">
      <c r="B142" s="161"/>
      <c r="D142" s="162" t="s">
        <v>148</v>
      </c>
      <c r="E142" s="163" t="s">
        <v>3</v>
      </c>
      <c r="F142" s="164" t="s">
        <v>1832</v>
      </c>
      <c r="H142" s="165">
        <v>120.14</v>
      </c>
      <c r="I142" s="166"/>
      <c r="L142" s="161"/>
      <c r="M142" s="167"/>
      <c r="N142" s="168"/>
      <c r="O142" s="168"/>
      <c r="P142" s="168"/>
      <c r="Q142" s="168"/>
      <c r="R142" s="168"/>
      <c r="S142" s="168"/>
      <c r="T142" s="169"/>
      <c r="AT142" s="163" t="s">
        <v>148</v>
      </c>
      <c r="AU142" s="163" t="s">
        <v>80</v>
      </c>
      <c r="AV142" s="13" t="s">
        <v>80</v>
      </c>
      <c r="AW142" s="13" t="s">
        <v>33</v>
      </c>
      <c r="AX142" s="13" t="s">
        <v>78</v>
      </c>
      <c r="AY142" s="163" t="s">
        <v>137</v>
      </c>
    </row>
    <row r="143" spans="1:65" s="12" customFormat="1" ht="25.9" customHeight="1">
      <c r="B143" s="129"/>
      <c r="D143" s="130" t="s">
        <v>70</v>
      </c>
      <c r="E143" s="131" t="s">
        <v>293</v>
      </c>
      <c r="F143" s="131" t="s">
        <v>862</v>
      </c>
      <c r="I143" s="132"/>
      <c r="J143" s="133">
        <f>BK143</f>
        <v>0</v>
      </c>
      <c r="L143" s="129"/>
      <c r="M143" s="134"/>
      <c r="N143" s="135"/>
      <c r="O143" s="135"/>
      <c r="P143" s="136">
        <f>P144</f>
        <v>0</v>
      </c>
      <c r="Q143" s="135"/>
      <c r="R143" s="136">
        <f>R144</f>
        <v>0</v>
      </c>
      <c r="S143" s="135"/>
      <c r="T143" s="137">
        <f>T144</f>
        <v>0</v>
      </c>
      <c r="AR143" s="130" t="s">
        <v>155</v>
      </c>
      <c r="AT143" s="138" t="s">
        <v>70</v>
      </c>
      <c r="AU143" s="138" t="s">
        <v>71</v>
      </c>
      <c r="AY143" s="130" t="s">
        <v>137</v>
      </c>
      <c r="BK143" s="139">
        <f>BK144</f>
        <v>0</v>
      </c>
    </row>
    <row r="144" spans="1:65" s="12" customFormat="1" ht="22.9" customHeight="1">
      <c r="B144" s="129"/>
      <c r="D144" s="130" t="s">
        <v>70</v>
      </c>
      <c r="E144" s="140" t="s">
        <v>1834</v>
      </c>
      <c r="F144" s="140" t="s">
        <v>1835</v>
      </c>
      <c r="I144" s="132"/>
      <c r="J144" s="141">
        <f>BK144</f>
        <v>0</v>
      </c>
      <c r="L144" s="129"/>
      <c r="M144" s="134"/>
      <c r="N144" s="135"/>
      <c r="O144" s="135"/>
      <c r="P144" s="136">
        <f>SUM(P145:P159)</f>
        <v>0</v>
      </c>
      <c r="Q144" s="135"/>
      <c r="R144" s="136">
        <f>SUM(R145:R159)</f>
        <v>0</v>
      </c>
      <c r="S144" s="135"/>
      <c r="T144" s="137">
        <f>SUM(T145:T159)</f>
        <v>0</v>
      </c>
      <c r="AR144" s="130" t="s">
        <v>155</v>
      </c>
      <c r="AT144" s="138" t="s">
        <v>70</v>
      </c>
      <c r="AU144" s="138" t="s">
        <v>78</v>
      </c>
      <c r="AY144" s="130" t="s">
        <v>137</v>
      </c>
      <c r="BK144" s="139">
        <f>SUM(BK145:BK159)</f>
        <v>0</v>
      </c>
    </row>
    <row r="145" spans="1:65" s="2" customFormat="1" ht="21.75" customHeight="1">
      <c r="A145" s="32"/>
      <c r="B145" s="142"/>
      <c r="C145" s="143" t="s">
        <v>8</v>
      </c>
      <c r="D145" s="143" t="s">
        <v>139</v>
      </c>
      <c r="E145" s="144" t="s">
        <v>1836</v>
      </c>
      <c r="F145" s="145" t="s">
        <v>1837</v>
      </c>
      <c r="G145" s="146" t="s">
        <v>1779</v>
      </c>
      <c r="H145" s="147">
        <v>1</v>
      </c>
      <c r="I145" s="148"/>
      <c r="J145" s="149">
        <f>ROUND(I145*H145,2)</f>
        <v>0</v>
      </c>
      <c r="K145" s="145" t="s">
        <v>3</v>
      </c>
      <c r="L145" s="33"/>
      <c r="M145" s="150" t="s">
        <v>3</v>
      </c>
      <c r="N145" s="151" t="s">
        <v>42</v>
      </c>
      <c r="O145" s="53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4" t="s">
        <v>529</v>
      </c>
      <c r="AT145" s="154" t="s">
        <v>139</v>
      </c>
      <c r="AU145" s="154" t="s">
        <v>80</v>
      </c>
      <c r="AY145" s="17" t="s">
        <v>137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7" t="s">
        <v>78</v>
      </c>
      <c r="BK145" s="155">
        <f>ROUND(I145*H145,2)</f>
        <v>0</v>
      </c>
      <c r="BL145" s="17" t="s">
        <v>529</v>
      </c>
      <c r="BM145" s="154" t="s">
        <v>1838</v>
      </c>
    </row>
    <row r="146" spans="1:65" s="13" customFormat="1">
      <c r="B146" s="161"/>
      <c r="D146" s="162" t="s">
        <v>148</v>
      </c>
      <c r="E146" s="163" t="s">
        <v>3</v>
      </c>
      <c r="F146" s="164" t="s">
        <v>1788</v>
      </c>
      <c r="H146" s="165">
        <v>1</v>
      </c>
      <c r="I146" s="166"/>
      <c r="L146" s="161"/>
      <c r="M146" s="167"/>
      <c r="N146" s="168"/>
      <c r="O146" s="168"/>
      <c r="P146" s="168"/>
      <c r="Q146" s="168"/>
      <c r="R146" s="168"/>
      <c r="S146" s="168"/>
      <c r="T146" s="169"/>
      <c r="AT146" s="163" t="s">
        <v>148</v>
      </c>
      <c r="AU146" s="163" t="s">
        <v>80</v>
      </c>
      <c r="AV146" s="13" t="s">
        <v>80</v>
      </c>
      <c r="AW146" s="13" t="s">
        <v>33</v>
      </c>
      <c r="AX146" s="13" t="s">
        <v>78</v>
      </c>
      <c r="AY146" s="163" t="s">
        <v>137</v>
      </c>
    </row>
    <row r="147" spans="1:65" s="2" customFormat="1" ht="24.25" customHeight="1">
      <c r="A147" s="32"/>
      <c r="B147" s="142"/>
      <c r="C147" s="143" t="s">
        <v>304</v>
      </c>
      <c r="D147" s="143" t="s">
        <v>139</v>
      </c>
      <c r="E147" s="144" t="s">
        <v>1839</v>
      </c>
      <c r="F147" s="145" t="s">
        <v>1840</v>
      </c>
      <c r="G147" s="146" t="s">
        <v>1779</v>
      </c>
      <c r="H147" s="147">
        <v>1</v>
      </c>
      <c r="I147" s="148"/>
      <c r="J147" s="149">
        <f>ROUND(I147*H147,2)</f>
        <v>0</v>
      </c>
      <c r="K147" s="145" t="s">
        <v>3</v>
      </c>
      <c r="L147" s="33"/>
      <c r="M147" s="150" t="s">
        <v>3</v>
      </c>
      <c r="N147" s="151" t="s">
        <v>42</v>
      </c>
      <c r="O147" s="53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4" t="s">
        <v>529</v>
      </c>
      <c r="AT147" s="154" t="s">
        <v>139</v>
      </c>
      <c r="AU147" s="154" t="s">
        <v>80</v>
      </c>
      <c r="AY147" s="17" t="s">
        <v>137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7" t="s">
        <v>78</v>
      </c>
      <c r="BK147" s="155">
        <f>ROUND(I147*H147,2)</f>
        <v>0</v>
      </c>
      <c r="BL147" s="17" t="s">
        <v>529</v>
      </c>
      <c r="BM147" s="154" t="s">
        <v>1841</v>
      </c>
    </row>
    <row r="148" spans="1:65" s="13" customFormat="1">
      <c r="B148" s="161"/>
      <c r="D148" s="162" t="s">
        <v>148</v>
      </c>
      <c r="E148" s="163" t="s">
        <v>3</v>
      </c>
      <c r="F148" s="164" t="s">
        <v>1788</v>
      </c>
      <c r="H148" s="165">
        <v>1</v>
      </c>
      <c r="I148" s="166"/>
      <c r="L148" s="161"/>
      <c r="M148" s="167"/>
      <c r="N148" s="168"/>
      <c r="O148" s="168"/>
      <c r="P148" s="168"/>
      <c r="Q148" s="168"/>
      <c r="R148" s="168"/>
      <c r="S148" s="168"/>
      <c r="T148" s="169"/>
      <c r="AT148" s="163" t="s">
        <v>148</v>
      </c>
      <c r="AU148" s="163" t="s">
        <v>80</v>
      </c>
      <c r="AV148" s="13" t="s">
        <v>80</v>
      </c>
      <c r="AW148" s="13" t="s">
        <v>33</v>
      </c>
      <c r="AX148" s="13" t="s">
        <v>78</v>
      </c>
      <c r="AY148" s="163" t="s">
        <v>137</v>
      </c>
    </row>
    <row r="149" spans="1:65" s="2" customFormat="1" ht="55.5" customHeight="1">
      <c r="A149" s="32"/>
      <c r="B149" s="142"/>
      <c r="C149" s="143" t="s">
        <v>309</v>
      </c>
      <c r="D149" s="143" t="s">
        <v>139</v>
      </c>
      <c r="E149" s="144" t="s">
        <v>1842</v>
      </c>
      <c r="F149" s="145" t="s">
        <v>1843</v>
      </c>
      <c r="G149" s="146" t="s">
        <v>1779</v>
      </c>
      <c r="H149" s="147">
        <v>1</v>
      </c>
      <c r="I149" s="148"/>
      <c r="J149" s="149">
        <f>ROUND(I149*H149,2)</f>
        <v>0</v>
      </c>
      <c r="K149" s="145" t="s">
        <v>3</v>
      </c>
      <c r="L149" s="33"/>
      <c r="M149" s="150" t="s">
        <v>3</v>
      </c>
      <c r="N149" s="151" t="s">
        <v>42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529</v>
      </c>
      <c r="AT149" s="154" t="s">
        <v>139</v>
      </c>
      <c r="AU149" s="154" t="s">
        <v>80</v>
      </c>
      <c r="AY149" s="17" t="s">
        <v>137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78</v>
      </c>
      <c r="BK149" s="155">
        <f>ROUND(I149*H149,2)</f>
        <v>0</v>
      </c>
      <c r="BL149" s="17" t="s">
        <v>529</v>
      </c>
      <c r="BM149" s="154" t="s">
        <v>1844</v>
      </c>
    </row>
    <row r="150" spans="1:65" s="13" customFormat="1">
      <c r="B150" s="161"/>
      <c r="D150" s="162" t="s">
        <v>148</v>
      </c>
      <c r="E150" s="163" t="s">
        <v>3</v>
      </c>
      <c r="F150" s="164" t="s">
        <v>1788</v>
      </c>
      <c r="H150" s="165">
        <v>1</v>
      </c>
      <c r="I150" s="166"/>
      <c r="L150" s="161"/>
      <c r="M150" s="167"/>
      <c r="N150" s="168"/>
      <c r="O150" s="168"/>
      <c r="P150" s="168"/>
      <c r="Q150" s="168"/>
      <c r="R150" s="168"/>
      <c r="S150" s="168"/>
      <c r="T150" s="169"/>
      <c r="AT150" s="163" t="s">
        <v>148</v>
      </c>
      <c r="AU150" s="163" t="s">
        <v>80</v>
      </c>
      <c r="AV150" s="13" t="s">
        <v>80</v>
      </c>
      <c r="AW150" s="13" t="s">
        <v>33</v>
      </c>
      <c r="AX150" s="13" t="s">
        <v>78</v>
      </c>
      <c r="AY150" s="163" t="s">
        <v>137</v>
      </c>
    </row>
    <row r="151" spans="1:65" s="2" customFormat="1" ht="62.65" customHeight="1">
      <c r="A151" s="32"/>
      <c r="B151" s="142"/>
      <c r="C151" s="143" t="s">
        <v>315</v>
      </c>
      <c r="D151" s="143" t="s">
        <v>139</v>
      </c>
      <c r="E151" s="144" t="s">
        <v>1845</v>
      </c>
      <c r="F151" s="145" t="s">
        <v>1846</v>
      </c>
      <c r="G151" s="146" t="s">
        <v>1779</v>
      </c>
      <c r="H151" s="147">
        <v>1</v>
      </c>
      <c r="I151" s="148"/>
      <c r="J151" s="149">
        <f>ROUND(I151*H151,2)</f>
        <v>0</v>
      </c>
      <c r="K151" s="145" t="s">
        <v>3</v>
      </c>
      <c r="L151" s="33"/>
      <c r="M151" s="150" t="s">
        <v>3</v>
      </c>
      <c r="N151" s="151" t="s">
        <v>42</v>
      </c>
      <c r="O151" s="53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4" t="s">
        <v>529</v>
      </c>
      <c r="AT151" s="154" t="s">
        <v>139</v>
      </c>
      <c r="AU151" s="154" t="s">
        <v>80</v>
      </c>
      <c r="AY151" s="17" t="s">
        <v>137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7" t="s">
        <v>78</v>
      </c>
      <c r="BK151" s="155">
        <f>ROUND(I151*H151,2)</f>
        <v>0</v>
      </c>
      <c r="BL151" s="17" t="s">
        <v>529</v>
      </c>
      <c r="BM151" s="154" t="s">
        <v>1847</v>
      </c>
    </row>
    <row r="152" spans="1:65" s="2" customFormat="1" ht="63">
      <c r="A152" s="32"/>
      <c r="B152" s="33"/>
      <c r="C152" s="32"/>
      <c r="D152" s="162" t="s">
        <v>868</v>
      </c>
      <c r="E152" s="32"/>
      <c r="F152" s="192" t="s">
        <v>1848</v>
      </c>
      <c r="G152" s="32"/>
      <c r="H152" s="32"/>
      <c r="I152" s="158"/>
      <c r="J152" s="32"/>
      <c r="K152" s="32"/>
      <c r="L152" s="33"/>
      <c r="M152" s="159"/>
      <c r="N152" s="160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868</v>
      </c>
      <c r="AU152" s="17" t="s">
        <v>80</v>
      </c>
    </row>
    <row r="153" spans="1:65" s="13" customFormat="1">
      <c r="B153" s="161"/>
      <c r="D153" s="162" t="s">
        <v>148</v>
      </c>
      <c r="E153" s="163" t="s">
        <v>3</v>
      </c>
      <c r="F153" s="164" t="s">
        <v>1788</v>
      </c>
      <c r="H153" s="165">
        <v>1</v>
      </c>
      <c r="I153" s="166"/>
      <c r="L153" s="161"/>
      <c r="M153" s="167"/>
      <c r="N153" s="168"/>
      <c r="O153" s="168"/>
      <c r="P153" s="168"/>
      <c r="Q153" s="168"/>
      <c r="R153" s="168"/>
      <c r="S153" s="168"/>
      <c r="T153" s="169"/>
      <c r="AT153" s="163" t="s">
        <v>148</v>
      </c>
      <c r="AU153" s="163" t="s">
        <v>80</v>
      </c>
      <c r="AV153" s="13" t="s">
        <v>80</v>
      </c>
      <c r="AW153" s="13" t="s">
        <v>33</v>
      </c>
      <c r="AX153" s="13" t="s">
        <v>78</v>
      </c>
      <c r="AY153" s="163" t="s">
        <v>137</v>
      </c>
    </row>
    <row r="154" spans="1:65" s="2" customFormat="1" ht="24.25" customHeight="1">
      <c r="A154" s="32"/>
      <c r="B154" s="142"/>
      <c r="C154" s="143" t="s">
        <v>320</v>
      </c>
      <c r="D154" s="143" t="s">
        <v>139</v>
      </c>
      <c r="E154" s="144" t="s">
        <v>1849</v>
      </c>
      <c r="F154" s="145" t="s">
        <v>1850</v>
      </c>
      <c r="G154" s="146" t="s">
        <v>1779</v>
      </c>
      <c r="H154" s="147">
        <v>1</v>
      </c>
      <c r="I154" s="148"/>
      <c r="J154" s="149">
        <f>ROUND(I154*H154,2)</f>
        <v>0</v>
      </c>
      <c r="K154" s="145" t="s">
        <v>3</v>
      </c>
      <c r="L154" s="33"/>
      <c r="M154" s="150" t="s">
        <v>3</v>
      </c>
      <c r="N154" s="151" t="s">
        <v>42</v>
      </c>
      <c r="O154" s="53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4" t="s">
        <v>529</v>
      </c>
      <c r="AT154" s="154" t="s">
        <v>139</v>
      </c>
      <c r="AU154" s="154" t="s">
        <v>80</v>
      </c>
      <c r="AY154" s="17" t="s">
        <v>137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7" t="s">
        <v>78</v>
      </c>
      <c r="BK154" s="155">
        <f>ROUND(I154*H154,2)</f>
        <v>0</v>
      </c>
      <c r="BL154" s="17" t="s">
        <v>529</v>
      </c>
      <c r="BM154" s="154" t="s">
        <v>1851</v>
      </c>
    </row>
    <row r="155" spans="1:65" s="13" customFormat="1">
      <c r="B155" s="161"/>
      <c r="D155" s="162" t="s">
        <v>148</v>
      </c>
      <c r="E155" s="163" t="s">
        <v>3</v>
      </c>
      <c r="F155" s="164" t="s">
        <v>1788</v>
      </c>
      <c r="H155" s="165">
        <v>1</v>
      </c>
      <c r="I155" s="166"/>
      <c r="L155" s="161"/>
      <c r="M155" s="167"/>
      <c r="N155" s="168"/>
      <c r="O155" s="168"/>
      <c r="P155" s="168"/>
      <c r="Q155" s="168"/>
      <c r="R155" s="168"/>
      <c r="S155" s="168"/>
      <c r="T155" s="169"/>
      <c r="AT155" s="163" t="s">
        <v>148</v>
      </c>
      <c r="AU155" s="163" t="s">
        <v>80</v>
      </c>
      <c r="AV155" s="13" t="s">
        <v>80</v>
      </c>
      <c r="AW155" s="13" t="s">
        <v>33</v>
      </c>
      <c r="AX155" s="13" t="s">
        <v>78</v>
      </c>
      <c r="AY155" s="163" t="s">
        <v>137</v>
      </c>
    </row>
    <row r="156" spans="1:65" s="2" customFormat="1" ht="16.5" customHeight="1">
      <c r="A156" s="32"/>
      <c r="B156" s="142"/>
      <c r="C156" s="143" t="s">
        <v>325</v>
      </c>
      <c r="D156" s="143" t="s">
        <v>139</v>
      </c>
      <c r="E156" s="144" t="s">
        <v>1852</v>
      </c>
      <c r="F156" s="145" t="s">
        <v>1853</v>
      </c>
      <c r="G156" s="146" t="s">
        <v>405</v>
      </c>
      <c r="H156" s="147">
        <v>3</v>
      </c>
      <c r="I156" s="148"/>
      <c r="J156" s="149">
        <f>ROUND(I156*H156,2)</f>
        <v>0</v>
      </c>
      <c r="K156" s="145" t="s">
        <v>3</v>
      </c>
      <c r="L156" s="33"/>
      <c r="M156" s="150" t="s">
        <v>3</v>
      </c>
      <c r="N156" s="151" t="s">
        <v>42</v>
      </c>
      <c r="O156" s="53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4" t="s">
        <v>529</v>
      </c>
      <c r="AT156" s="154" t="s">
        <v>139</v>
      </c>
      <c r="AU156" s="154" t="s">
        <v>80</v>
      </c>
      <c r="AY156" s="17" t="s">
        <v>137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7" t="s">
        <v>78</v>
      </c>
      <c r="BK156" s="155">
        <f>ROUND(I156*H156,2)</f>
        <v>0</v>
      </c>
      <c r="BL156" s="17" t="s">
        <v>529</v>
      </c>
      <c r="BM156" s="154" t="s">
        <v>1854</v>
      </c>
    </row>
    <row r="157" spans="1:65" s="13" customFormat="1">
      <c r="B157" s="161"/>
      <c r="D157" s="162" t="s">
        <v>148</v>
      </c>
      <c r="E157" s="163" t="s">
        <v>3</v>
      </c>
      <c r="F157" s="164" t="s">
        <v>1855</v>
      </c>
      <c r="H157" s="165">
        <v>3</v>
      </c>
      <c r="I157" s="166"/>
      <c r="L157" s="161"/>
      <c r="M157" s="167"/>
      <c r="N157" s="168"/>
      <c r="O157" s="168"/>
      <c r="P157" s="168"/>
      <c r="Q157" s="168"/>
      <c r="R157" s="168"/>
      <c r="S157" s="168"/>
      <c r="T157" s="169"/>
      <c r="AT157" s="163" t="s">
        <v>148</v>
      </c>
      <c r="AU157" s="163" t="s">
        <v>80</v>
      </c>
      <c r="AV157" s="13" t="s">
        <v>80</v>
      </c>
      <c r="AW157" s="13" t="s">
        <v>33</v>
      </c>
      <c r="AX157" s="13" t="s">
        <v>78</v>
      </c>
      <c r="AY157" s="163" t="s">
        <v>137</v>
      </c>
    </row>
    <row r="158" spans="1:65" s="2" customFormat="1" ht="16.5" customHeight="1">
      <c r="A158" s="32"/>
      <c r="B158" s="142"/>
      <c r="C158" s="143" t="s">
        <v>332</v>
      </c>
      <c r="D158" s="143" t="s">
        <v>139</v>
      </c>
      <c r="E158" s="144" t="s">
        <v>1856</v>
      </c>
      <c r="F158" s="145" t="s">
        <v>1857</v>
      </c>
      <c r="G158" s="146" t="s">
        <v>1434</v>
      </c>
      <c r="H158" s="147">
        <v>1</v>
      </c>
      <c r="I158" s="148"/>
      <c r="J158" s="149">
        <f>ROUND(I158*H158,2)</f>
        <v>0</v>
      </c>
      <c r="K158" s="145" t="s">
        <v>3</v>
      </c>
      <c r="L158" s="33"/>
      <c r="M158" s="150" t="s">
        <v>3</v>
      </c>
      <c r="N158" s="151" t="s">
        <v>42</v>
      </c>
      <c r="O158" s="53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4" t="s">
        <v>529</v>
      </c>
      <c r="AT158" s="154" t="s">
        <v>139</v>
      </c>
      <c r="AU158" s="154" t="s">
        <v>80</v>
      </c>
      <c r="AY158" s="17" t="s">
        <v>137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7" t="s">
        <v>78</v>
      </c>
      <c r="BK158" s="155">
        <f>ROUND(I158*H158,2)</f>
        <v>0</v>
      </c>
      <c r="BL158" s="17" t="s">
        <v>529</v>
      </c>
      <c r="BM158" s="154" t="s">
        <v>1858</v>
      </c>
    </row>
    <row r="159" spans="1:65" s="13" customFormat="1">
      <c r="B159" s="161"/>
      <c r="D159" s="162" t="s">
        <v>148</v>
      </c>
      <c r="E159" s="163" t="s">
        <v>3</v>
      </c>
      <c r="F159" s="164" t="s">
        <v>1788</v>
      </c>
      <c r="H159" s="165">
        <v>1</v>
      </c>
      <c r="I159" s="166"/>
      <c r="L159" s="161"/>
      <c r="M159" s="197"/>
      <c r="N159" s="198"/>
      <c r="O159" s="198"/>
      <c r="P159" s="198"/>
      <c r="Q159" s="198"/>
      <c r="R159" s="198"/>
      <c r="S159" s="198"/>
      <c r="T159" s="199"/>
      <c r="AT159" s="163" t="s">
        <v>148</v>
      </c>
      <c r="AU159" s="163" t="s">
        <v>80</v>
      </c>
      <c r="AV159" s="13" t="s">
        <v>80</v>
      </c>
      <c r="AW159" s="13" t="s">
        <v>33</v>
      </c>
      <c r="AX159" s="13" t="s">
        <v>78</v>
      </c>
      <c r="AY159" s="163" t="s">
        <v>137</v>
      </c>
    </row>
    <row r="160" spans="1:65" s="2" customFormat="1" ht="7" customHeight="1">
      <c r="A160" s="32"/>
      <c r="B160" s="42"/>
      <c r="C160" s="43"/>
      <c r="D160" s="43"/>
      <c r="E160" s="43"/>
      <c r="F160" s="43"/>
      <c r="G160" s="43"/>
      <c r="H160" s="43"/>
      <c r="I160" s="43"/>
      <c r="J160" s="43"/>
      <c r="K160" s="43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87:K15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11" r:id="rId3"/>
    <hyperlink ref="F120" r:id="rId4"/>
    <hyperlink ref="F123" r:id="rId5"/>
    <hyperlink ref="F126" r:id="rId6"/>
    <hyperlink ref="F134" r:id="rId7"/>
    <hyperlink ref="F138" r:id="rId8"/>
    <hyperlink ref="F141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topLeftCell="A79" workbookViewId="0">
      <selection activeCell="F106" sqref="F106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103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5" customHeight="1">
      <c r="B4" s="20"/>
      <c r="D4" s="21" t="s">
        <v>104</v>
      </c>
      <c r="L4" s="20"/>
      <c r="M4" s="93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325" t="str">
        <f>'Rekapitulace stavby'!K6</f>
        <v>Vodovod Velký Pěčín - Malý Pěčín</v>
      </c>
      <c r="F7" s="326"/>
      <c r="G7" s="326"/>
      <c r="H7" s="326"/>
      <c r="L7" s="20"/>
    </row>
    <row r="8" spans="1:46" s="2" customFormat="1" ht="12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9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315" t="s">
        <v>1859</v>
      </c>
      <c r="F9" s="324"/>
      <c r="G9" s="324"/>
      <c r="H9" s="324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20</v>
      </c>
      <c r="G11" s="32"/>
      <c r="H11" s="32"/>
      <c r="I11" s="27" t="s">
        <v>21</v>
      </c>
      <c r="J11" s="25" t="s">
        <v>3</v>
      </c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22</v>
      </c>
      <c r="E12" s="32"/>
      <c r="F12" s="25" t="s">
        <v>23</v>
      </c>
      <c r="G12" s="32"/>
      <c r="H12" s="32"/>
      <c r="I12" s="27" t="s">
        <v>24</v>
      </c>
      <c r="J12" s="50" t="str">
        <f>'Rekapitulace stavby'!AN8</f>
        <v>Vyplň údaj</v>
      </c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27" t="str">
        <f>'Rekapitulace stavby'!E14</f>
        <v>Vyplň údaj</v>
      </c>
      <c r="F18" s="294"/>
      <c r="G18" s="294"/>
      <c r="H18" s="294"/>
      <c r="I18" s="27" t="s">
        <v>28</v>
      </c>
      <c r="J18" s="28" t="str">
        <f>'Rekapitulace stavby'!AN14</f>
        <v>Vyplň údaj</v>
      </c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3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3</v>
      </c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98" t="s">
        <v>3</v>
      </c>
      <c r="F27" s="298"/>
      <c r="G27" s="298"/>
      <c r="H27" s="298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9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66">
        <f>ROUND(J85, 2)</f>
        <v>0</v>
      </c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99" t="s">
        <v>41</v>
      </c>
      <c r="E33" s="27" t="s">
        <v>42</v>
      </c>
      <c r="F33" s="100">
        <f>ROUND((SUM(BE85:BE109)),  2)</f>
        <v>0</v>
      </c>
      <c r="G33" s="32"/>
      <c r="H33" s="32"/>
      <c r="I33" s="101">
        <v>0.21</v>
      </c>
      <c r="J33" s="100">
        <f>ROUND(((SUM(BE85:BE109))*I33),  2)</f>
        <v>0</v>
      </c>
      <c r="K33" s="32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43</v>
      </c>
      <c r="F34" s="100">
        <f>ROUND((SUM(BF85:BF109)),  2)</f>
        <v>0</v>
      </c>
      <c r="G34" s="32"/>
      <c r="H34" s="32"/>
      <c r="I34" s="101">
        <v>0.15</v>
      </c>
      <c r="J34" s="100">
        <f>ROUND(((SUM(BF85:BF109))*I34),  2)</f>
        <v>0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44</v>
      </c>
      <c r="F35" s="100">
        <f>ROUND((SUM(BG85:BG109)),  2)</f>
        <v>0</v>
      </c>
      <c r="G35" s="32"/>
      <c r="H35" s="32"/>
      <c r="I35" s="101">
        <v>0.21</v>
      </c>
      <c r="J35" s="100">
        <f>0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45</v>
      </c>
      <c r="F36" s="100">
        <f>ROUND((SUM(BH85:BH109)),  2)</f>
        <v>0</v>
      </c>
      <c r="G36" s="32"/>
      <c r="H36" s="32"/>
      <c r="I36" s="101">
        <v>0.15</v>
      </c>
      <c r="J36" s="100">
        <f>0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46</v>
      </c>
      <c r="F37" s="100">
        <f>ROUND((SUM(BI85:BI109)),  2)</f>
        <v>0</v>
      </c>
      <c r="G37" s="32"/>
      <c r="H37" s="32"/>
      <c r="I37" s="101">
        <v>0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2"/>
      <c r="D39" s="103" t="s">
        <v>47</v>
      </c>
      <c r="E39" s="55"/>
      <c r="F39" s="55"/>
      <c r="G39" s="104" t="s">
        <v>48</v>
      </c>
      <c r="H39" s="105" t="s">
        <v>49</v>
      </c>
      <c r="I39" s="55"/>
      <c r="J39" s="106">
        <f>SUM(J30:J37)</f>
        <v>0</v>
      </c>
      <c r="K39" s="107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9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109</v>
      </c>
      <c r="D45" s="32"/>
      <c r="E45" s="32"/>
      <c r="F45" s="32"/>
      <c r="G45" s="32"/>
      <c r="H45" s="32"/>
      <c r="I45" s="32"/>
      <c r="J45" s="32"/>
      <c r="K45" s="32"/>
      <c r="L45" s="9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325" t="str">
        <f>E7</f>
        <v>Vodovod Velký Pěčín - Malý Pěčín</v>
      </c>
      <c r="F48" s="326"/>
      <c r="G48" s="326"/>
      <c r="H48" s="326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105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315" t="str">
        <f>E9</f>
        <v>VON - Vedlejší a ostatní náklady</v>
      </c>
      <c r="F50" s="324"/>
      <c r="G50" s="324"/>
      <c r="H50" s="324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9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2"/>
      <c r="E52" s="32"/>
      <c r="F52" s="25" t="str">
        <f>F12</f>
        <v>k.ú.Velký Pěčín, k.ú.Malý Pěčín</v>
      </c>
      <c r="G52" s="32"/>
      <c r="H52" s="32"/>
      <c r="I52" s="27" t="s">
        <v>24</v>
      </c>
      <c r="J52" s="50" t="str">
        <f>IF(J12="","",J12)</f>
        <v>Vyplň údaj</v>
      </c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5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27" t="s">
        <v>31</v>
      </c>
      <c r="J54" s="30" t="str">
        <f>E21</f>
        <v>Ing.Zdeněk Hejtman, Dačice</v>
      </c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5" customHeight="1">
      <c r="A55" s="32"/>
      <c r="B55" s="33"/>
      <c r="C55" s="27" t="s">
        <v>29</v>
      </c>
      <c r="D55" s="32"/>
      <c r="E55" s="32"/>
      <c r="F55" s="25" t="str">
        <f>IF(E18="","",E18)</f>
        <v>Vyplň údaj</v>
      </c>
      <c r="G55" s="32"/>
      <c r="H55" s="32"/>
      <c r="I55" s="27" t="s">
        <v>34</v>
      </c>
      <c r="J55" s="30" t="str">
        <f>E24</f>
        <v xml:space="preserve"> </v>
      </c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4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8" t="s">
        <v>110</v>
      </c>
      <c r="D57" s="102"/>
      <c r="E57" s="102"/>
      <c r="F57" s="102"/>
      <c r="G57" s="102"/>
      <c r="H57" s="102"/>
      <c r="I57" s="102"/>
      <c r="J57" s="109" t="s">
        <v>111</v>
      </c>
      <c r="K57" s="10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4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10" t="s">
        <v>69</v>
      </c>
      <c r="D59" s="32"/>
      <c r="E59" s="32"/>
      <c r="F59" s="32"/>
      <c r="G59" s="32"/>
      <c r="H59" s="32"/>
      <c r="I59" s="32"/>
      <c r="J59" s="66">
        <f>J85</f>
        <v>0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112</v>
      </c>
    </row>
    <row r="60" spans="1:47" s="9" customFormat="1" ht="25" customHeight="1">
      <c r="B60" s="111"/>
      <c r="D60" s="112" t="s">
        <v>1860</v>
      </c>
      <c r="E60" s="113"/>
      <c r="F60" s="113"/>
      <c r="G60" s="113"/>
      <c r="H60" s="113"/>
      <c r="I60" s="113"/>
      <c r="J60" s="114">
        <f>J86</f>
        <v>0</v>
      </c>
      <c r="L60" s="111"/>
    </row>
    <row r="61" spans="1:47" s="10" customFormat="1" ht="19.899999999999999" customHeight="1">
      <c r="B61" s="115"/>
      <c r="D61" s="116" t="s">
        <v>1861</v>
      </c>
      <c r="E61" s="117"/>
      <c r="F61" s="117"/>
      <c r="G61" s="117"/>
      <c r="H61" s="117"/>
      <c r="I61" s="117"/>
      <c r="J61" s="118">
        <f>J87</f>
        <v>0</v>
      </c>
      <c r="L61" s="115"/>
    </row>
    <row r="62" spans="1:47" s="10" customFormat="1" ht="19.899999999999999" customHeight="1">
      <c r="B62" s="115"/>
      <c r="D62" s="116" t="s">
        <v>1862</v>
      </c>
      <c r="E62" s="117"/>
      <c r="F62" s="117"/>
      <c r="G62" s="117"/>
      <c r="H62" s="117"/>
      <c r="I62" s="117"/>
      <c r="J62" s="118">
        <f>J97</f>
        <v>0</v>
      </c>
      <c r="L62" s="115"/>
    </row>
    <row r="63" spans="1:47" s="10" customFormat="1" ht="19.899999999999999" customHeight="1">
      <c r="B63" s="115"/>
      <c r="D63" s="116" t="s">
        <v>1863</v>
      </c>
      <c r="E63" s="117"/>
      <c r="F63" s="117"/>
      <c r="G63" s="117"/>
      <c r="H63" s="117"/>
      <c r="I63" s="117"/>
      <c r="J63" s="118">
        <f>J100</f>
        <v>0</v>
      </c>
      <c r="L63" s="115"/>
    </row>
    <row r="64" spans="1:47" s="10" customFormat="1" ht="19.899999999999999" customHeight="1">
      <c r="B64" s="115"/>
      <c r="D64" s="116" t="s">
        <v>1864</v>
      </c>
      <c r="E64" s="117"/>
      <c r="F64" s="117"/>
      <c r="G64" s="117"/>
      <c r="H64" s="117"/>
      <c r="I64" s="117"/>
      <c r="J64" s="118">
        <f>J105</f>
        <v>0</v>
      </c>
      <c r="L64" s="115"/>
    </row>
    <row r="65" spans="1:31" s="10" customFormat="1" ht="19.899999999999999" customHeight="1">
      <c r="B65" s="115"/>
      <c r="D65" s="116" t="s">
        <v>1865</v>
      </c>
      <c r="E65" s="117"/>
      <c r="F65" s="117"/>
      <c r="G65" s="117"/>
      <c r="H65" s="117"/>
      <c r="I65" s="117"/>
      <c r="J65" s="118">
        <f>J107</f>
        <v>0</v>
      </c>
      <c r="L65" s="115"/>
    </row>
    <row r="66" spans="1:31" s="2" customFormat="1" ht="21.75" customHeight="1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7" customHeight="1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7" customHeight="1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5" customHeight="1">
      <c r="A72" s="32"/>
      <c r="B72" s="33"/>
      <c r="C72" s="21" t="s">
        <v>122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7" customHeight="1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325" t="str">
        <f>E7</f>
        <v>Vodovod Velký Pěčín - Malý Pěčín</v>
      </c>
      <c r="F75" s="326"/>
      <c r="G75" s="326"/>
      <c r="H75" s="326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105</v>
      </c>
      <c r="D76" s="32"/>
      <c r="E76" s="32"/>
      <c r="F76" s="32"/>
      <c r="G76" s="32"/>
      <c r="H76" s="32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315" t="str">
        <f>E9</f>
        <v>VON - Vedlejší a ostatní náklady</v>
      </c>
      <c r="F77" s="324"/>
      <c r="G77" s="324"/>
      <c r="H77" s="324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7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2"/>
      <c r="E79" s="32"/>
      <c r="F79" s="25" t="str">
        <f>F12</f>
        <v>k.ú.Velký Pěčín, k.ú.Malý Pěčín</v>
      </c>
      <c r="G79" s="32"/>
      <c r="H79" s="32"/>
      <c r="I79" s="27" t="s">
        <v>24</v>
      </c>
      <c r="J79" s="50" t="str">
        <f>IF(J12="","",J12)</f>
        <v>Vyplň údaj</v>
      </c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7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5.75" customHeight="1">
      <c r="A81" s="32"/>
      <c r="B81" s="33"/>
      <c r="C81" s="27" t="s">
        <v>25</v>
      </c>
      <c r="D81" s="32"/>
      <c r="E81" s="32"/>
      <c r="F81" s="25" t="str">
        <f>E15</f>
        <v xml:space="preserve"> </v>
      </c>
      <c r="G81" s="32"/>
      <c r="H81" s="32"/>
      <c r="I81" s="27" t="s">
        <v>31</v>
      </c>
      <c r="J81" s="30" t="str">
        <f>E21</f>
        <v>Ing.Zdeněk Hejtman, Dačice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5" customHeight="1">
      <c r="A82" s="32"/>
      <c r="B82" s="33"/>
      <c r="C82" s="27" t="s">
        <v>29</v>
      </c>
      <c r="D82" s="32"/>
      <c r="E82" s="32"/>
      <c r="F82" s="25" t="str">
        <f>IF(E18="","",E18)</f>
        <v>Vyplň údaj</v>
      </c>
      <c r="G82" s="32"/>
      <c r="H82" s="32"/>
      <c r="I82" s="27" t="s">
        <v>34</v>
      </c>
      <c r="J82" s="30" t="str">
        <f>E24</f>
        <v xml:space="preserve"> 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4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19"/>
      <c r="B84" s="120"/>
      <c r="C84" s="121" t="s">
        <v>123</v>
      </c>
      <c r="D84" s="122" t="s">
        <v>56</v>
      </c>
      <c r="E84" s="122" t="s">
        <v>52</v>
      </c>
      <c r="F84" s="122" t="s">
        <v>53</v>
      </c>
      <c r="G84" s="122" t="s">
        <v>124</v>
      </c>
      <c r="H84" s="122" t="s">
        <v>125</v>
      </c>
      <c r="I84" s="122" t="s">
        <v>126</v>
      </c>
      <c r="J84" s="122" t="s">
        <v>111</v>
      </c>
      <c r="K84" s="123" t="s">
        <v>127</v>
      </c>
      <c r="L84" s="124"/>
      <c r="M84" s="57" t="s">
        <v>3</v>
      </c>
      <c r="N84" s="58" t="s">
        <v>41</v>
      </c>
      <c r="O84" s="58" t="s">
        <v>128</v>
      </c>
      <c r="P84" s="58" t="s">
        <v>129</v>
      </c>
      <c r="Q84" s="58" t="s">
        <v>130</v>
      </c>
      <c r="R84" s="58" t="s">
        <v>131</v>
      </c>
      <c r="S84" s="58" t="s">
        <v>132</v>
      </c>
      <c r="T84" s="59" t="s">
        <v>133</v>
      </c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</row>
    <row r="85" spans="1:65" s="2" customFormat="1" ht="22.9" customHeight="1">
      <c r="A85" s="32"/>
      <c r="B85" s="33"/>
      <c r="C85" s="64" t="s">
        <v>134</v>
      </c>
      <c r="D85" s="32"/>
      <c r="E85" s="32"/>
      <c r="F85" s="32"/>
      <c r="G85" s="32"/>
      <c r="H85" s="32"/>
      <c r="I85" s="32"/>
      <c r="J85" s="125">
        <f>BK85</f>
        <v>0</v>
      </c>
      <c r="K85" s="32"/>
      <c r="L85" s="33"/>
      <c r="M85" s="60"/>
      <c r="N85" s="51"/>
      <c r="O85" s="61"/>
      <c r="P85" s="126">
        <f>P86</f>
        <v>0</v>
      </c>
      <c r="Q85" s="61"/>
      <c r="R85" s="126">
        <f>R86</f>
        <v>0</v>
      </c>
      <c r="S85" s="61"/>
      <c r="T85" s="127">
        <f>T86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70</v>
      </c>
      <c r="AU85" s="17" t="s">
        <v>112</v>
      </c>
      <c r="BK85" s="128">
        <f>BK86</f>
        <v>0</v>
      </c>
    </row>
    <row r="86" spans="1:65" s="12" customFormat="1" ht="25.9" customHeight="1">
      <c r="B86" s="129"/>
      <c r="D86" s="130" t="s">
        <v>70</v>
      </c>
      <c r="E86" s="131" t="s">
        <v>1866</v>
      </c>
      <c r="F86" s="131" t="s">
        <v>1867</v>
      </c>
      <c r="I86" s="132"/>
      <c r="J86" s="133">
        <f>BK86</f>
        <v>0</v>
      </c>
      <c r="L86" s="129"/>
      <c r="M86" s="134"/>
      <c r="N86" s="135"/>
      <c r="O86" s="135"/>
      <c r="P86" s="136">
        <f>P87+P97+P100+P105+P107</f>
        <v>0</v>
      </c>
      <c r="Q86" s="135"/>
      <c r="R86" s="136">
        <f>R87+R97+R100+R105+R107</f>
        <v>0</v>
      </c>
      <c r="S86" s="135"/>
      <c r="T86" s="137">
        <f>T87+T97+T100+T105+T107</f>
        <v>0</v>
      </c>
      <c r="AR86" s="130" t="s">
        <v>167</v>
      </c>
      <c r="AT86" s="138" t="s">
        <v>70</v>
      </c>
      <c r="AU86" s="138" t="s">
        <v>71</v>
      </c>
      <c r="AY86" s="130" t="s">
        <v>137</v>
      </c>
      <c r="BK86" s="139">
        <f>BK87+BK97+BK100+BK105+BK107</f>
        <v>0</v>
      </c>
    </row>
    <row r="87" spans="1:65" s="12" customFormat="1" ht="22.9" customHeight="1">
      <c r="B87" s="129"/>
      <c r="D87" s="130" t="s">
        <v>70</v>
      </c>
      <c r="E87" s="140" t="s">
        <v>1868</v>
      </c>
      <c r="F87" s="140" t="s">
        <v>1869</v>
      </c>
      <c r="I87" s="132"/>
      <c r="J87" s="141">
        <f>BK87</f>
        <v>0</v>
      </c>
      <c r="L87" s="129"/>
      <c r="M87" s="134"/>
      <c r="N87" s="135"/>
      <c r="O87" s="135"/>
      <c r="P87" s="136">
        <f>SUM(P88:P96)</f>
        <v>0</v>
      </c>
      <c r="Q87" s="135"/>
      <c r="R87" s="136">
        <f>SUM(R88:R96)</f>
        <v>0</v>
      </c>
      <c r="S87" s="135"/>
      <c r="T87" s="137">
        <f>SUM(T88:T96)</f>
        <v>0</v>
      </c>
      <c r="AR87" s="130" t="s">
        <v>167</v>
      </c>
      <c r="AT87" s="138" t="s">
        <v>70</v>
      </c>
      <c r="AU87" s="138" t="s">
        <v>78</v>
      </c>
      <c r="AY87" s="130" t="s">
        <v>137</v>
      </c>
      <c r="BK87" s="139">
        <f>SUM(BK88:BK96)</f>
        <v>0</v>
      </c>
    </row>
    <row r="88" spans="1:65" s="2" customFormat="1" ht="16.5" customHeight="1">
      <c r="A88" s="32"/>
      <c r="B88" s="142"/>
      <c r="C88" s="143" t="s">
        <v>78</v>
      </c>
      <c r="D88" s="143" t="s">
        <v>139</v>
      </c>
      <c r="E88" s="144" t="s">
        <v>1870</v>
      </c>
      <c r="F88" s="145" t="s">
        <v>1871</v>
      </c>
      <c r="G88" s="146" t="s">
        <v>1872</v>
      </c>
      <c r="H88" s="147">
        <v>1</v>
      </c>
      <c r="I88" s="148"/>
      <c r="J88" s="149">
        <f>ROUND(I88*H88,2)</f>
        <v>0</v>
      </c>
      <c r="K88" s="145" t="s">
        <v>143</v>
      </c>
      <c r="L88" s="33"/>
      <c r="M88" s="150" t="s">
        <v>3</v>
      </c>
      <c r="N88" s="151" t="s">
        <v>42</v>
      </c>
      <c r="O88" s="53"/>
      <c r="P88" s="152">
        <f>O88*H88</f>
        <v>0</v>
      </c>
      <c r="Q88" s="152">
        <v>0</v>
      </c>
      <c r="R88" s="152">
        <f>Q88*H88</f>
        <v>0</v>
      </c>
      <c r="S88" s="152">
        <v>0</v>
      </c>
      <c r="T88" s="153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54" t="s">
        <v>1873</v>
      </c>
      <c r="AT88" s="154" t="s">
        <v>139</v>
      </c>
      <c r="AU88" s="154" t="s">
        <v>80</v>
      </c>
      <c r="AY88" s="17" t="s">
        <v>137</v>
      </c>
      <c r="BE88" s="155">
        <f>IF(N88="základní",J88,0)</f>
        <v>0</v>
      </c>
      <c r="BF88" s="155">
        <f>IF(N88="snížená",J88,0)</f>
        <v>0</v>
      </c>
      <c r="BG88" s="155">
        <f>IF(N88="zákl. přenesená",J88,0)</f>
        <v>0</v>
      </c>
      <c r="BH88" s="155">
        <f>IF(N88="sníž. přenesená",J88,0)</f>
        <v>0</v>
      </c>
      <c r="BI88" s="155">
        <f>IF(N88="nulová",J88,0)</f>
        <v>0</v>
      </c>
      <c r="BJ88" s="17" t="s">
        <v>78</v>
      </c>
      <c r="BK88" s="155">
        <f>ROUND(I88*H88,2)</f>
        <v>0</v>
      </c>
      <c r="BL88" s="17" t="s">
        <v>1873</v>
      </c>
      <c r="BM88" s="154" t="s">
        <v>1874</v>
      </c>
    </row>
    <row r="89" spans="1:65" s="2" customFormat="1">
      <c r="A89" s="32"/>
      <c r="B89" s="33"/>
      <c r="C89" s="32"/>
      <c r="D89" s="156" t="s">
        <v>146</v>
      </c>
      <c r="E89" s="32"/>
      <c r="F89" s="157" t="s">
        <v>1875</v>
      </c>
      <c r="G89" s="32"/>
      <c r="H89" s="32"/>
      <c r="I89" s="158"/>
      <c r="J89" s="32"/>
      <c r="K89" s="32"/>
      <c r="L89" s="33"/>
      <c r="M89" s="159"/>
      <c r="N89" s="160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146</v>
      </c>
      <c r="AU89" s="17" t="s">
        <v>80</v>
      </c>
    </row>
    <row r="90" spans="1:65" s="2" customFormat="1" ht="33" customHeight="1">
      <c r="A90" s="32"/>
      <c r="B90" s="142"/>
      <c r="C90" s="143" t="s">
        <v>80</v>
      </c>
      <c r="D90" s="143" t="s">
        <v>139</v>
      </c>
      <c r="E90" s="144" t="s">
        <v>1876</v>
      </c>
      <c r="F90" s="145" t="s">
        <v>1877</v>
      </c>
      <c r="G90" s="146" t="s">
        <v>1872</v>
      </c>
      <c r="H90" s="147">
        <v>1</v>
      </c>
      <c r="I90" s="148"/>
      <c r="J90" s="149">
        <f>ROUND(I90*H90,2)</f>
        <v>0</v>
      </c>
      <c r="K90" s="145" t="s">
        <v>3</v>
      </c>
      <c r="L90" s="33"/>
      <c r="M90" s="150" t="s">
        <v>3</v>
      </c>
      <c r="N90" s="151" t="s">
        <v>42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1873</v>
      </c>
      <c r="AT90" s="154" t="s">
        <v>139</v>
      </c>
      <c r="AU90" s="154" t="s">
        <v>80</v>
      </c>
      <c r="AY90" s="17" t="s">
        <v>137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78</v>
      </c>
      <c r="BK90" s="155">
        <f>ROUND(I90*H90,2)</f>
        <v>0</v>
      </c>
      <c r="BL90" s="17" t="s">
        <v>1873</v>
      </c>
      <c r="BM90" s="154" t="s">
        <v>1878</v>
      </c>
    </row>
    <row r="91" spans="1:65" s="2" customFormat="1" ht="37.9" customHeight="1">
      <c r="A91" s="32"/>
      <c r="B91" s="142"/>
      <c r="C91" s="143" t="s">
        <v>155</v>
      </c>
      <c r="D91" s="143" t="s">
        <v>139</v>
      </c>
      <c r="E91" s="144" t="s">
        <v>1879</v>
      </c>
      <c r="F91" s="145" t="s">
        <v>2100</v>
      </c>
      <c r="G91" s="146" t="s">
        <v>1872</v>
      </c>
      <c r="H91" s="147">
        <v>1</v>
      </c>
      <c r="I91" s="148"/>
      <c r="J91" s="149">
        <f>ROUND(I91*H91,2)</f>
        <v>0</v>
      </c>
      <c r="K91" s="145" t="s">
        <v>3</v>
      </c>
      <c r="L91" s="33"/>
      <c r="M91" s="150" t="s">
        <v>3</v>
      </c>
      <c r="N91" s="151" t="s">
        <v>42</v>
      </c>
      <c r="O91" s="53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4" t="s">
        <v>1873</v>
      </c>
      <c r="AT91" s="154" t="s">
        <v>139</v>
      </c>
      <c r="AU91" s="154" t="s">
        <v>80</v>
      </c>
      <c r="AY91" s="17" t="s">
        <v>137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7" t="s">
        <v>78</v>
      </c>
      <c r="BK91" s="155">
        <f>ROUND(I91*H91,2)</f>
        <v>0</v>
      </c>
      <c r="BL91" s="17" t="s">
        <v>1873</v>
      </c>
      <c r="BM91" s="154" t="s">
        <v>1880</v>
      </c>
    </row>
    <row r="92" spans="1:65" s="2" customFormat="1" ht="24.25" customHeight="1">
      <c r="A92" s="32"/>
      <c r="B92" s="142"/>
      <c r="C92" s="143" t="s">
        <v>144</v>
      </c>
      <c r="D92" s="143" t="s">
        <v>139</v>
      </c>
      <c r="E92" s="144" t="s">
        <v>1881</v>
      </c>
      <c r="F92" s="145" t="s">
        <v>1882</v>
      </c>
      <c r="G92" s="146" t="s">
        <v>1872</v>
      </c>
      <c r="H92" s="147">
        <v>1</v>
      </c>
      <c r="I92" s="148"/>
      <c r="J92" s="149">
        <f>ROUND(I92*H92,2)</f>
        <v>0</v>
      </c>
      <c r="K92" s="145" t="s">
        <v>3</v>
      </c>
      <c r="L92" s="33"/>
      <c r="M92" s="150" t="s">
        <v>3</v>
      </c>
      <c r="N92" s="151" t="s">
        <v>42</v>
      </c>
      <c r="O92" s="53"/>
      <c r="P92" s="152">
        <f>O92*H92</f>
        <v>0</v>
      </c>
      <c r="Q92" s="152">
        <v>0</v>
      </c>
      <c r="R92" s="152">
        <f>Q92*H92</f>
        <v>0</v>
      </c>
      <c r="S92" s="152">
        <v>0</v>
      </c>
      <c r="T92" s="153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4" t="s">
        <v>1873</v>
      </c>
      <c r="AT92" s="154" t="s">
        <v>139</v>
      </c>
      <c r="AU92" s="154" t="s">
        <v>80</v>
      </c>
      <c r="AY92" s="17" t="s">
        <v>137</v>
      </c>
      <c r="BE92" s="155">
        <f>IF(N92="základní",J92,0)</f>
        <v>0</v>
      </c>
      <c r="BF92" s="155">
        <f>IF(N92="snížená",J92,0)</f>
        <v>0</v>
      </c>
      <c r="BG92" s="155">
        <f>IF(N92="zákl. přenesená",J92,0)</f>
        <v>0</v>
      </c>
      <c r="BH92" s="155">
        <f>IF(N92="sníž. přenesená",J92,0)</f>
        <v>0</v>
      </c>
      <c r="BI92" s="155">
        <f>IF(N92="nulová",J92,0)</f>
        <v>0</v>
      </c>
      <c r="BJ92" s="17" t="s">
        <v>78</v>
      </c>
      <c r="BK92" s="155">
        <f>ROUND(I92*H92,2)</f>
        <v>0</v>
      </c>
      <c r="BL92" s="17" t="s">
        <v>1873</v>
      </c>
      <c r="BM92" s="154" t="s">
        <v>1883</v>
      </c>
    </row>
    <row r="93" spans="1:65" s="2" customFormat="1" ht="24.25" customHeight="1">
      <c r="A93" s="32"/>
      <c r="B93" s="142"/>
      <c r="C93" s="143" t="s">
        <v>167</v>
      </c>
      <c r="D93" s="143" t="s">
        <v>139</v>
      </c>
      <c r="E93" s="144" t="s">
        <v>1884</v>
      </c>
      <c r="F93" s="145" t="s">
        <v>2101</v>
      </c>
      <c r="G93" s="146" t="s">
        <v>1872</v>
      </c>
      <c r="H93" s="147">
        <v>1</v>
      </c>
      <c r="I93" s="148"/>
      <c r="J93" s="149">
        <f>ROUND(I93*H93,2)</f>
        <v>0</v>
      </c>
      <c r="K93" s="145" t="s">
        <v>143</v>
      </c>
      <c r="L93" s="33"/>
      <c r="M93" s="150" t="s">
        <v>3</v>
      </c>
      <c r="N93" s="151" t="s">
        <v>42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1873</v>
      </c>
      <c r="AT93" s="154" t="s">
        <v>139</v>
      </c>
      <c r="AU93" s="154" t="s">
        <v>80</v>
      </c>
      <c r="AY93" s="17" t="s">
        <v>137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78</v>
      </c>
      <c r="BK93" s="155">
        <f>ROUND(I93*H93,2)</f>
        <v>0</v>
      </c>
      <c r="BL93" s="17" t="s">
        <v>1873</v>
      </c>
      <c r="BM93" s="154" t="s">
        <v>1885</v>
      </c>
    </row>
    <row r="94" spans="1:65" s="2" customFormat="1">
      <c r="A94" s="32"/>
      <c r="B94" s="33"/>
      <c r="C94" s="32"/>
      <c r="D94" s="156" t="s">
        <v>146</v>
      </c>
      <c r="E94" s="32"/>
      <c r="F94" s="157" t="s">
        <v>1886</v>
      </c>
      <c r="G94" s="32"/>
      <c r="H94" s="32"/>
      <c r="I94" s="158"/>
      <c r="J94" s="32"/>
      <c r="K94" s="32"/>
      <c r="L94" s="33"/>
      <c r="M94" s="159"/>
      <c r="N94" s="160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146</v>
      </c>
      <c r="AU94" s="17" t="s">
        <v>80</v>
      </c>
    </row>
    <row r="95" spans="1:65" s="2" customFormat="1" ht="24.25" customHeight="1">
      <c r="A95" s="32"/>
      <c r="B95" s="142"/>
      <c r="C95" s="143" t="s">
        <v>174</v>
      </c>
      <c r="D95" s="143" t="s">
        <v>139</v>
      </c>
      <c r="E95" s="144" t="s">
        <v>1887</v>
      </c>
      <c r="F95" s="145" t="s">
        <v>1888</v>
      </c>
      <c r="G95" s="146" t="s">
        <v>1872</v>
      </c>
      <c r="H95" s="147">
        <v>1</v>
      </c>
      <c r="I95" s="148"/>
      <c r="J95" s="149">
        <f>ROUND(I95*H95,2)</f>
        <v>0</v>
      </c>
      <c r="K95" s="145" t="s">
        <v>143</v>
      </c>
      <c r="L95" s="33"/>
      <c r="M95" s="150" t="s">
        <v>3</v>
      </c>
      <c r="N95" s="151" t="s">
        <v>42</v>
      </c>
      <c r="O95" s="53"/>
      <c r="P95" s="152">
        <f>O95*H95</f>
        <v>0</v>
      </c>
      <c r="Q95" s="152">
        <v>0</v>
      </c>
      <c r="R95" s="152">
        <f>Q95*H95</f>
        <v>0</v>
      </c>
      <c r="S95" s="152">
        <v>0</v>
      </c>
      <c r="T95" s="15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1873</v>
      </c>
      <c r="AT95" s="154" t="s">
        <v>139</v>
      </c>
      <c r="AU95" s="154" t="s">
        <v>80</v>
      </c>
      <c r="AY95" s="17" t="s">
        <v>137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7" t="s">
        <v>78</v>
      </c>
      <c r="BK95" s="155">
        <f>ROUND(I95*H95,2)</f>
        <v>0</v>
      </c>
      <c r="BL95" s="17" t="s">
        <v>1873</v>
      </c>
      <c r="BM95" s="154" t="s">
        <v>1889</v>
      </c>
    </row>
    <row r="96" spans="1:65" s="2" customFormat="1">
      <c r="A96" s="32"/>
      <c r="B96" s="33"/>
      <c r="C96" s="32"/>
      <c r="D96" s="156" t="s">
        <v>146</v>
      </c>
      <c r="E96" s="32"/>
      <c r="F96" s="157" t="s">
        <v>1890</v>
      </c>
      <c r="G96" s="32"/>
      <c r="H96" s="32"/>
      <c r="I96" s="158"/>
      <c r="J96" s="32"/>
      <c r="K96" s="32"/>
      <c r="L96" s="33"/>
      <c r="M96" s="159"/>
      <c r="N96" s="160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146</v>
      </c>
      <c r="AU96" s="17" t="s">
        <v>80</v>
      </c>
    </row>
    <row r="97" spans="1:65" s="12" customFormat="1" ht="22.9" customHeight="1">
      <c r="B97" s="129"/>
      <c r="D97" s="130" t="s">
        <v>70</v>
      </c>
      <c r="E97" s="140" t="s">
        <v>1891</v>
      </c>
      <c r="F97" s="140" t="s">
        <v>1892</v>
      </c>
      <c r="I97" s="132"/>
      <c r="J97" s="141">
        <f>BK97</f>
        <v>0</v>
      </c>
      <c r="L97" s="129"/>
      <c r="M97" s="134"/>
      <c r="N97" s="135"/>
      <c r="O97" s="135"/>
      <c r="P97" s="136">
        <f>SUM(P98:P99)</f>
        <v>0</v>
      </c>
      <c r="Q97" s="135"/>
      <c r="R97" s="136">
        <f>SUM(R98:R99)</f>
        <v>0</v>
      </c>
      <c r="S97" s="135"/>
      <c r="T97" s="137">
        <f>SUM(T98:T99)</f>
        <v>0</v>
      </c>
      <c r="AR97" s="130" t="s">
        <v>167</v>
      </c>
      <c r="AT97" s="138" t="s">
        <v>70</v>
      </c>
      <c r="AU97" s="138" t="s">
        <v>78</v>
      </c>
      <c r="AY97" s="130" t="s">
        <v>137</v>
      </c>
      <c r="BK97" s="139">
        <f>SUM(BK98:BK99)</f>
        <v>0</v>
      </c>
    </row>
    <row r="98" spans="1:65" s="2" customFormat="1" ht="16.5" customHeight="1">
      <c r="A98" s="32"/>
      <c r="B98" s="142"/>
      <c r="C98" s="143" t="s">
        <v>180</v>
      </c>
      <c r="D98" s="143" t="s">
        <v>139</v>
      </c>
      <c r="E98" s="144" t="s">
        <v>1893</v>
      </c>
      <c r="F98" s="145" t="s">
        <v>1892</v>
      </c>
      <c r="G98" s="146" t="s">
        <v>1872</v>
      </c>
      <c r="H98" s="147">
        <v>1</v>
      </c>
      <c r="I98" s="148"/>
      <c r="J98" s="149">
        <f>ROUND(I98*H98,2)</f>
        <v>0</v>
      </c>
      <c r="K98" s="145" t="s">
        <v>143</v>
      </c>
      <c r="L98" s="33"/>
      <c r="M98" s="150" t="s">
        <v>3</v>
      </c>
      <c r="N98" s="151" t="s">
        <v>42</v>
      </c>
      <c r="O98" s="53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1873</v>
      </c>
      <c r="AT98" s="154" t="s">
        <v>139</v>
      </c>
      <c r="AU98" s="154" t="s">
        <v>80</v>
      </c>
      <c r="AY98" s="17" t="s">
        <v>137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7" t="s">
        <v>78</v>
      </c>
      <c r="BK98" s="155">
        <f>ROUND(I98*H98,2)</f>
        <v>0</v>
      </c>
      <c r="BL98" s="17" t="s">
        <v>1873</v>
      </c>
      <c r="BM98" s="154" t="s">
        <v>1894</v>
      </c>
    </row>
    <row r="99" spans="1:65" s="2" customFormat="1">
      <c r="A99" s="32"/>
      <c r="B99" s="33"/>
      <c r="C99" s="32"/>
      <c r="D99" s="156" t="s">
        <v>146</v>
      </c>
      <c r="E99" s="32"/>
      <c r="F99" s="157" t="s">
        <v>1895</v>
      </c>
      <c r="G99" s="32"/>
      <c r="H99" s="32"/>
      <c r="I99" s="158"/>
      <c r="J99" s="32"/>
      <c r="K99" s="32"/>
      <c r="L99" s="33"/>
      <c r="M99" s="159"/>
      <c r="N99" s="160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146</v>
      </c>
      <c r="AU99" s="17" t="s">
        <v>80</v>
      </c>
    </row>
    <row r="100" spans="1:65" s="12" customFormat="1" ht="22.9" customHeight="1">
      <c r="B100" s="129"/>
      <c r="D100" s="130" t="s">
        <v>70</v>
      </c>
      <c r="E100" s="140" t="s">
        <v>1896</v>
      </c>
      <c r="F100" s="140" t="s">
        <v>1897</v>
      </c>
      <c r="I100" s="132"/>
      <c r="J100" s="141">
        <f>BK100</f>
        <v>0</v>
      </c>
      <c r="L100" s="129"/>
      <c r="M100" s="134"/>
      <c r="N100" s="135"/>
      <c r="O100" s="135"/>
      <c r="P100" s="136">
        <f>SUM(P101:P104)</f>
        <v>0</v>
      </c>
      <c r="Q100" s="135"/>
      <c r="R100" s="136">
        <f>SUM(R101:R104)</f>
        <v>0</v>
      </c>
      <c r="S100" s="135"/>
      <c r="T100" s="137">
        <f>SUM(T101:T104)</f>
        <v>0</v>
      </c>
      <c r="AR100" s="130" t="s">
        <v>167</v>
      </c>
      <c r="AT100" s="138" t="s">
        <v>70</v>
      </c>
      <c r="AU100" s="138" t="s">
        <v>78</v>
      </c>
      <c r="AY100" s="130" t="s">
        <v>137</v>
      </c>
      <c r="BK100" s="139">
        <f>SUM(BK101:BK104)</f>
        <v>0</v>
      </c>
    </row>
    <row r="101" spans="1:65" s="2" customFormat="1" ht="16.5" customHeight="1">
      <c r="A101" s="32"/>
      <c r="B101" s="142"/>
      <c r="C101" s="143" t="s">
        <v>186</v>
      </c>
      <c r="D101" s="143" t="s">
        <v>139</v>
      </c>
      <c r="E101" s="144" t="s">
        <v>1898</v>
      </c>
      <c r="F101" s="145" t="s">
        <v>1899</v>
      </c>
      <c r="G101" s="146" t="s">
        <v>1872</v>
      </c>
      <c r="H101" s="147">
        <v>1</v>
      </c>
      <c r="I101" s="148"/>
      <c r="J101" s="149">
        <f>ROUND(I101*H101,2)</f>
        <v>0</v>
      </c>
      <c r="K101" s="145" t="s">
        <v>143</v>
      </c>
      <c r="L101" s="33"/>
      <c r="M101" s="150" t="s">
        <v>3</v>
      </c>
      <c r="N101" s="151" t="s">
        <v>42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1873</v>
      </c>
      <c r="AT101" s="154" t="s">
        <v>139</v>
      </c>
      <c r="AU101" s="154" t="s">
        <v>80</v>
      </c>
      <c r="AY101" s="17" t="s">
        <v>137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78</v>
      </c>
      <c r="BK101" s="155">
        <f>ROUND(I101*H101,2)</f>
        <v>0</v>
      </c>
      <c r="BL101" s="17" t="s">
        <v>1873</v>
      </c>
      <c r="BM101" s="154" t="s">
        <v>1900</v>
      </c>
    </row>
    <row r="102" spans="1:65" s="2" customFormat="1">
      <c r="A102" s="32"/>
      <c r="B102" s="33"/>
      <c r="C102" s="32"/>
      <c r="D102" s="156" t="s">
        <v>146</v>
      </c>
      <c r="E102" s="32"/>
      <c r="F102" s="157" t="s">
        <v>1901</v>
      </c>
      <c r="G102" s="32"/>
      <c r="H102" s="32"/>
      <c r="I102" s="158"/>
      <c r="J102" s="32"/>
      <c r="K102" s="32"/>
      <c r="L102" s="33"/>
      <c r="M102" s="159"/>
      <c r="N102" s="160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146</v>
      </c>
      <c r="AU102" s="17" t="s">
        <v>80</v>
      </c>
    </row>
    <row r="103" spans="1:65" s="2" customFormat="1" ht="16.5" customHeight="1">
      <c r="A103" s="32"/>
      <c r="B103" s="142"/>
      <c r="C103" s="143" t="s">
        <v>220</v>
      </c>
      <c r="D103" s="143" t="s">
        <v>139</v>
      </c>
      <c r="E103" s="144" t="s">
        <v>1902</v>
      </c>
      <c r="F103" s="145" t="s">
        <v>1903</v>
      </c>
      <c r="G103" s="146" t="s">
        <v>1872</v>
      </c>
      <c r="H103" s="147">
        <v>1</v>
      </c>
      <c r="I103" s="148"/>
      <c r="J103" s="149">
        <f>ROUND(I103*H103,2)</f>
        <v>0</v>
      </c>
      <c r="K103" s="145" t="s">
        <v>143</v>
      </c>
      <c r="L103" s="33"/>
      <c r="M103" s="150" t="s">
        <v>3</v>
      </c>
      <c r="N103" s="151" t="s">
        <v>42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1873</v>
      </c>
      <c r="AT103" s="154" t="s">
        <v>139</v>
      </c>
      <c r="AU103" s="154" t="s">
        <v>80</v>
      </c>
      <c r="AY103" s="17" t="s">
        <v>137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78</v>
      </c>
      <c r="BK103" s="155">
        <f>ROUND(I103*H103,2)</f>
        <v>0</v>
      </c>
      <c r="BL103" s="17" t="s">
        <v>1873</v>
      </c>
      <c r="BM103" s="154" t="s">
        <v>1904</v>
      </c>
    </row>
    <row r="104" spans="1:65" s="2" customFormat="1">
      <c r="A104" s="32"/>
      <c r="B104" s="33"/>
      <c r="C104" s="32"/>
      <c r="D104" s="156" t="s">
        <v>146</v>
      </c>
      <c r="E104" s="32"/>
      <c r="F104" s="157" t="s">
        <v>1905</v>
      </c>
      <c r="G104" s="32"/>
      <c r="H104" s="32"/>
      <c r="I104" s="158"/>
      <c r="J104" s="32"/>
      <c r="K104" s="32"/>
      <c r="L104" s="33"/>
      <c r="M104" s="159"/>
      <c r="N104" s="160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146</v>
      </c>
      <c r="AU104" s="17" t="s">
        <v>80</v>
      </c>
    </row>
    <row r="105" spans="1:65" s="12" customFormat="1" ht="22.9" customHeight="1">
      <c r="B105" s="129"/>
      <c r="D105" s="130" t="s">
        <v>70</v>
      </c>
      <c r="E105" s="140" t="s">
        <v>1906</v>
      </c>
      <c r="F105" s="140" t="s">
        <v>1907</v>
      </c>
      <c r="I105" s="132"/>
      <c r="J105" s="141">
        <f>BK105</f>
        <v>0</v>
      </c>
      <c r="L105" s="129"/>
      <c r="M105" s="134"/>
      <c r="N105" s="135"/>
      <c r="O105" s="135"/>
      <c r="P105" s="136">
        <f>P106</f>
        <v>0</v>
      </c>
      <c r="Q105" s="135"/>
      <c r="R105" s="136">
        <f>R106</f>
        <v>0</v>
      </c>
      <c r="S105" s="135"/>
      <c r="T105" s="137">
        <f>T106</f>
        <v>0</v>
      </c>
      <c r="AR105" s="130" t="s">
        <v>167</v>
      </c>
      <c r="AT105" s="138" t="s">
        <v>70</v>
      </c>
      <c r="AU105" s="138" t="s">
        <v>78</v>
      </c>
      <c r="AY105" s="130" t="s">
        <v>137</v>
      </c>
      <c r="BK105" s="139">
        <f>BK106</f>
        <v>0</v>
      </c>
    </row>
    <row r="106" spans="1:65" s="2" customFormat="1" ht="62.65" customHeight="1">
      <c r="A106" s="32"/>
      <c r="B106" s="142"/>
      <c r="C106" s="143" t="s">
        <v>229</v>
      </c>
      <c r="D106" s="143" t="s">
        <v>139</v>
      </c>
      <c r="E106" s="144" t="s">
        <v>1908</v>
      </c>
      <c r="F106" s="145" t="s">
        <v>1909</v>
      </c>
      <c r="G106" s="146" t="s">
        <v>1872</v>
      </c>
      <c r="H106" s="147">
        <v>1</v>
      </c>
      <c r="I106" s="148"/>
      <c r="J106" s="149">
        <f>ROUND(I106*H106,2)</f>
        <v>0</v>
      </c>
      <c r="K106" s="145" t="s">
        <v>3</v>
      </c>
      <c r="L106" s="33"/>
      <c r="M106" s="150" t="s">
        <v>3</v>
      </c>
      <c r="N106" s="151" t="s">
        <v>42</v>
      </c>
      <c r="O106" s="53"/>
      <c r="P106" s="152">
        <f>O106*H106</f>
        <v>0</v>
      </c>
      <c r="Q106" s="152">
        <v>0</v>
      </c>
      <c r="R106" s="152">
        <f>Q106*H106</f>
        <v>0</v>
      </c>
      <c r="S106" s="152">
        <v>0</v>
      </c>
      <c r="T106" s="153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54" t="s">
        <v>1873</v>
      </c>
      <c r="AT106" s="154" t="s">
        <v>139</v>
      </c>
      <c r="AU106" s="154" t="s">
        <v>80</v>
      </c>
      <c r="AY106" s="17" t="s">
        <v>137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7" t="s">
        <v>78</v>
      </c>
      <c r="BK106" s="155">
        <f>ROUND(I106*H106,2)</f>
        <v>0</v>
      </c>
      <c r="BL106" s="17" t="s">
        <v>1873</v>
      </c>
      <c r="BM106" s="154" t="s">
        <v>1910</v>
      </c>
    </row>
    <row r="107" spans="1:65" s="12" customFormat="1" ht="22.9" customHeight="1">
      <c r="B107" s="129"/>
      <c r="D107" s="130" t="s">
        <v>70</v>
      </c>
      <c r="E107" s="140" t="s">
        <v>1911</v>
      </c>
      <c r="F107" s="140" t="s">
        <v>1912</v>
      </c>
      <c r="I107" s="132"/>
      <c r="J107" s="141">
        <f>BK107</f>
        <v>0</v>
      </c>
      <c r="L107" s="129"/>
      <c r="M107" s="134"/>
      <c r="N107" s="135"/>
      <c r="O107" s="135"/>
      <c r="P107" s="136">
        <f>SUM(P108:P109)</f>
        <v>0</v>
      </c>
      <c r="Q107" s="135"/>
      <c r="R107" s="136">
        <f>SUM(R108:R109)</f>
        <v>0</v>
      </c>
      <c r="S107" s="135"/>
      <c r="T107" s="137">
        <f>SUM(T108:T109)</f>
        <v>0</v>
      </c>
      <c r="AR107" s="130" t="s">
        <v>167</v>
      </c>
      <c r="AT107" s="138" t="s">
        <v>70</v>
      </c>
      <c r="AU107" s="138" t="s">
        <v>78</v>
      </c>
      <c r="AY107" s="130" t="s">
        <v>137</v>
      </c>
      <c r="BK107" s="139">
        <f>SUM(BK108:BK109)</f>
        <v>0</v>
      </c>
    </row>
    <row r="108" spans="1:65" s="2" customFormat="1" ht="24.25" customHeight="1">
      <c r="A108" s="32"/>
      <c r="B108" s="142"/>
      <c r="C108" s="143" t="s">
        <v>235</v>
      </c>
      <c r="D108" s="143" t="s">
        <v>139</v>
      </c>
      <c r="E108" s="144" t="s">
        <v>1913</v>
      </c>
      <c r="F108" s="145" t="s">
        <v>1914</v>
      </c>
      <c r="G108" s="146" t="s">
        <v>1872</v>
      </c>
      <c r="H108" s="147">
        <v>1</v>
      </c>
      <c r="I108" s="148"/>
      <c r="J108" s="149">
        <f>ROUND(I108*H108,2)</f>
        <v>0</v>
      </c>
      <c r="K108" s="145" t="s">
        <v>143</v>
      </c>
      <c r="L108" s="33"/>
      <c r="M108" s="150" t="s">
        <v>3</v>
      </c>
      <c r="N108" s="151" t="s">
        <v>42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1873</v>
      </c>
      <c r="AT108" s="154" t="s">
        <v>139</v>
      </c>
      <c r="AU108" s="154" t="s">
        <v>80</v>
      </c>
      <c r="AY108" s="17" t="s">
        <v>137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78</v>
      </c>
      <c r="BK108" s="155">
        <f>ROUND(I108*H108,2)</f>
        <v>0</v>
      </c>
      <c r="BL108" s="17" t="s">
        <v>1873</v>
      </c>
      <c r="BM108" s="154" t="s">
        <v>1915</v>
      </c>
    </row>
    <row r="109" spans="1:65" s="2" customFormat="1">
      <c r="A109" s="32"/>
      <c r="B109" s="33"/>
      <c r="C109" s="32"/>
      <c r="D109" s="156" t="s">
        <v>146</v>
      </c>
      <c r="E109" s="32"/>
      <c r="F109" s="157" t="s">
        <v>1916</v>
      </c>
      <c r="G109" s="32"/>
      <c r="H109" s="32"/>
      <c r="I109" s="158"/>
      <c r="J109" s="32"/>
      <c r="K109" s="32"/>
      <c r="L109" s="33"/>
      <c r="M109" s="188"/>
      <c r="N109" s="189"/>
      <c r="O109" s="190"/>
      <c r="P109" s="190"/>
      <c r="Q109" s="190"/>
      <c r="R109" s="190"/>
      <c r="S109" s="190"/>
      <c r="T109" s="191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146</v>
      </c>
      <c r="AU109" s="17" t="s">
        <v>80</v>
      </c>
    </row>
    <row r="110" spans="1:65" s="2" customFormat="1" ht="7" customHeight="1">
      <c r="A110" s="32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autoFilter ref="C84:K10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4" r:id="rId2"/>
    <hyperlink ref="F96" r:id="rId3"/>
    <hyperlink ref="F99" r:id="rId4"/>
    <hyperlink ref="F102" r:id="rId5"/>
    <hyperlink ref="F104" r:id="rId6"/>
    <hyperlink ref="F109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09375" style="200" customWidth="1"/>
    <col min="7" max="7" width="5" style="200" customWidth="1"/>
    <col min="8" max="8" width="77.77734375" style="200" customWidth="1"/>
    <col min="9" max="10" width="20" style="200" customWidth="1"/>
    <col min="11" max="11" width="1.6640625" style="200" customWidth="1"/>
  </cols>
  <sheetData>
    <row r="1" spans="2:11" s="1" customFormat="1" ht="37.5" customHeight="1"/>
    <row r="2" spans="2:11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5" customFormat="1" ht="45" customHeight="1">
      <c r="B3" s="204"/>
      <c r="C3" s="329" t="s">
        <v>1917</v>
      </c>
      <c r="D3" s="329"/>
      <c r="E3" s="329"/>
      <c r="F3" s="329"/>
      <c r="G3" s="329"/>
      <c r="H3" s="329"/>
      <c r="I3" s="329"/>
      <c r="J3" s="329"/>
      <c r="K3" s="205"/>
    </row>
    <row r="4" spans="2:11" s="1" customFormat="1" ht="25.5" customHeight="1">
      <c r="B4" s="206"/>
      <c r="C4" s="330" t="s">
        <v>1918</v>
      </c>
      <c r="D4" s="330"/>
      <c r="E4" s="330"/>
      <c r="F4" s="330"/>
      <c r="G4" s="330"/>
      <c r="H4" s="330"/>
      <c r="I4" s="330"/>
      <c r="J4" s="330"/>
      <c r="K4" s="207"/>
    </row>
    <row r="5" spans="2:11" s="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s="1" customFormat="1" ht="15" customHeight="1">
      <c r="B6" s="206"/>
      <c r="C6" s="328" t="s">
        <v>1919</v>
      </c>
      <c r="D6" s="328"/>
      <c r="E6" s="328"/>
      <c r="F6" s="328"/>
      <c r="G6" s="328"/>
      <c r="H6" s="328"/>
      <c r="I6" s="328"/>
      <c r="J6" s="328"/>
      <c r="K6" s="207"/>
    </row>
    <row r="7" spans="2:11" s="1" customFormat="1" ht="15" customHeight="1">
      <c r="B7" s="210"/>
      <c r="C7" s="328" t="s">
        <v>1920</v>
      </c>
      <c r="D7" s="328"/>
      <c r="E7" s="328"/>
      <c r="F7" s="328"/>
      <c r="G7" s="328"/>
      <c r="H7" s="328"/>
      <c r="I7" s="328"/>
      <c r="J7" s="328"/>
      <c r="K7" s="207"/>
    </row>
    <row r="8" spans="2:11" s="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s="1" customFormat="1" ht="15" customHeight="1">
      <c r="B9" s="210"/>
      <c r="C9" s="328" t="s">
        <v>1921</v>
      </c>
      <c r="D9" s="328"/>
      <c r="E9" s="328"/>
      <c r="F9" s="328"/>
      <c r="G9" s="328"/>
      <c r="H9" s="328"/>
      <c r="I9" s="328"/>
      <c r="J9" s="328"/>
      <c r="K9" s="207"/>
    </row>
    <row r="10" spans="2:11" s="1" customFormat="1" ht="15" customHeight="1">
      <c r="B10" s="210"/>
      <c r="C10" s="209"/>
      <c r="D10" s="328" t="s">
        <v>1922</v>
      </c>
      <c r="E10" s="328"/>
      <c r="F10" s="328"/>
      <c r="G10" s="328"/>
      <c r="H10" s="328"/>
      <c r="I10" s="328"/>
      <c r="J10" s="328"/>
      <c r="K10" s="207"/>
    </row>
    <row r="11" spans="2:11" s="1" customFormat="1" ht="15" customHeight="1">
      <c r="B11" s="210"/>
      <c r="C11" s="211"/>
      <c r="D11" s="328" t="s">
        <v>1923</v>
      </c>
      <c r="E11" s="328"/>
      <c r="F11" s="328"/>
      <c r="G11" s="328"/>
      <c r="H11" s="328"/>
      <c r="I11" s="328"/>
      <c r="J11" s="328"/>
      <c r="K11" s="207"/>
    </row>
    <row r="12" spans="2:11" s="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s="1" customFormat="1" ht="15" customHeight="1">
      <c r="B13" s="210"/>
      <c r="C13" s="211"/>
      <c r="D13" s="212" t="s">
        <v>1924</v>
      </c>
      <c r="E13" s="209"/>
      <c r="F13" s="209"/>
      <c r="G13" s="209"/>
      <c r="H13" s="209"/>
      <c r="I13" s="209"/>
      <c r="J13" s="209"/>
      <c r="K13" s="207"/>
    </row>
    <row r="14" spans="2:11" s="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s="1" customFormat="1" ht="15" customHeight="1">
      <c r="B15" s="210"/>
      <c r="C15" s="211"/>
      <c r="D15" s="328" t="s">
        <v>1925</v>
      </c>
      <c r="E15" s="328"/>
      <c r="F15" s="328"/>
      <c r="G15" s="328"/>
      <c r="H15" s="328"/>
      <c r="I15" s="328"/>
      <c r="J15" s="328"/>
      <c r="K15" s="207"/>
    </row>
    <row r="16" spans="2:11" s="1" customFormat="1" ht="15" customHeight="1">
      <c r="B16" s="210"/>
      <c r="C16" s="211"/>
      <c r="D16" s="328" t="s">
        <v>1926</v>
      </c>
      <c r="E16" s="328"/>
      <c r="F16" s="328"/>
      <c r="G16" s="328"/>
      <c r="H16" s="328"/>
      <c r="I16" s="328"/>
      <c r="J16" s="328"/>
      <c r="K16" s="207"/>
    </row>
    <row r="17" spans="2:11" s="1" customFormat="1" ht="15" customHeight="1">
      <c r="B17" s="210"/>
      <c r="C17" s="211"/>
      <c r="D17" s="328" t="s">
        <v>1927</v>
      </c>
      <c r="E17" s="328"/>
      <c r="F17" s="328"/>
      <c r="G17" s="328"/>
      <c r="H17" s="328"/>
      <c r="I17" s="328"/>
      <c r="J17" s="328"/>
      <c r="K17" s="207"/>
    </row>
    <row r="18" spans="2:11" s="1" customFormat="1" ht="15" customHeight="1">
      <c r="B18" s="210"/>
      <c r="C18" s="211"/>
      <c r="D18" s="211"/>
      <c r="E18" s="213" t="s">
        <v>1928</v>
      </c>
      <c r="F18" s="328" t="s">
        <v>1929</v>
      </c>
      <c r="G18" s="328"/>
      <c r="H18" s="328"/>
      <c r="I18" s="328"/>
      <c r="J18" s="328"/>
      <c r="K18" s="207"/>
    </row>
    <row r="19" spans="2:11" s="1" customFormat="1" ht="15" customHeight="1">
      <c r="B19" s="210"/>
      <c r="C19" s="211"/>
      <c r="D19" s="211"/>
      <c r="E19" s="213" t="s">
        <v>77</v>
      </c>
      <c r="F19" s="328" t="s">
        <v>1930</v>
      </c>
      <c r="G19" s="328"/>
      <c r="H19" s="328"/>
      <c r="I19" s="328"/>
      <c r="J19" s="328"/>
      <c r="K19" s="207"/>
    </row>
    <row r="20" spans="2:11" s="1" customFormat="1" ht="15" customHeight="1">
      <c r="B20" s="210"/>
      <c r="C20" s="211"/>
      <c r="D20" s="211"/>
      <c r="E20" s="213" t="s">
        <v>1931</v>
      </c>
      <c r="F20" s="328" t="s">
        <v>1932</v>
      </c>
      <c r="G20" s="328"/>
      <c r="H20" s="328"/>
      <c r="I20" s="328"/>
      <c r="J20" s="328"/>
      <c r="K20" s="207"/>
    </row>
    <row r="21" spans="2:11" s="1" customFormat="1" ht="15" customHeight="1">
      <c r="B21" s="210"/>
      <c r="C21" s="211"/>
      <c r="D21" s="211"/>
      <c r="E21" s="213" t="s">
        <v>101</v>
      </c>
      <c r="F21" s="328" t="s">
        <v>102</v>
      </c>
      <c r="G21" s="328"/>
      <c r="H21" s="328"/>
      <c r="I21" s="328"/>
      <c r="J21" s="328"/>
      <c r="K21" s="207"/>
    </row>
    <row r="22" spans="2:11" s="1" customFormat="1" ht="15" customHeight="1">
      <c r="B22" s="210"/>
      <c r="C22" s="211"/>
      <c r="D22" s="211"/>
      <c r="E22" s="213" t="s">
        <v>1933</v>
      </c>
      <c r="F22" s="328" t="s">
        <v>1934</v>
      </c>
      <c r="G22" s="328"/>
      <c r="H22" s="328"/>
      <c r="I22" s="328"/>
      <c r="J22" s="328"/>
      <c r="K22" s="207"/>
    </row>
    <row r="23" spans="2:11" s="1" customFormat="1" ht="15" customHeight="1">
      <c r="B23" s="210"/>
      <c r="C23" s="211"/>
      <c r="D23" s="211"/>
      <c r="E23" s="213" t="s">
        <v>84</v>
      </c>
      <c r="F23" s="328" t="s">
        <v>1935</v>
      </c>
      <c r="G23" s="328"/>
      <c r="H23" s="328"/>
      <c r="I23" s="328"/>
      <c r="J23" s="328"/>
      <c r="K23" s="207"/>
    </row>
    <row r="24" spans="2:11" s="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s="1" customFormat="1" ht="15" customHeight="1">
      <c r="B25" s="210"/>
      <c r="C25" s="328" t="s">
        <v>1936</v>
      </c>
      <c r="D25" s="328"/>
      <c r="E25" s="328"/>
      <c r="F25" s="328"/>
      <c r="G25" s="328"/>
      <c r="H25" s="328"/>
      <c r="I25" s="328"/>
      <c r="J25" s="328"/>
      <c r="K25" s="207"/>
    </row>
    <row r="26" spans="2:11" s="1" customFormat="1" ht="15" customHeight="1">
      <c r="B26" s="210"/>
      <c r="C26" s="328" t="s">
        <v>1937</v>
      </c>
      <c r="D26" s="328"/>
      <c r="E26" s="328"/>
      <c r="F26" s="328"/>
      <c r="G26" s="328"/>
      <c r="H26" s="328"/>
      <c r="I26" s="328"/>
      <c r="J26" s="328"/>
      <c r="K26" s="207"/>
    </row>
    <row r="27" spans="2:11" s="1" customFormat="1" ht="15" customHeight="1">
      <c r="B27" s="210"/>
      <c r="C27" s="209"/>
      <c r="D27" s="328" t="s">
        <v>1938</v>
      </c>
      <c r="E27" s="328"/>
      <c r="F27" s="328"/>
      <c r="G27" s="328"/>
      <c r="H27" s="328"/>
      <c r="I27" s="328"/>
      <c r="J27" s="328"/>
      <c r="K27" s="207"/>
    </row>
    <row r="28" spans="2:11" s="1" customFormat="1" ht="15" customHeight="1">
      <c r="B28" s="210"/>
      <c r="C28" s="211"/>
      <c r="D28" s="328" t="s">
        <v>1939</v>
      </c>
      <c r="E28" s="328"/>
      <c r="F28" s="328"/>
      <c r="G28" s="328"/>
      <c r="H28" s="328"/>
      <c r="I28" s="328"/>
      <c r="J28" s="328"/>
      <c r="K28" s="207"/>
    </row>
    <row r="29" spans="2:11" s="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s="1" customFormat="1" ht="15" customHeight="1">
      <c r="B30" s="210"/>
      <c r="C30" s="211"/>
      <c r="D30" s="328" t="s">
        <v>1940</v>
      </c>
      <c r="E30" s="328"/>
      <c r="F30" s="328"/>
      <c r="G30" s="328"/>
      <c r="H30" s="328"/>
      <c r="I30" s="328"/>
      <c r="J30" s="328"/>
      <c r="K30" s="207"/>
    </row>
    <row r="31" spans="2:11" s="1" customFormat="1" ht="15" customHeight="1">
      <c r="B31" s="210"/>
      <c r="C31" s="211"/>
      <c r="D31" s="328" t="s">
        <v>1941</v>
      </c>
      <c r="E31" s="328"/>
      <c r="F31" s="328"/>
      <c r="G31" s="328"/>
      <c r="H31" s="328"/>
      <c r="I31" s="328"/>
      <c r="J31" s="328"/>
      <c r="K31" s="207"/>
    </row>
    <row r="32" spans="2:11" s="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s="1" customFormat="1" ht="15" customHeight="1">
      <c r="B33" s="210"/>
      <c r="C33" s="211"/>
      <c r="D33" s="328" t="s">
        <v>1942</v>
      </c>
      <c r="E33" s="328"/>
      <c r="F33" s="328"/>
      <c r="G33" s="328"/>
      <c r="H33" s="328"/>
      <c r="I33" s="328"/>
      <c r="J33" s="328"/>
      <c r="K33" s="207"/>
    </row>
    <row r="34" spans="2:11" s="1" customFormat="1" ht="15" customHeight="1">
      <c r="B34" s="210"/>
      <c r="C34" s="211"/>
      <c r="D34" s="328" t="s">
        <v>1943</v>
      </c>
      <c r="E34" s="328"/>
      <c r="F34" s="328"/>
      <c r="G34" s="328"/>
      <c r="H34" s="328"/>
      <c r="I34" s="328"/>
      <c r="J34" s="328"/>
      <c r="K34" s="207"/>
    </row>
    <row r="35" spans="2:11" s="1" customFormat="1" ht="15" customHeight="1">
      <c r="B35" s="210"/>
      <c r="C35" s="211"/>
      <c r="D35" s="328" t="s">
        <v>1944</v>
      </c>
      <c r="E35" s="328"/>
      <c r="F35" s="328"/>
      <c r="G35" s="328"/>
      <c r="H35" s="328"/>
      <c r="I35" s="328"/>
      <c r="J35" s="328"/>
      <c r="K35" s="207"/>
    </row>
    <row r="36" spans="2:11" s="1" customFormat="1" ht="15" customHeight="1">
      <c r="B36" s="210"/>
      <c r="C36" s="211"/>
      <c r="D36" s="209"/>
      <c r="E36" s="212" t="s">
        <v>123</v>
      </c>
      <c r="F36" s="209"/>
      <c r="G36" s="328" t="s">
        <v>1945</v>
      </c>
      <c r="H36" s="328"/>
      <c r="I36" s="328"/>
      <c r="J36" s="328"/>
      <c r="K36" s="207"/>
    </row>
    <row r="37" spans="2:11" s="1" customFormat="1" ht="30.75" customHeight="1">
      <c r="B37" s="210"/>
      <c r="C37" s="211"/>
      <c r="D37" s="209"/>
      <c r="E37" s="212" t="s">
        <v>1946</v>
      </c>
      <c r="F37" s="209"/>
      <c r="G37" s="328" t="s">
        <v>1947</v>
      </c>
      <c r="H37" s="328"/>
      <c r="I37" s="328"/>
      <c r="J37" s="328"/>
      <c r="K37" s="207"/>
    </row>
    <row r="38" spans="2:11" s="1" customFormat="1" ht="15" customHeight="1">
      <c r="B38" s="210"/>
      <c r="C38" s="211"/>
      <c r="D38" s="209"/>
      <c r="E38" s="212" t="s">
        <v>52</v>
      </c>
      <c r="F38" s="209"/>
      <c r="G38" s="328" t="s">
        <v>1948</v>
      </c>
      <c r="H38" s="328"/>
      <c r="I38" s="328"/>
      <c r="J38" s="328"/>
      <c r="K38" s="207"/>
    </row>
    <row r="39" spans="2:11" s="1" customFormat="1" ht="15" customHeight="1">
      <c r="B39" s="210"/>
      <c r="C39" s="211"/>
      <c r="D39" s="209"/>
      <c r="E39" s="212" t="s">
        <v>53</v>
      </c>
      <c r="F39" s="209"/>
      <c r="G39" s="328" t="s">
        <v>1949</v>
      </c>
      <c r="H39" s="328"/>
      <c r="I39" s="328"/>
      <c r="J39" s="328"/>
      <c r="K39" s="207"/>
    </row>
    <row r="40" spans="2:11" s="1" customFormat="1" ht="15" customHeight="1">
      <c r="B40" s="210"/>
      <c r="C40" s="211"/>
      <c r="D40" s="209"/>
      <c r="E40" s="212" t="s">
        <v>124</v>
      </c>
      <c r="F40" s="209"/>
      <c r="G40" s="328" t="s">
        <v>1950</v>
      </c>
      <c r="H40" s="328"/>
      <c r="I40" s="328"/>
      <c r="J40" s="328"/>
      <c r="K40" s="207"/>
    </row>
    <row r="41" spans="2:11" s="1" customFormat="1" ht="15" customHeight="1">
      <c r="B41" s="210"/>
      <c r="C41" s="211"/>
      <c r="D41" s="209"/>
      <c r="E41" s="212" t="s">
        <v>125</v>
      </c>
      <c r="F41" s="209"/>
      <c r="G41" s="328" t="s">
        <v>1951</v>
      </c>
      <c r="H41" s="328"/>
      <c r="I41" s="328"/>
      <c r="J41" s="328"/>
      <c r="K41" s="207"/>
    </row>
    <row r="42" spans="2:11" s="1" customFormat="1" ht="15" customHeight="1">
      <c r="B42" s="210"/>
      <c r="C42" s="211"/>
      <c r="D42" s="209"/>
      <c r="E42" s="212" t="s">
        <v>1952</v>
      </c>
      <c r="F42" s="209"/>
      <c r="G42" s="328" t="s">
        <v>1953</v>
      </c>
      <c r="H42" s="328"/>
      <c r="I42" s="328"/>
      <c r="J42" s="328"/>
      <c r="K42" s="207"/>
    </row>
    <row r="43" spans="2:11" s="1" customFormat="1" ht="15" customHeight="1">
      <c r="B43" s="210"/>
      <c r="C43" s="211"/>
      <c r="D43" s="209"/>
      <c r="E43" s="212"/>
      <c r="F43" s="209"/>
      <c r="G43" s="328" t="s">
        <v>1954</v>
      </c>
      <c r="H43" s="328"/>
      <c r="I43" s="328"/>
      <c r="J43" s="328"/>
      <c r="K43" s="207"/>
    </row>
    <row r="44" spans="2:11" s="1" customFormat="1" ht="15" customHeight="1">
      <c r="B44" s="210"/>
      <c r="C44" s="211"/>
      <c r="D44" s="209"/>
      <c r="E44" s="212" t="s">
        <v>1955</v>
      </c>
      <c r="F44" s="209"/>
      <c r="G44" s="328" t="s">
        <v>1956</v>
      </c>
      <c r="H44" s="328"/>
      <c r="I44" s="328"/>
      <c r="J44" s="328"/>
      <c r="K44" s="207"/>
    </row>
    <row r="45" spans="2:11" s="1" customFormat="1" ht="15" customHeight="1">
      <c r="B45" s="210"/>
      <c r="C45" s="211"/>
      <c r="D45" s="209"/>
      <c r="E45" s="212" t="s">
        <v>127</v>
      </c>
      <c r="F45" s="209"/>
      <c r="G45" s="328" t="s">
        <v>1957</v>
      </c>
      <c r="H45" s="328"/>
      <c r="I45" s="328"/>
      <c r="J45" s="328"/>
      <c r="K45" s="207"/>
    </row>
    <row r="46" spans="2:11" s="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s="1" customFormat="1" ht="15" customHeight="1">
      <c r="B47" s="210"/>
      <c r="C47" s="211"/>
      <c r="D47" s="328" t="s">
        <v>1958</v>
      </c>
      <c r="E47" s="328"/>
      <c r="F47" s="328"/>
      <c r="G47" s="328"/>
      <c r="H47" s="328"/>
      <c r="I47" s="328"/>
      <c r="J47" s="328"/>
      <c r="K47" s="207"/>
    </row>
    <row r="48" spans="2:11" s="1" customFormat="1" ht="15" customHeight="1">
      <c r="B48" s="210"/>
      <c r="C48" s="211"/>
      <c r="D48" s="211"/>
      <c r="E48" s="328" t="s">
        <v>1959</v>
      </c>
      <c r="F48" s="328"/>
      <c r="G48" s="328"/>
      <c r="H48" s="328"/>
      <c r="I48" s="328"/>
      <c r="J48" s="328"/>
      <c r="K48" s="207"/>
    </row>
    <row r="49" spans="2:11" s="1" customFormat="1" ht="15" customHeight="1">
      <c r="B49" s="210"/>
      <c r="C49" s="211"/>
      <c r="D49" s="211"/>
      <c r="E49" s="328" t="s">
        <v>1960</v>
      </c>
      <c r="F49" s="328"/>
      <c r="G49" s="328"/>
      <c r="H49" s="328"/>
      <c r="I49" s="328"/>
      <c r="J49" s="328"/>
      <c r="K49" s="207"/>
    </row>
    <row r="50" spans="2:11" s="1" customFormat="1" ht="15" customHeight="1">
      <c r="B50" s="210"/>
      <c r="C50" s="211"/>
      <c r="D50" s="211"/>
      <c r="E50" s="328" t="s">
        <v>1961</v>
      </c>
      <c r="F50" s="328"/>
      <c r="G50" s="328"/>
      <c r="H50" s="328"/>
      <c r="I50" s="328"/>
      <c r="J50" s="328"/>
      <c r="K50" s="207"/>
    </row>
    <row r="51" spans="2:11" s="1" customFormat="1" ht="15" customHeight="1">
      <c r="B51" s="210"/>
      <c r="C51" s="211"/>
      <c r="D51" s="328" t="s">
        <v>1962</v>
      </c>
      <c r="E51" s="328"/>
      <c r="F51" s="328"/>
      <c r="G51" s="328"/>
      <c r="H51" s="328"/>
      <c r="I51" s="328"/>
      <c r="J51" s="328"/>
      <c r="K51" s="207"/>
    </row>
    <row r="52" spans="2:11" s="1" customFormat="1" ht="25.5" customHeight="1">
      <c r="B52" s="206"/>
      <c r="C52" s="330" t="s">
        <v>1963</v>
      </c>
      <c r="D52" s="330"/>
      <c r="E52" s="330"/>
      <c r="F52" s="330"/>
      <c r="G52" s="330"/>
      <c r="H52" s="330"/>
      <c r="I52" s="330"/>
      <c r="J52" s="330"/>
      <c r="K52" s="207"/>
    </row>
    <row r="53" spans="2:11" s="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s="1" customFormat="1" ht="15" customHeight="1">
      <c r="B54" s="206"/>
      <c r="C54" s="328" t="s">
        <v>1964</v>
      </c>
      <c r="D54" s="328"/>
      <c r="E54" s="328"/>
      <c r="F54" s="328"/>
      <c r="G54" s="328"/>
      <c r="H54" s="328"/>
      <c r="I54" s="328"/>
      <c r="J54" s="328"/>
      <c r="K54" s="207"/>
    </row>
    <row r="55" spans="2:11" s="1" customFormat="1" ht="15" customHeight="1">
      <c r="B55" s="206"/>
      <c r="C55" s="328" t="s">
        <v>1965</v>
      </c>
      <c r="D55" s="328"/>
      <c r="E55" s="328"/>
      <c r="F55" s="328"/>
      <c r="G55" s="328"/>
      <c r="H55" s="328"/>
      <c r="I55" s="328"/>
      <c r="J55" s="328"/>
      <c r="K55" s="207"/>
    </row>
    <row r="56" spans="2:11" s="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s="1" customFormat="1" ht="15" customHeight="1">
      <c r="B57" s="206"/>
      <c r="C57" s="328" t="s">
        <v>1966</v>
      </c>
      <c r="D57" s="328"/>
      <c r="E57" s="328"/>
      <c r="F57" s="328"/>
      <c r="G57" s="328"/>
      <c r="H57" s="328"/>
      <c r="I57" s="328"/>
      <c r="J57" s="328"/>
      <c r="K57" s="207"/>
    </row>
    <row r="58" spans="2:11" s="1" customFormat="1" ht="15" customHeight="1">
      <c r="B58" s="206"/>
      <c r="C58" s="211"/>
      <c r="D58" s="328" t="s">
        <v>1967</v>
      </c>
      <c r="E58" s="328"/>
      <c r="F58" s="328"/>
      <c r="G58" s="328"/>
      <c r="H58" s="328"/>
      <c r="I58" s="328"/>
      <c r="J58" s="328"/>
      <c r="K58" s="207"/>
    </row>
    <row r="59" spans="2:11" s="1" customFormat="1" ht="15" customHeight="1">
      <c r="B59" s="206"/>
      <c r="C59" s="211"/>
      <c r="D59" s="328" t="s">
        <v>1968</v>
      </c>
      <c r="E59" s="328"/>
      <c r="F59" s="328"/>
      <c r="G59" s="328"/>
      <c r="H59" s="328"/>
      <c r="I59" s="328"/>
      <c r="J59" s="328"/>
      <c r="K59" s="207"/>
    </row>
    <row r="60" spans="2:11" s="1" customFormat="1" ht="15" customHeight="1">
      <c r="B60" s="206"/>
      <c r="C60" s="211"/>
      <c r="D60" s="328" t="s">
        <v>1969</v>
      </c>
      <c r="E60" s="328"/>
      <c r="F60" s="328"/>
      <c r="G60" s="328"/>
      <c r="H60" s="328"/>
      <c r="I60" s="328"/>
      <c r="J60" s="328"/>
      <c r="K60" s="207"/>
    </row>
    <row r="61" spans="2:11" s="1" customFormat="1" ht="15" customHeight="1">
      <c r="B61" s="206"/>
      <c r="C61" s="211"/>
      <c r="D61" s="328" t="s">
        <v>1970</v>
      </c>
      <c r="E61" s="328"/>
      <c r="F61" s="328"/>
      <c r="G61" s="328"/>
      <c r="H61" s="328"/>
      <c r="I61" s="328"/>
      <c r="J61" s="328"/>
      <c r="K61" s="207"/>
    </row>
    <row r="62" spans="2:11" s="1" customFormat="1" ht="15" customHeight="1">
      <c r="B62" s="206"/>
      <c r="C62" s="211"/>
      <c r="D62" s="332" t="s">
        <v>1971</v>
      </c>
      <c r="E62" s="332"/>
      <c r="F62" s="332"/>
      <c r="G62" s="332"/>
      <c r="H62" s="332"/>
      <c r="I62" s="332"/>
      <c r="J62" s="332"/>
      <c r="K62" s="207"/>
    </row>
    <row r="63" spans="2:11" s="1" customFormat="1" ht="15" customHeight="1">
      <c r="B63" s="206"/>
      <c r="C63" s="211"/>
      <c r="D63" s="328" t="s">
        <v>1972</v>
      </c>
      <c r="E63" s="328"/>
      <c r="F63" s="328"/>
      <c r="G63" s="328"/>
      <c r="H63" s="328"/>
      <c r="I63" s="328"/>
      <c r="J63" s="328"/>
      <c r="K63" s="207"/>
    </row>
    <row r="64" spans="2:11" s="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s="1" customFormat="1" ht="15" customHeight="1">
      <c r="B65" s="206"/>
      <c r="C65" s="211"/>
      <c r="D65" s="328" t="s">
        <v>1973</v>
      </c>
      <c r="E65" s="328"/>
      <c r="F65" s="328"/>
      <c r="G65" s="328"/>
      <c r="H65" s="328"/>
      <c r="I65" s="328"/>
      <c r="J65" s="328"/>
      <c r="K65" s="207"/>
    </row>
    <row r="66" spans="2:11" s="1" customFormat="1" ht="15" customHeight="1">
      <c r="B66" s="206"/>
      <c r="C66" s="211"/>
      <c r="D66" s="332" t="s">
        <v>1974</v>
      </c>
      <c r="E66" s="332"/>
      <c r="F66" s="332"/>
      <c r="G66" s="332"/>
      <c r="H66" s="332"/>
      <c r="I66" s="332"/>
      <c r="J66" s="332"/>
      <c r="K66" s="207"/>
    </row>
    <row r="67" spans="2:11" s="1" customFormat="1" ht="15" customHeight="1">
      <c r="B67" s="206"/>
      <c r="C67" s="211"/>
      <c r="D67" s="328" t="s">
        <v>1975</v>
      </c>
      <c r="E67" s="328"/>
      <c r="F67" s="328"/>
      <c r="G67" s="328"/>
      <c r="H67" s="328"/>
      <c r="I67" s="328"/>
      <c r="J67" s="328"/>
      <c r="K67" s="207"/>
    </row>
    <row r="68" spans="2:11" s="1" customFormat="1" ht="15" customHeight="1">
      <c r="B68" s="206"/>
      <c r="C68" s="211"/>
      <c r="D68" s="328" t="s">
        <v>1976</v>
      </c>
      <c r="E68" s="328"/>
      <c r="F68" s="328"/>
      <c r="G68" s="328"/>
      <c r="H68" s="328"/>
      <c r="I68" s="328"/>
      <c r="J68" s="328"/>
      <c r="K68" s="207"/>
    </row>
    <row r="69" spans="2:11" s="1" customFormat="1" ht="15" customHeight="1">
      <c r="B69" s="206"/>
      <c r="C69" s="211"/>
      <c r="D69" s="328" t="s">
        <v>1977</v>
      </c>
      <c r="E69" s="328"/>
      <c r="F69" s="328"/>
      <c r="G69" s="328"/>
      <c r="H69" s="328"/>
      <c r="I69" s="328"/>
      <c r="J69" s="328"/>
      <c r="K69" s="207"/>
    </row>
    <row r="70" spans="2:11" s="1" customFormat="1" ht="15" customHeight="1">
      <c r="B70" s="206"/>
      <c r="C70" s="211"/>
      <c r="D70" s="328" t="s">
        <v>1978</v>
      </c>
      <c r="E70" s="328"/>
      <c r="F70" s="328"/>
      <c r="G70" s="328"/>
      <c r="H70" s="328"/>
      <c r="I70" s="328"/>
      <c r="J70" s="328"/>
      <c r="K70" s="207"/>
    </row>
    <row r="71" spans="2:1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s="1" customFormat="1" ht="45" customHeight="1">
      <c r="B75" s="223"/>
      <c r="C75" s="331" t="s">
        <v>1979</v>
      </c>
      <c r="D75" s="331"/>
      <c r="E75" s="331"/>
      <c r="F75" s="331"/>
      <c r="G75" s="331"/>
      <c r="H75" s="331"/>
      <c r="I75" s="331"/>
      <c r="J75" s="331"/>
      <c r="K75" s="224"/>
    </row>
    <row r="76" spans="2:11" s="1" customFormat="1" ht="17.25" customHeight="1">
      <c r="B76" s="223"/>
      <c r="C76" s="225" t="s">
        <v>1980</v>
      </c>
      <c r="D76" s="225"/>
      <c r="E76" s="225"/>
      <c r="F76" s="225" t="s">
        <v>1981</v>
      </c>
      <c r="G76" s="226"/>
      <c r="H76" s="225" t="s">
        <v>53</v>
      </c>
      <c r="I76" s="225" t="s">
        <v>56</v>
      </c>
      <c r="J76" s="225" t="s">
        <v>1982</v>
      </c>
      <c r="K76" s="224"/>
    </row>
    <row r="77" spans="2:11" s="1" customFormat="1" ht="17.25" customHeight="1">
      <c r="B77" s="223"/>
      <c r="C77" s="227" t="s">
        <v>1983</v>
      </c>
      <c r="D77" s="227"/>
      <c r="E77" s="227"/>
      <c r="F77" s="228" t="s">
        <v>1984</v>
      </c>
      <c r="G77" s="229"/>
      <c r="H77" s="227"/>
      <c r="I77" s="227"/>
      <c r="J77" s="227" t="s">
        <v>1985</v>
      </c>
      <c r="K77" s="224"/>
    </row>
    <row r="78" spans="2:11" s="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s="1" customFormat="1" ht="15" customHeight="1">
      <c r="B79" s="223"/>
      <c r="C79" s="212" t="s">
        <v>52</v>
      </c>
      <c r="D79" s="232"/>
      <c r="E79" s="232"/>
      <c r="F79" s="233" t="s">
        <v>1986</v>
      </c>
      <c r="G79" s="234"/>
      <c r="H79" s="212" t="s">
        <v>1987</v>
      </c>
      <c r="I79" s="212" t="s">
        <v>1988</v>
      </c>
      <c r="J79" s="212">
        <v>20</v>
      </c>
      <c r="K79" s="224"/>
    </row>
    <row r="80" spans="2:11" s="1" customFormat="1" ht="15" customHeight="1">
      <c r="B80" s="223"/>
      <c r="C80" s="212" t="s">
        <v>1989</v>
      </c>
      <c r="D80" s="212"/>
      <c r="E80" s="212"/>
      <c r="F80" s="233" t="s">
        <v>1986</v>
      </c>
      <c r="G80" s="234"/>
      <c r="H80" s="212" t="s">
        <v>1990</v>
      </c>
      <c r="I80" s="212" t="s">
        <v>1988</v>
      </c>
      <c r="J80" s="212">
        <v>120</v>
      </c>
      <c r="K80" s="224"/>
    </row>
    <row r="81" spans="2:11" s="1" customFormat="1" ht="15" customHeight="1">
      <c r="B81" s="235"/>
      <c r="C81" s="212" t="s">
        <v>1991</v>
      </c>
      <c r="D81" s="212"/>
      <c r="E81" s="212"/>
      <c r="F81" s="233" t="s">
        <v>1992</v>
      </c>
      <c r="G81" s="234"/>
      <c r="H81" s="212" t="s">
        <v>1993</v>
      </c>
      <c r="I81" s="212" t="s">
        <v>1988</v>
      </c>
      <c r="J81" s="212">
        <v>50</v>
      </c>
      <c r="K81" s="224"/>
    </row>
    <row r="82" spans="2:11" s="1" customFormat="1" ht="15" customHeight="1">
      <c r="B82" s="235"/>
      <c r="C82" s="212" t="s">
        <v>1994</v>
      </c>
      <c r="D82" s="212"/>
      <c r="E82" s="212"/>
      <c r="F82" s="233" t="s">
        <v>1986</v>
      </c>
      <c r="G82" s="234"/>
      <c r="H82" s="212" t="s">
        <v>1995</v>
      </c>
      <c r="I82" s="212" t="s">
        <v>1996</v>
      </c>
      <c r="J82" s="212"/>
      <c r="K82" s="224"/>
    </row>
    <row r="83" spans="2:11" s="1" customFormat="1" ht="15" customHeight="1">
      <c r="B83" s="235"/>
      <c r="C83" s="236" t="s">
        <v>1997</v>
      </c>
      <c r="D83" s="236"/>
      <c r="E83" s="236"/>
      <c r="F83" s="237" t="s">
        <v>1992</v>
      </c>
      <c r="G83" s="236"/>
      <c r="H83" s="236" t="s">
        <v>1998</v>
      </c>
      <c r="I83" s="236" t="s">
        <v>1988</v>
      </c>
      <c r="J83" s="236">
        <v>15</v>
      </c>
      <c r="K83" s="224"/>
    </row>
    <row r="84" spans="2:11" s="1" customFormat="1" ht="15" customHeight="1">
      <c r="B84" s="235"/>
      <c r="C84" s="236" t="s">
        <v>1999</v>
      </c>
      <c r="D84" s="236"/>
      <c r="E84" s="236"/>
      <c r="F84" s="237" t="s">
        <v>1992</v>
      </c>
      <c r="G84" s="236"/>
      <c r="H84" s="236" t="s">
        <v>2000</v>
      </c>
      <c r="I84" s="236" t="s">
        <v>1988</v>
      </c>
      <c r="J84" s="236">
        <v>15</v>
      </c>
      <c r="K84" s="224"/>
    </row>
    <row r="85" spans="2:11" s="1" customFormat="1" ht="15" customHeight="1">
      <c r="B85" s="235"/>
      <c r="C85" s="236" t="s">
        <v>2001</v>
      </c>
      <c r="D85" s="236"/>
      <c r="E85" s="236"/>
      <c r="F85" s="237" t="s">
        <v>1992</v>
      </c>
      <c r="G85" s="236"/>
      <c r="H85" s="236" t="s">
        <v>2002</v>
      </c>
      <c r="I85" s="236" t="s">
        <v>1988</v>
      </c>
      <c r="J85" s="236">
        <v>20</v>
      </c>
      <c r="K85" s="224"/>
    </row>
    <row r="86" spans="2:11" s="1" customFormat="1" ht="15" customHeight="1">
      <c r="B86" s="235"/>
      <c r="C86" s="236" t="s">
        <v>2003</v>
      </c>
      <c r="D86" s="236"/>
      <c r="E86" s="236"/>
      <c r="F86" s="237" t="s">
        <v>1992</v>
      </c>
      <c r="G86" s="236"/>
      <c r="H86" s="236" t="s">
        <v>2004</v>
      </c>
      <c r="I86" s="236" t="s">
        <v>1988</v>
      </c>
      <c r="J86" s="236">
        <v>20</v>
      </c>
      <c r="K86" s="224"/>
    </row>
    <row r="87" spans="2:11" s="1" customFormat="1" ht="15" customHeight="1">
      <c r="B87" s="235"/>
      <c r="C87" s="212" t="s">
        <v>2005</v>
      </c>
      <c r="D87" s="212"/>
      <c r="E87" s="212"/>
      <c r="F87" s="233" t="s">
        <v>1992</v>
      </c>
      <c r="G87" s="234"/>
      <c r="H87" s="212" t="s">
        <v>2006</v>
      </c>
      <c r="I87" s="212" t="s">
        <v>1988</v>
      </c>
      <c r="J87" s="212">
        <v>50</v>
      </c>
      <c r="K87" s="224"/>
    </row>
    <row r="88" spans="2:11" s="1" customFormat="1" ht="15" customHeight="1">
      <c r="B88" s="235"/>
      <c r="C88" s="212" t="s">
        <v>2007</v>
      </c>
      <c r="D88" s="212"/>
      <c r="E88" s="212"/>
      <c r="F88" s="233" t="s">
        <v>1992</v>
      </c>
      <c r="G88" s="234"/>
      <c r="H88" s="212" t="s">
        <v>2008</v>
      </c>
      <c r="I88" s="212" t="s">
        <v>1988</v>
      </c>
      <c r="J88" s="212">
        <v>20</v>
      </c>
      <c r="K88" s="224"/>
    </row>
    <row r="89" spans="2:11" s="1" customFormat="1" ht="15" customHeight="1">
      <c r="B89" s="235"/>
      <c r="C89" s="212" t="s">
        <v>2009</v>
      </c>
      <c r="D89" s="212"/>
      <c r="E89" s="212"/>
      <c r="F89" s="233" t="s">
        <v>1992</v>
      </c>
      <c r="G89" s="234"/>
      <c r="H89" s="212" t="s">
        <v>2010</v>
      </c>
      <c r="I89" s="212" t="s">
        <v>1988</v>
      </c>
      <c r="J89" s="212">
        <v>20</v>
      </c>
      <c r="K89" s="224"/>
    </row>
    <row r="90" spans="2:11" s="1" customFormat="1" ht="15" customHeight="1">
      <c r="B90" s="235"/>
      <c r="C90" s="212" t="s">
        <v>2011</v>
      </c>
      <c r="D90" s="212"/>
      <c r="E90" s="212"/>
      <c r="F90" s="233" t="s">
        <v>1992</v>
      </c>
      <c r="G90" s="234"/>
      <c r="H90" s="212" t="s">
        <v>2012</v>
      </c>
      <c r="I90" s="212" t="s">
        <v>1988</v>
      </c>
      <c r="J90" s="212">
        <v>50</v>
      </c>
      <c r="K90" s="224"/>
    </row>
    <row r="91" spans="2:11" s="1" customFormat="1" ht="15" customHeight="1">
      <c r="B91" s="235"/>
      <c r="C91" s="212" t="s">
        <v>2013</v>
      </c>
      <c r="D91" s="212"/>
      <c r="E91" s="212"/>
      <c r="F91" s="233" t="s">
        <v>1992</v>
      </c>
      <c r="G91" s="234"/>
      <c r="H91" s="212" t="s">
        <v>2013</v>
      </c>
      <c r="I91" s="212" t="s">
        <v>1988</v>
      </c>
      <c r="J91" s="212">
        <v>50</v>
      </c>
      <c r="K91" s="224"/>
    </row>
    <row r="92" spans="2:11" s="1" customFormat="1" ht="15" customHeight="1">
      <c r="B92" s="235"/>
      <c r="C92" s="212" t="s">
        <v>2014</v>
      </c>
      <c r="D92" s="212"/>
      <c r="E92" s="212"/>
      <c r="F92" s="233" t="s">
        <v>1992</v>
      </c>
      <c r="G92" s="234"/>
      <c r="H92" s="212" t="s">
        <v>2015</v>
      </c>
      <c r="I92" s="212" t="s">
        <v>1988</v>
      </c>
      <c r="J92" s="212">
        <v>255</v>
      </c>
      <c r="K92" s="224"/>
    </row>
    <row r="93" spans="2:11" s="1" customFormat="1" ht="15" customHeight="1">
      <c r="B93" s="235"/>
      <c r="C93" s="212" t="s">
        <v>2016</v>
      </c>
      <c r="D93" s="212"/>
      <c r="E93" s="212"/>
      <c r="F93" s="233" t="s">
        <v>1986</v>
      </c>
      <c r="G93" s="234"/>
      <c r="H93" s="212" t="s">
        <v>2017</v>
      </c>
      <c r="I93" s="212" t="s">
        <v>2018</v>
      </c>
      <c r="J93" s="212"/>
      <c r="K93" s="224"/>
    </row>
    <row r="94" spans="2:11" s="1" customFormat="1" ht="15" customHeight="1">
      <c r="B94" s="235"/>
      <c r="C94" s="212" t="s">
        <v>2019</v>
      </c>
      <c r="D94" s="212"/>
      <c r="E94" s="212"/>
      <c r="F94" s="233" t="s">
        <v>1986</v>
      </c>
      <c r="G94" s="234"/>
      <c r="H94" s="212" t="s">
        <v>2020</v>
      </c>
      <c r="I94" s="212" t="s">
        <v>2021</v>
      </c>
      <c r="J94" s="212"/>
      <c r="K94" s="224"/>
    </row>
    <row r="95" spans="2:11" s="1" customFormat="1" ht="15" customHeight="1">
      <c r="B95" s="235"/>
      <c r="C95" s="212" t="s">
        <v>2022</v>
      </c>
      <c r="D95" s="212"/>
      <c r="E95" s="212"/>
      <c r="F95" s="233" t="s">
        <v>1986</v>
      </c>
      <c r="G95" s="234"/>
      <c r="H95" s="212" t="s">
        <v>2022</v>
      </c>
      <c r="I95" s="212" t="s">
        <v>2021</v>
      </c>
      <c r="J95" s="212"/>
      <c r="K95" s="224"/>
    </row>
    <row r="96" spans="2:11" s="1" customFormat="1" ht="15" customHeight="1">
      <c r="B96" s="235"/>
      <c r="C96" s="212" t="s">
        <v>37</v>
      </c>
      <c r="D96" s="212"/>
      <c r="E96" s="212"/>
      <c r="F96" s="233" t="s">
        <v>1986</v>
      </c>
      <c r="G96" s="234"/>
      <c r="H96" s="212" t="s">
        <v>2023</v>
      </c>
      <c r="I96" s="212" t="s">
        <v>2021</v>
      </c>
      <c r="J96" s="212"/>
      <c r="K96" s="224"/>
    </row>
    <row r="97" spans="2:11" s="1" customFormat="1" ht="15" customHeight="1">
      <c r="B97" s="235"/>
      <c r="C97" s="212" t="s">
        <v>47</v>
      </c>
      <c r="D97" s="212"/>
      <c r="E97" s="212"/>
      <c r="F97" s="233" t="s">
        <v>1986</v>
      </c>
      <c r="G97" s="234"/>
      <c r="H97" s="212" t="s">
        <v>2024</v>
      </c>
      <c r="I97" s="212" t="s">
        <v>2021</v>
      </c>
      <c r="J97" s="212"/>
      <c r="K97" s="224"/>
    </row>
    <row r="98" spans="2:11" s="1" customFormat="1" ht="15" customHeight="1">
      <c r="B98" s="238"/>
      <c r="C98" s="239"/>
      <c r="D98" s="239"/>
      <c r="E98" s="239"/>
      <c r="F98" s="239"/>
      <c r="G98" s="239"/>
      <c r="H98" s="239"/>
      <c r="I98" s="239"/>
      <c r="J98" s="239"/>
      <c r="K98" s="240"/>
    </row>
    <row r="99" spans="2:11" s="1" customFormat="1" ht="18.7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1"/>
    </row>
    <row r="100" spans="2:11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s="1" customFormat="1" ht="45" customHeight="1">
      <c r="B102" s="223"/>
      <c r="C102" s="331" t="s">
        <v>2025</v>
      </c>
      <c r="D102" s="331"/>
      <c r="E102" s="331"/>
      <c r="F102" s="331"/>
      <c r="G102" s="331"/>
      <c r="H102" s="331"/>
      <c r="I102" s="331"/>
      <c r="J102" s="331"/>
      <c r="K102" s="224"/>
    </row>
    <row r="103" spans="2:11" s="1" customFormat="1" ht="17.25" customHeight="1">
      <c r="B103" s="223"/>
      <c r="C103" s="225" t="s">
        <v>1980</v>
      </c>
      <c r="D103" s="225"/>
      <c r="E103" s="225"/>
      <c r="F103" s="225" t="s">
        <v>1981</v>
      </c>
      <c r="G103" s="226"/>
      <c r="H103" s="225" t="s">
        <v>53</v>
      </c>
      <c r="I103" s="225" t="s">
        <v>56</v>
      </c>
      <c r="J103" s="225" t="s">
        <v>1982</v>
      </c>
      <c r="K103" s="224"/>
    </row>
    <row r="104" spans="2:11" s="1" customFormat="1" ht="17.25" customHeight="1">
      <c r="B104" s="223"/>
      <c r="C104" s="227" t="s">
        <v>1983</v>
      </c>
      <c r="D104" s="227"/>
      <c r="E104" s="227"/>
      <c r="F104" s="228" t="s">
        <v>1984</v>
      </c>
      <c r="G104" s="229"/>
      <c r="H104" s="227"/>
      <c r="I104" s="227"/>
      <c r="J104" s="227" t="s">
        <v>1985</v>
      </c>
      <c r="K104" s="224"/>
    </row>
    <row r="105" spans="2:11" s="1" customFormat="1" ht="5.25" customHeight="1">
      <c r="B105" s="223"/>
      <c r="C105" s="225"/>
      <c r="D105" s="225"/>
      <c r="E105" s="225"/>
      <c r="F105" s="225"/>
      <c r="G105" s="243"/>
      <c r="H105" s="225"/>
      <c r="I105" s="225"/>
      <c r="J105" s="225"/>
      <c r="K105" s="224"/>
    </row>
    <row r="106" spans="2:11" s="1" customFormat="1" ht="15" customHeight="1">
      <c r="B106" s="223"/>
      <c r="C106" s="212" t="s">
        <v>52</v>
      </c>
      <c r="D106" s="232"/>
      <c r="E106" s="232"/>
      <c r="F106" s="233" t="s">
        <v>1986</v>
      </c>
      <c r="G106" s="212"/>
      <c r="H106" s="212" t="s">
        <v>2026</v>
      </c>
      <c r="I106" s="212" t="s">
        <v>1988</v>
      </c>
      <c r="J106" s="212">
        <v>20</v>
      </c>
      <c r="K106" s="224"/>
    </row>
    <row r="107" spans="2:11" s="1" customFormat="1" ht="15" customHeight="1">
      <c r="B107" s="223"/>
      <c r="C107" s="212" t="s">
        <v>1989</v>
      </c>
      <c r="D107" s="212"/>
      <c r="E107" s="212"/>
      <c r="F107" s="233" t="s">
        <v>1986</v>
      </c>
      <c r="G107" s="212"/>
      <c r="H107" s="212" t="s">
        <v>2026</v>
      </c>
      <c r="I107" s="212" t="s">
        <v>1988</v>
      </c>
      <c r="J107" s="212">
        <v>120</v>
      </c>
      <c r="K107" s="224"/>
    </row>
    <row r="108" spans="2:11" s="1" customFormat="1" ht="15" customHeight="1">
      <c r="B108" s="235"/>
      <c r="C108" s="212" t="s">
        <v>1991</v>
      </c>
      <c r="D108" s="212"/>
      <c r="E108" s="212"/>
      <c r="F108" s="233" t="s">
        <v>1992</v>
      </c>
      <c r="G108" s="212"/>
      <c r="H108" s="212" t="s">
        <v>2026</v>
      </c>
      <c r="I108" s="212" t="s">
        <v>1988</v>
      </c>
      <c r="J108" s="212">
        <v>50</v>
      </c>
      <c r="K108" s="224"/>
    </row>
    <row r="109" spans="2:11" s="1" customFormat="1" ht="15" customHeight="1">
      <c r="B109" s="235"/>
      <c r="C109" s="212" t="s">
        <v>1994</v>
      </c>
      <c r="D109" s="212"/>
      <c r="E109" s="212"/>
      <c r="F109" s="233" t="s">
        <v>1986</v>
      </c>
      <c r="G109" s="212"/>
      <c r="H109" s="212" t="s">
        <v>2026</v>
      </c>
      <c r="I109" s="212" t="s">
        <v>1996</v>
      </c>
      <c r="J109" s="212"/>
      <c r="K109" s="224"/>
    </row>
    <row r="110" spans="2:11" s="1" customFormat="1" ht="15" customHeight="1">
      <c r="B110" s="235"/>
      <c r="C110" s="212" t="s">
        <v>2005</v>
      </c>
      <c r="D110" s="212"/>
      <c r="E110" s="212"/>
      <c r="F110" s="233" t="s">
        <v>1992</v>
      </c>
      <c r="G110" s="212"/>
      <c r="H110" s="212" t="s">
        <v>2026</v>
      </c>
      <c r="I110" s="212" t="s">
        <v>1988</v>
      </c>
      <c r="J110" s="212">
        <v>50</v>
      </c>
      <c r="K110" s="224"/>
    </row>
    <row r="111" spans="2:11" s="1" customFormat="1" ht="15" customHeight="1">
      <c r="B111" s="235"/>
      <c r="C111" s="212" t="s">
        <v>2013</v>
      </c>
      <c r="D111" s="212"/>
      <c r="E111" s="212"/>
      <c r="F111" s="233" t="s">
        <v>1992</v>
      </c>
      <c r="G111" s="212"/>
      <c r="H111" s="212" t="s">
        <v>2026</v>
      </c>
      <c r="I111" s="212" t="s">
        <v>1988</v>
      </c>
      <c r="J111" s="212">
        <v>50</v>
      </c>
      <c r="K111" s="224"/>
    </row>
    <row r="112" spans="2:11" s="1" customFormat="1" ht="15" customHeight="1">
      <c r="B112" s="235"/>
      <c r="C112" s="212" t="s">
        <v>2011</v>
      </c>
      <c r="D112" s="212"/>
      <c r="E112" s="212"/>
      <c r="F112" s="233" t="s">
        <v>1992</v>
      </c>
      <c r="G112" s="212"/>
      <c r="H112" s="212" t="s">
        <v>2026</v>
      </c>
      <c r="I112" s="212" t="s">
        <v>1988</v>
      </c>
      <c r="J112" s="212">
        <v>50</v>
      </c>
      <c r="K112" s="224"/>
    </row>
    <row r="113" spans="2:11" s="1" customFormat="1" ht="15" customHeight="1">
      <c r="B113" s="235"/>
      <c r="C113" s="212" t="s">
        <v>52</v>
      </c>
      <c r="D113" s="212"/>
      <c r="E113" s="212"/>
      <c r="F113" s="233" t="s">
        <v>1986</v>
      </c>
      <c r="G113" s="212"/>
      <c r="H113" s="212" t="s">
        <v>2027</v>
      </c>
      <c r="I113" s="212" t="s">
        <v>1988</v>
      </c>
      <c r="J113" s="212">
        <v>20</v>
      </c>
      <c r="K113" s="224"/>
    </row>
    <row r="114" spans="2:11" s="1" customFormat="1" ht="15" customHeight="1">
      <c r="B114" s="235"/>
      <c r="C114" s="212" t="s">
        <v>2028</v>
      </c>
      <c r="D114" s="212"/>
      <c r="E114" s="212"/>
      <c r="F114" s="233" t="s">
        <v>1986</v>
      </c>
      <c r="G114" s="212"/>
      <c r="H114" s="212" t="s">
        <v>2029</v>
      </c>
      <c r="I114" s="212" t="s">
        <v>1988</v>
      </c>
      <c r="J114" s="212">
        <v>120</v>
      </c>
      <c r="K114" s="224"/>
    </row>
    <row r="115" spans="2:11" s="1" customFormat="1" ht="15" customHeight="1">
      <c r="B115" s="235"/>
      <c r="C115" s="212" t="s">
        <v>37</v>
      </c>
      <c r="D115" s="212"/>
      <c r="E115" s="212"/>
      <c r="F115" s="233" t="s">
        <v>1986</v>
      </c>
      <c r="G115" s="212"/>
      <c r="H115" s="212" t="s">
        <v>2030</v>
      </c>
      <c r="I115" s="212" t="s">
        <v>2021</v>
      </c>
      <c r="J115" s="212"/>
      <c r="K115" s="224"/>
    </row>
    <row r="116" spans="2:11" s="1" customFormat="1" ht="15" customHeight="1">
      <c r="B116" s="235"/>
      <c r="C116" s="212" t="s">
        <v>47</v>
      </c>
      <c r="D116" s="212"/>
      <c r="E116" s="212"/>
      <c r="F116" s="233" t="s">
        <v>1986</v>
      </c>
      <c r="G116" s="212"/>
      <c r="H116" s="212" t="s">
        <v>2031</v>
      </c>
      <c r="I116" s="212" t="s">
        <v>2021</v>
      </c>
      <c r="J116" s="212"/>
      <c r="K116" s="224"/>
    </row>
    <row r="117" spans="2:11" s="1" customFormat="1" ht="15" customHeight="1">
      <c r="B117" s="235"/>
      <c r="C117" s="212" t="s">
        <v>56</v>
      </c>
      <c r="D117" s="212"/>
      <c r="E117" s="212"/>
      <c r="F117" s="233" t="s">
        <v>1986</v>
      </c>
      <c r="G117" s="212"/>
      <c r="H117" s="212" t="s">
        <v>2032</v>
      </c>
      <c r="I117" s="212" t="s">
        <v>2033</v>
      </c>
      <c r="J117" s="212"/>
      <c r="K117" s="224"/>
    </row>
    <row r="118" spans="2:11" s="1" customFormat="1" ht="15" customHeight="1">
      <c r="B118" s="238"/>
      <c r="C118" s="244"/>
      <c r="D118" s="244"/>
      <c r="E118" s="244"/>
      <c r="F118" s="244"/>
      <c r="G118" s="244"/>
      <c r="H118" s="244"/>
      <c r="I118" s="244"/>
      <c r="J118" s="244"/>
      <c r="K118" s="240"/>
    </row>
    <row r="119" spans="2:11" s="1" customFormat="1" ht="18.75" customHeight="1">
      <c r="B119" s="245"/>
      <c r="C119" s="246"/>
      <c r="D119" s="246"/>
      <c r="E119" s="246"/>
      <c r="F119" s="247"/>
      <c r="G119" s="246"/>
      <c r="H119" s="246"/>
      <c r="I119" s="246"/>
      <c r="J119" s="246"/>
      <c r="K119" s="245"/>
    </row>
    <row r="120" spans="2:11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s="1" customFormat="1" ht="7.5" customHeight="1">
      <c r="B121" s="248"/>
      <c r="C121" s="249"/>
      <c r="D121" s="249"/>
      <c r="E121" s="249"/>
      <c r="F121" s="249"/>
      <c r="G121" s="249"/>
      <c r="H121" s="249"/>
      <c r="I121" s="249"/>
      <c r="J121" s="249"/>
      <c r="K121" s="250"/>
    </row>
    <row r="122" spans="2:11" s="1" customFormat="1" ht="45" customHeight="1">
      <c r="B122" s="251"/>
      <c r="C122" s="329" t="s">
        <v>2034</v>
      </c>
      <c r="D122" s="329"/>
      <c r="E122" s="329"/>
      <c r="F122" s="329"/>
      <c r="G122" s="329"/>
      <c r="H122" s="329"/>
      <c r="I122" s="329"/>
      <c r="J122" s="329"/>
      <c r="K122" s="252"/>
    </row>
    <row r="123" spans="2:11" s="1" customFormat="1" ht="17.25" customHeight="1">
      <c r="B123" s="253"/>
      <c r="C123" s="225" t="s">
        <v>1980</v>
      </c>
      <c r="D123" s="225"/>
      <c r="E123" s="225"/>
      <c r="F123" s="225" t="s">
        <v>1981</v>
      </c>
      <c r="G123" s="226"/>
      <c r="H123" s="225" t="s">
        <v>53</v>
      </c>
      <c r="I123" s="225" t="s">
        <v>56</v>
      </c>
      <c r="J123" s="225" t="s">
        <v>1982</v>
      </c>
      <c r="K123" s="254"/>
    </row>
    <row r="124" spans="2:11" s="1" customFormat="1" ht="17.25" customHeight="1">
      <c r="B124" s="253"/>
      <c r="C124" s="227" t="s">
        <v>1983</v>
      </c>
      <c r="D124" s="227"/>
      <c r="E124" s="227"/>
      <c r="F124" s="228" t="s">
        <v>1984</v>
      </c>
      <c r="G124" s="229"/>
      <c r="H124" s="227"/>
      <c r="I124" s="227"/>
      <c r="J124" s="227" t="s">
        <v>1985</v>
      </c>
      <c r="K124" s="254"/>
    </row>
    <row r="125" spans="2:11" s="1" customFormat="1" ht="5.25" customHeight="1">
      <c r="B125" s="255"/>
      <c r="C125" s="230"/>
      <c r="D125" s="230"/>
      <c r="E125" s="230"/>
      <c r="F125" s="230"/>
      <c r="G125" s="256"/>
      <c r="H125" s="230"/>
      <c r="I125" s="230"/>
      <c r="J125" s="230"/>
      <c r="K125" s="257"/>
    </row>
    <row r="126" spans="2:11" s="1" customFormat="1" ht="15" customHeight="1">
      <c r="B126" s="255"/>
      <c r="C126" s="212" t="s">
        <v>1989</v>
      </c>
      <c r="D126" s="232"/>
      <c r="E126" s="232"/>
      <c r="F126" s="233" t="s">
        <v>1986</v>
      </c>
      <c r="G126" s="212"/>
      <c r="H126" s="212" t="s">
        <v>2026</v>
      </c>
      <c r="I126" s="212" t="s">
        <v>1988</v>
      </c>
      <c r="J126" s="212">
        <v>120</v>
      </c>
      <c r="K126" s="258"/>
    </row>
    <row r="127" spans="2:11" s="1" customFormat="1" ht="15" customHeight="1">
      <c r="B127" s="255"/>
      <c r="C127" s="212" t="s">
        <v>2035</v>
      </c>
      <c r="D127" s="212"/>
      <c r="E127" s="212"/>
      <c r="F127" s="233" t="s">
        <v>1986</v>
      </c>
      <c r="G127" s="212"/>
      <c r="H127" s="212" t="s">
        <v>2036</v>
      </c>
      <c r="I127" s="212" t="s">
        <v>1988</v>
      </c>
      <c r="J127" s="212" t="s">
        <v>2037</v>
      </c>
      <c r="K127" s="258"/>
    </row>
    <row r="128" spans="2:11" s="1" customFormat="1" ht="15" customHeight="1">
      <c r="B128" s="255"/>
      <c r="C128" s="212" t="s">
        <v>84</v>
      </c>
      <c r="D128" s="212"/>
      <c r="E128" s="212"/>
      <c r="F128" s="233" t="s">
        <v>1986</v>
      </c>
      <c r="G128" s="212"/>
      <c r="H128" s="212" t="s">
        <v>2038</v>
      </c>
      <c r="I128" s="212" t="s">
        <v>1988</v>
      </c>
      <c r="J128" s="212" t="s">
        <v>2037</v>
      </c>
      <c r="K128" s="258"/>
    </row>
    <row r="129" spans="2:11" s="1" customFormat="1" ht="15" customHeight="1">
      <c r="B129" s="255"/>
      <c r="C129" s="212" t="s">
        <v>1997</v>
      </c>
      <c r="D129" s="212"/>
      <c r="E129" s="212"/>
      <c r="F129" s="233" t="s">
        <v>1992</v>
      </c>
      <c r="G129" s="212"/>
      <c r="H129" s="212" t="s">
        <v>1998</v>
      </c>
      <c r="I129" s="212" t="s">
        <v>1988</v>
      </c>
      <c r="J129" s="212">
        <v>15</v>
      </c>
      <c r="K129" s="258"/>
    </row>
    <row r="130" spans="2:11" s="1" customFormat="1" ht="15" customHeight="1">
      <c r="B130" s="255"/>
      <c r="C130" s="236" t="s">
        <v>1999</v>
      </c>
      <c r="D130" s="236"/>
      <c r="E130" s="236"/>
      <c r="F130" s="237" t="s">
        <v>1992</v>
      </c>
      <c r="G130" s="236"/>
      <c r="H130" s="236" t="s">
        <v>2000</v>
      </c>
      <c r="I130" s="236" t="s">
        <v>1988</v>
      </c>
      <c r="J130" s="236">
        <v>15</v>
      </c>
      <c r="K130" s="258"/>
    </row>
    <row r="131" spans="2:11" s="1" customFormat="1" ht="15" customHeight="1">
      <c r="B131" s="255"/>
      <c r="C131" s="236" t="s">
        <v>2001</v>
      </c>
      <c r="D131" s="236"/>
      <c r="E131" s="236"/>
      <c r="F131" s="237" t="s">
        <v>1992</v>
      </c>
      <c r="G131" s="236"/>
      <c r="H131" s="236" t="s">
        <v>2002</v>
      </c>
      <c r="I131" s="236" t="s">
        <v>1988</v>
      </c>
      <c r="J131" s="236">
        <v>20</v>
      </c>
      <c r="K131" s="258"/>
    </row>
    <row r="132" spans="2:11" s="1" customFormat="1" ht="15" customHeight="1">
      <c r="B132" s="255"/>
      <c r="C132" s="236" t="s">
        <v>2003</v>
      </c>
      <c r="D132" s="236"/>
      <c r="E132" s="236"/>
      <c r="F132" s="237" t="s">
        <v>1992</v>
      </c>
      <c r="G132" s="236"/>
      <c r="H132" s="236" t="s">
        <v>2004</v>
      </c>
      <c r="I132" s="236" t="s">
        <v>1988</v>
      </c>
      <c r="J132" s="236">
        <v>20</v>
      </c>
      <c r="K132" s="258"/>
    </row>
    <row r="133" spans="2:11" s="1" customFormat="1" ht="15" customHeight="1">
      <c r="B133" s="255"/>
      <c r="C133" s="212" t="s">
        <v>1991</v>
      </c>
      <c r="D133" s="212"/>
      <c r="E133" s="212"/>
      <c r="F133" s="233" t="s">
        <v>1992</v>
      </c>
      <c r="G133" s="212"/>
      <c r="H133" s="212" t="s">
        <v>2026</v>
      </c>
      <c r="I133" s="212" t="s">
        <v>1988</v>
      </c>
      <c r="J133" s="212">
        <v>50</v>
      </c>
      <c r="K133" s="258"/>
    </row>
    <row r="134" spans="2:11" s="1" customFormat="1" ht="15" customHeight="1">
      <c r="B134" s="255"/>
      <c r="C134" s="212" t="s">
        <v>2005</v>
      </c>
      <c r="D134" s="212"/>
      <c r="E134" s="212"/>
      <c r="F134" s="233" t="s">
        <v>1992</v>
      </c>
      <c r="G134" s="212"/>
      <c r="H134" s="212" t="s">
        <v>2026</v>
      </c>
      <c r="I134" s="212" t="s">
        <v>1988</v>
      </c>
      <c r="J134" s="212">
        <v>50</v>
      </c>
      <c r="K134" s="258"/>
    </row>
    <row r="135" spans="2:11" s="1" customFormat="1" ht="15" customHeight="1">
      <c r="B135" s="255"/>
      <c r="C135" s="212" t="s">
        <v>2011</v>
      </c>
      <c r="D135" s="212"/>
      <c r="E135" s="212"/>
      <c r="F135" s="233" t="s">
        <v>1992</v>
      </c>
      <c r="G135" s="212"/>
      <c r="H135" s="212" t="s">
        <v>2026</v>
      </c>
      <c r="I135" s="212" t="s">
        <v>1988</v>
      </c>
      <c r="J135" s="212">
        <v>50</v>
      </c>
      <c r="K135" s="258"/>
    </row>
    <row r="136" spans="2:11" s="1" customFormat="1" ht="15" customHeight="1">
      <c r="B136" s="255"/>
      <c r="C136" s="212" t="s">
        <v>2013</v>
      </c>
      <c r="D136" s="212"/>
      <c r="E136" s="212"/>
      <c r="F136" s="233" t="s">
        <v>1992</v>
      </c>
      <c r="G136" s="212"/>
      <c r="H136" s="212" t="s">
        <v>2026</v>
      </c>
      <c r="I136" s="212" t="s">
        <v>1988</v>
      </c>
      <c r="J136" s="212">
        <v>50</v>
      </c>
      <c r="K136" s="258"/>
    </row>
    <row r="137" spans="2:11" s="1" customFormat="1" ht="15" customHeight="1">
      <c r="B137" s="255"/>
      <c r="C137" s="212" t="s">
        <v>2014</v>
      </c>
      <c r="D137" s="212"/>
      <c r="E137" s="212"/>
      <c r="F137" s="233" t="s">
        <v>1992</v>
      </c>
      <c r="G137" s="212"/>
      <c r="H137" s="212" t="s">
        <v>2039</v>
      </c>
      <c r="I137" s="212" t="s">
        <v>1988</v>
      </c>
      <c r="J137" s="212">
        <v>255</v>
      </c>
      <c r="K137" s="258"/>
    </row>
    <row r="138" spans="2:11" s="1" customFormat="1" ht="15" customHeight="1">
      <c r="B138" s="255"/>
      <c r="C138" s="212" t="s">
        <v>2016</v>
      </c>
      <c r="D138" s="212"/>
      <c r="E138" s="212"/>
      <c r="F138" s="233" t="s">
        <v>1986</v>
      </c>
      <c r="G138" s="212"/>
      <c r="H138" s="212" t="s">
        <v>2040</v>
      </c>
      <c r="I138" s="212" t="s">
        <v>2018</v>
      </c>
      <c r="J138" s="212"/>
      <c r="K138" s="258"/>
    </row>
    <row r="139" spans="2:11" s="1" customFormat="1" ht="15" customHeight="1">
      <c r="B139" s="255"/>
      <c r="C139" s="212" t="s">
        <v>2019</v>
      </c>
      <c r="D139" s="212"/>
      <c r="E139" s="212"/>
      <c r="F139" s="233" t="s">
        <v>1986</v>
      </c>
      <c r="G139" s="212"/>
      <c r="H139" s="212" t="s">
        <v>2041</v>
      </c>
      <c r="I139" s="212" t="s">
        <v>2021</v>
      </c>
      <c r="J139" s="212"/>
      <c r="K139" s="258"/>
    </row>
    <row r="140" spans="2:11" s="1" customFormat="1" ht="15" customHeight="1">
      <c r="B140" s="255"/>
      <c r="C140" s="212" t="s">
        <v>2022</v>
      </c>
      <c r="D140" s="212"/>
      <c r="E140" s="212"/>
      <c r="F140" s="233" t="s">
        <v>1986</v>
      </c>
      <c r="G140" s="212"/>
      <c r="H140" s="212" t="s">
        <v>2022</v>
      </c>
      <c r="I140" s="212" t="s">
        <v>2021</v>
      </c>
      <c r="J140" s="212"/>
      <c r="K140" s="258"/>
    </row>
    <row r="141" spans="2:11" s="1" customFormat="1" ht="15" customHeight="1">
      <c r="B141" s="255"/>
      <c r="C141" s="212" t="s">
        <v>37</v>
      </c>
      <c r="D141" s="212"/>
      <c r="E141" s="212"/>
      <c r="F141" s="233" t="s">
        <v>1986</v>
      </c>
      <c r="G141" s="212"/>
      <c r="H141" s="212" t="s">
        <v>2042</v>
      </c>
      <c r="I141" s="212" t="s">
        <v>2021</v>
      </c>
      <c r="J141" s="212"/>
      <c r="K141" s="258"/>
    </row>
    <row r="142" spans="2:11" s="1" customFormat="1" ht="15" customHeight="1">
      <c r="B142" s="255"/>
      <c r="C142" s="212" t="s">
        <v>2043</v>
      </c>
      <c r="D142" s="212"/>
      <c r="E142" s="212"/>
      <c r="F142" s="233" t="s">
        <v>1986</v>
      </c>
      <c r="G142" s="212"/>
      <c r="H142" s="212" t="s">
        <v>2044</v>
      </c>
      <c r="I142" s="212" t="s">
        <v>2021</v>
      </c>
      <c r="J142" s="212"/>
      <c r="K142" s="258"/>
    </row>
    <row r="143" spans="2:11" s="1" customFormat="1" ht="15" customHeight="1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>
      <c r="B144" s="246"/>
      <c r="C144" s="246"/>
      <c r="D144" s="246"/>
      <c r="E144" s="246"/>
      <c r="F144" s="247"/>
      <c r="G144" s="246"/>
      <c r="H144" s="246"/>
      <c r="I144" s="246"/>
      <c r="J144" s="246"/>
      <c r="K144" s="246"/>
    </row>
    <row r="145" spans="2:11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s="1" customFormat="1" ht="45" customHeight="1">
      <c r="B147" s="223"/>
      <c r="C147" s="331" t="s">
        <v>2045</v>
      </c>
      <c r="D147" s="331"/>
      <c r="E147" s="331"/>
      <c r="F147" s="331"/>
      <c r="G147" s="331"/>
      <c r="H147" s="331"/>
      <c r="I147" s="331"/>
      <c r="J147" s="331"/>
      <c r="K147" s="224"/>
    </row>
    <row r="148" spans="2:11" s="1" customFormat="1" ht="17.25" customHeight="1">
      <c r="B148" s="223"/>
      <c r="C148" s="225" t="s">
        <v>1980</v>
      </c>
      <c r="D148" s="225"/>
      <c r="E148" s="225"/>
      <c r="F148" s="225" t="s">
        <v>1981</v>
      </c>
      <c r="G148" s="226"/>
      <c r="H148" s="225" t="s">
        <v>53</v>
      </c>
      <c r="I148" s="225" t="s">
        <v>56</v>
      </c>
      <c r="J148" s="225" t="s">
        <v>1982</v>
      </c>
      <c r="K148" s="224"/>
    </row>
    <row r="149" spans="2:11" s="1" customFormat="1" ht="17.25" customHeight="1">
      <c r="B149" s="223"/>
      <c r="C149" s="227" t="s">
        <v>1983</v>
      </c>
      <c r="D149" s="227"/>
      <c r="E149" s="227"/>
      <c r="F149" s="228" t="s">
        <v>1984</v>
      </c>
      <c r="G149" s="229"/>
      <c r="H149" s="227"/>
      <c r="I149" s="227"/>
      <c r="J149" s="227" t="s">
        <v>1985</v>
      </c>
      <c r="K149" s="224"/>
    </row>
    <row r="150" spans="2:11" s="1" customFormat="1" ht="5.25" customHeight="1">
      <c r="B150" s="235"/>
      <c r="C150" s="230"/>
      <c r="D150" s="230"/>
      <c r="E150" s="230"/>
      <c r="F150" s="230"/>
      <c r="G150" s="231"/>
      <c r="H150" s="230"/>
      <c r="I150" s="230"/>
      <c r="J150" s="230"/>
      <c r="K150" s="258"/>
    </row>
    <row r="151" spans="2:11" s="1" customFormat="1" ht="15" customHeight="1">
      <c r="B151" s="235"/>
      <c r="C151" s="262" t="s">
        <v>1989</v>
      </c>
      <c r="D151" s="212"/>
      <c r="E151" s="212"/>
      <c r="F151" s="263" t="s">
        <v>1986</v>
      </c>
      <c r="G151" s="212"/>
      <c r="H151" s="262" t="s">
        <v>2026</v>
      </c>
      <c r="I151" s="262" t="s">
        <v>1988</v>
      </c>
      <c r="J151" s="262">
        <v>120</v>
      </c>
      <c r="K151" s="258"/>
    </row>
    <row r="152" spans="2:11" s="1" customFormat="1" ht="15" customHeight="1">
      <c r="B152" s="235"/>
      <c r="C152" s="262" t="s">
        <v>2035</v>
      </c>
      <c r="D152" s="212"/>
      <c r="E152" s="212"/>
      <c r="F152" s="263" t="s">
        <v>1986</v>
      </c>
      <c r="G152" s="212"/>
      <c r="H152" s="262" t="s">
        <v>2046</v>
      </c>
      <c r="I152" s="262" t="s">
        <v>1988</v>
      </c>
      <c r="J152" s="262" t="s">
        <v>2037</v>
      </c>
      <c r="K152" s="258"/>
    </row>
    <row r="153" spans="2:11" s="1" customFormat="1" ht="15" customHeight="1">
      <c r="B153" s="235"/>
      <c r="C153" s="262" t="s">
        <v>84</v>
      </c>
      <c r="D153" s="212"/>
      <c r="E153" s="212"/>
      <c r="F153" s="263" t="s">
        <v>1986</v>
      </c>
      <c r="G153" s="212"/>
      <c r="H153" s="262" t="s">
        <v>2047</v>
      </c>
      <c r="I153" s="262" t="s">
        <v>1988</v>
      </c>
      <c r="J153" s="262" t="s">
        <v>2037</v>
      </c>
      <c r="K153" s="258"/>
    </row>
    <row r="154" spans="2:11" s="1" customFormat="1" ht="15" customHeight="1">
      <c r="B154" s="235"/>
      <c r="C154" s="262" t="s">
        <v>1991</v>
      </c>
      <c r="D154" s="212"/>
      <c r="E154" s="212"/>
      <c r="F154" s="263" t="s">
        <v>1992</v>
      </c>
      <c r="G154" s="212"/>
      <c r="H154" s="262" t="s">
        <v>2026</v>
      </c>
      <c r="I154" s="262" t="s">
        <v>1988</v>
      </c>
      <c r="J154" s="262">
        <v>50</v>
      </c>
      <c r="K154" s="258"/>
    </row>
    <row r="155" spans="2:11" s="1" customFormat="1" ht="15" customHeight="1">
      <c r="B155" s="235"/>
      <c r="C155" s="262" t="s">
        <v>1994</v>
      </c>
      <c r="D155" s="212"/>
      <c r="E155" s="212"/>
      <c r="F155" s="263" t="s">
        <v>1986</v>
      </c>
      <c r="G155" s="212"/>
      <c r="H155" s="262" t="s">
        <v>2026</v>
      </c>
      <c r="I155" s="262" t="s">
        <v>1996</v>
      </c>
      <c r="J155" s="262"/>
      <c r="K155" s="258"/>
    </row>
    <row r="156" spans="2:11" s="1" customFormat="1" ht="15" customHeight="1">
      <c r="B156" s="235"/>
      <c r="C156" s="262" t="s">
        <v>2005</v>
      </c>
      <c r="D156" s="212"/>
      <c r="E156" s="212"/>
      <c r="F156" s="263" t="s">
        <v>1992</v>
      </c>
      <c r="G156" s="212"/>
      <c r="H156" s="262" t="s">
        <v>2026</v>
      </c>
      <c r="I156" s="262" t="s">
        <v>1988</v>
      </c>
      <c r="J156" s="262">
        <v>50</v>
      </c>
      <c r="K156" s="258"/>
    </row>
    <row r="157" spans="2:11" s="1" customFormat="1" ht="15" customHeight="1">
      <c r="B157" s="235"/>
      <c r="C157" s="262" t="s">
        <v>2013</v>
      </c>
      <c r="D157" s="212"/>
      <c r="E157" s="212"/>
      <c r="F157" s="263" t="s">
        <v>1992</v>
      </c>
      <c r="G157" s="212"/>
      <c r="H157" s="262" t="s">
        <v>2026</v>
      </c>
      <c r="I157" s="262" t="s">
        <v>1988</v>
      </c>
      <c r="J157" s="262">
        <v>50</v>
      </c>
      <c r="K157" s="258"/>
    </row>
    <row r="158" spans="2:11" s="1" customFormat="1" ht="15" customHeight="1">
      <c r="B158" s="235"/>
      <c r="C158" s="262" t="s">
        <v>2011</v>
      </c>
      <c r="D158" s="212"/>
      <c r="E158" s="212"/>
      <c r="F158" s="263" t="s">
        <v>1992</v>
      </c>
      <c r="G158" s="212"/>
      <c r="H158" s="262" t="s">
        <v>2026</v>
      </c>
      <c r="I158" s="262" t="s">
        <v>1988</v>
      </c>
      <c r="J158" s="262">
        <v>50</v>
      </c>
      <c r="K158" s="258"/>
    </row>
    <row r="159" spans="2:11" s="1" customFormat="1" ht="15" customHeight="1">
      <c r="B159" s="235"/>
      <c r="C159" s="262" t="s">
        <v>110</v>
      </c>
      <c r="D159" s="212"/>
      <c r="E159" s="212"/>
      <c r="F159" s="263" t="s">
        <v>1986</v>
      </c>
      <c r="G159" s="212"/>
      <c r="H159" s="262" t="s">
        <v>2048</v>
      </c>
      <c r="I159" s="262" t="s">
        <v>1988</v>
      </c>
      <c r="J159" s="262" t="s">
        <v>2049</v>
      </c>
      <c r="K159" s="258"/>
    </row>
    <row r="160" spans="2:11" s="1" customFormat="1" ht="15" customHeight="1">
      <c r="B160" s="235"/>
      <c r="C160" s="262" t="s">
        <v>2050</v>
      </c>
      <c r="D160" s="212"/>
      <c r="E160" s="212"/>
      <c r="F160" s="263" t="s">
        <v>1986</v>
      </c>
      <c r="G160" s="212"/>
      <c r="H160" s="262" t="s">
        <v>2051</v>
      </c>
      <c r="I160" s="262" t="s">
        <v>2021</v>
      </c>
      <c r="J160" s="262"/>
      <c r="K160" s="258"/>
    </row>
    <row r="161" spans="2:11" s="1" customFormat="1" ht="15" customHeight="1">
      <c r="B161" s="264"/>
      <c r="C161" s="244"/>
      <c r="D161" s="244"/>
      <c r="E161" s="244"/>
      <c r="F161" s="244"/>
      <c r="G161" s="244"/>
      <c r="H161" s="244"/>
      <c r="I161" s="244"/>
      <c r="J161" s="244"/>
      <c r="K161" s="265"/>
    </row>
    <row r="162" spans="2:11" s="1" customFormat="1" ht="18.75" customHeight="1">
      <c r="B162" s="246"/>
      <c r="C162" s="256"/>
      <c r="D162" s="256"/>
      <c r="E162" s="256"/>
      <c r="F162" s="266"/>
      <c r="G162" s="256"/>
      <c r="H162" s="256"/>
      <c r="I162" s="256"/>
      <c r="J162" s="256"/>
      <c r="K162" s="246"/>
    </row>
    <row r="163" spans="2:11" s="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s="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s="1" customFormat="1" ht="45" customHeight="1">
      <c r="B165" s="204"/>
      <c r="C165" s="329" t="s">
        <v>2052</v>
      </c>
      <c r="D165" s="329"/>
      <c r="E165" s="329"/>
      <c r="F165" s="329"/>
      <c r="G165" s="329"/>
      <c r="H165" s="329"/>
      <c r="I165" s="329"/>
      <c r="J165" s="329"/>
      <c r="K165" s="205"/>
    </row>
    <row r="166" spans="2:11" s="1" customFormat="1" ht="17.25" customHeight="1">
      <c r="B166" s="204"/>
      <c r="C166" s="225" t="s">
        <v>1980</v>
      </c>
      <c r="D166" s="225"/>
      <c r="E166" s="225"/>
      <c r="F166" s="225" t="s">
        <v>1981</v>
      </c>
      <c r="G166" s="267"/>
      <c r="H166" s="268" t="s">
        <v>53</v>
      </c>
      <c r="I166" s="268" t="s">
        <v>56</v>
      </c>
      <c r="J166" s="225" t="s">
        <v>1982</v>
      </c>
      <c r="K166" s="205"/>
    </row>
    <row r="167" spans="2:11" s="1" customFormat="1" ht="17.25" customHeight="1">
      <c r="B167" s="206"/>
      <c r="C167" s="227" t="s">
        <v>1983</v>
      </c>
      <c r="D167" s="227"/>
      <c r="E167" s="227"/>
      <c r="F167" s="228" t="s">
        <v>1984</v>
      </c>
      <c r="G167" s="269"/>
      <c r="H167" s="270"/>
      <c r="I167" s="270"/>
      <c r="J167" s="227" t="s">
        <v>1985</v>
      </c>
      <c r="K167" s="207"/>
    </row>
    <row r="168" spans="2:11" s="1" customFormat="1" ht="5.25" customHeight="1">
      <c r="B168" s="235"/>
      <c r="C168" s="230"/>
      <c r="D168" s="230"/>
      <c r="E168" s="230"/>
      <c r="F168" s="230"/>
      <c r="G168" s="231"/>
      <c r="H168" s="230"/>
      <c r="I168" s="230"/>
      <c r="J168" s="230"/>
      <c r="K168" s="258"/>
    </row>
    <row r="169" spans="2:11" s="1" customFormat="1" ht="15" customHeight="1">
      <c r="B169" s="235"/>
      <c r="C169" s="212" t="s">
        <v>1989</v>
      </c>
      <c r="D169" s="212"/>
      <c r="E169" s="212"/>
      <c r="F169" s="233" t="s">
        <v>1986</v>
      </c>
      <c r="G169" s="212"/>
      <c r="H169" s="212" t="s">
        <v>2026</v>
      </c>
      <c r="I169" s="212" t="s">
        <v>1988</v>
      </c>
      <c r="J169" s="212">
        <v>120</v>
      </c>
      <c r="K169" s="258"/>
    </row>
    <row r="170" spans="2:11" s="1" customFormat="1" ht="15" customHeight="1">
      <c r="B170" s="235"/>
      <c r="C170" s="212" t="s">
        <v>2035</v>
      </c>
      <c r="D170" s="212"/>
      <c r="E170" s="212"/>
      <c r="F170" s="233" t="s">
        <v>1986</v>
      </c>
      <c r="G170" s="212"/>
      <c r="H170" s="212" t="s">
        <v>2036</v>
      </c>
      <c r="I170" s="212" t="s">
        <v>1988</v>
      </c>
      <c r="J170" s="212" t="s">
        <v>2037</v>
      </c>
      <c r="K170" s="258"/>
    </row>
    <row r="171" spans="2:11" s="1" customFormat="1" ht="15" customHeight="1">
      <c r="B171" s="235"/>
      <c r="C171" s="212" t="s">
        <v>84</v>
      </c>
      <c r="D171" s="212"/>
      <c r="E171" s="212"/>
      <c r="F171" s="233" t="s">
        <v>1986</v>
      </c>
      <c r="G171" s="212"/>
      <c r="H171" s="212" t="s">
        <v>2053</v>
      </c>
      <c r="I171" s="212" t="s">
        <v>1988</v>
      </c>
      <c r="J171" s="212" t="s">
        <v>2037</v>
      </c>
      <c r="K171" s="258"/>
    </row>
    <row r="172" spans="2:11" s="1" customFormat="1" ht="15" customHeight="1">
      <c r="B172" s="235"/>
      <c r="C172" s="212" t="s">
        <v>1991</v>
      </c>
      <c r="D172" s="212"/>
      <c r="E172" s="212"/>
      <c r="F172" s="233" t="s">
        <v>1992</v>
      </c>
      <c r="G172" s="212"/>
      <c r="H172" s="212" t="s">
        <v>2053</v>
      </c>
      <c r="I172" s="212" t="s">
        <v>1988</v>
      </c>
      <c r="J172" s="212">
        <v>50</v>
      </c>
      <c r="K172" s="258"/>
    </row>
    <row r="173" spans="2:11" s="1" customFormat="1" ht="15" customHeight="1">
      <c r="B173" s="235"/>
      <c r="C173" s="212" t="s">
        <v>1994</v>
      </c>
      <c r="D173" s="212"/>
      <c r="E173" s="212"/>
      <c r="F173" s="233" t="s">
        <v>1986</v>
      </c>
      <c r="G173" s="212"/>
      <c r="H173" s="212" t="s">
        <v>2053</v>
      </c>
      <c r="I173" s="212" t="s">
        <v>1996</v>
      </c>
      <c r="J173" s="212"/>
      <c r="K173" s="258"/>
    </row>
    <row r="174" spans="2:11" s="1" customFormat="1" ht="15" customHeight="1">
      <c r="B174" s="235"/>
      <c r="C174" s="212" t="s">
        <v>2005</v>
      </c>
      <c r="D174" s="212"/>
      <c r="E174" s="212"/>
      <c r="F174" s="233" t="s">
        <v>1992</v>
      </c>
      <c r="G174" s="212"/>
      <c r="H174" s="212" t="s">
        <v>2053</v>
      </c>
      <c r="I174" s="212" t="s">
        <v>1988</v>
      </c>
      <c r="J174" s="212">
        <v>50</v>
      </c>
      <c r="K174" s="258"/>
    </row>
    <row r="175" spans="2:11" s="1" customFormat="1" ht="15" customHeight="1">
      <c r="B175" s="235"/>
      <c r="C175" s="212" t="s">
        <v>2013</v>
      </c>
      <c r="D175" s="212"/>
      <c r="E175" s="212"/>
      <c r="F175" s="233" t="s">
        <v>1992</v>
      </c>
      <c r="G175" s="212"/>
      <c r="H175" s="212" t="s">
        <v>2053</v>
      </c>
      <c r="I175" s="212" t="s">
        <v>1988</v>
      </c>
      <c r="J175" s="212">
        <v>50</v>
      </c>
      <c r="K175" s="258"/>
    </row>
    <row r="176" spans="2:11" s="1" customFormat="1" ht="15" customHeight="1">
      <c r="B176" s="235"/>
      <c r="C176" s="212" t="s">
        <v>2011</v>
      </c>
      <c r="D176" s="212"/>
      <c r="E176" s="212"/>
      <c r="F176" s="233" t="s">
        <v>1992</v>
      </c>
      <c r="G176" s="212"/>
      <c r="H176" s="212" t="s">
        <v>2053</v>
      </c>
      <c r="I176" s="212" t="s">
        <v>1988</v>
      </c>
      <c r="J176" s="212">
        <v>50</v>
      </c>
      <c r="K176" s="258"/>
    </row>
    <row r="177" spans="2:11" s="1" customFormat="1" ht="15" customHeight="1">
      <c r="B177" s="235"/>
      <c r="C177" s="212" t="s">
        <v>123</v>
      </c>
      <c r="D177" s="212"/>
      <c r="E177" s="212"/>
      <c r="F177" s="233" t="s">
        <v>1986</v>
      </c>
      <c r="G177" s="212"/>
      <c r="H177" s="212" t="s">
        <v>2054</v>
      </c>
      <c r="I177" s="212" t="s">
        <v>2055</v>
      </c>
      <c r="J177" s="212"/>
      <c r="K177" s="258"/>
    </row>
    <row r="178" spans="2:11" s="1" customFormat="1" ht="15" customHeight="1">
      <c r="B178" s="235"/>
      <c r="C178" s="212" t="s">
        <v>56</v>
      </c>
      <c r="D178" s="212"/>
      <c r="E178" s="212"/>
      <c r="F178" s="233" t="s">
        <v>1986</v>
      </c>
      <c r="G178" s="212"/>
      <c r="H178" s="212" t="s">
        <v>2056</v>
      </c>
      <c r="I178" s="212" t="s">
        <v>2057</v>
      </c>
      <c r="J178" s="212">
        <v>1</v>
      </c>
      <c r="K178" s="258"/>
    </row>
    <row r="179" spans="2:11" s="1" customFormat="1" ht="15" customHeight="1">
      <c r="B179" s="235"/>
      <c r="C179" s="212" t="s">
        <v>52</v>
      </c>
      <c r="D179" s="212"/>
      <c r="E179" s="212"/>
      <c r="F179" s="233" t="s">
        <v>1986</v>
      </c>
      <c r="G179" s="212"/>
      <c r="H179" s="212" t="s">
        <v>2058</v>
      </c>
      <c r="I179" s="212" t="s">
        <v>1988</v>
      </c>
      <c r="J179" s="212">
        <v>20</v>
      </c>
      <c r="K179" s="258"/>
    </row>
    <row r="180" spans="2:11" s="1" customFormat="1" ht="15" customHeight="1">
      <c r="B180" s="235"/>
      <c r="C180" s="212" t="s">
        <v>53</v>
      </c>
      <c r="D180" s="212"/>
      <c r="E180" s="212"/>
      <c r="F180" s="233" t="s">
        <v>1986</v>
      </c>
      <c r="G180" s="212"/>
      <c r="H180" s="212" t="s">
        <v>2059</v>
      </c>
      <c r="I180" s="212" t="s">
        <v>1988</v>
      </c>
      <c r="J180" s="212">
        <v>255</v>
      </c>
      <c r="K180" s="258"/>
    </row>
    <row r="181" spans="2:11" s="1" customFormat="1" ht="15" customHeight="1">
      <c r="B181" s="235"/>
      <c r="C181" s="212" t="s">
        <v>124</v>
      </c>
      <c r="D181" s="212"/>
      <c r="E181" s="212"/>
      <c r="F181" s="233" t="s">
        <v>1986</v>
      </c>
      <c r="G181" s="212"/>
      <c r="H181" s="212" t="s">
        <v>1950</v>
      </c>
      <c r="I181" s="212" t="s">
        <v>1988</v>
      </c>
      <c r="J181" s="212">
        <v>10</v>
      </c>
      <c r="K181" s="258"/>
    </row>
    <row r="182" spans="2:11" s="1" customFormat="1" ht="15" customHeight="1">
      <c r="B182" s="235"/>
      <c r="C182" s="212" t="s">
        <v>125</v>
      </c>
      <c r="D182" s="212"/>
      <c r="E182" s="212"/>
      <c r="F182" s="233" t="s">
        <v>1986</v>
      </c>
      <c r="G182" s="212"/>
      <c r="H182" s="212" t="s">
        <v>2060</v>
      </c>
      <c r="I182" s="212" t="s">
        <v>2021</v>
      </c>
      <c r="J182" s="212"/>
      <c r="K182" s="258"/>
    </row>
    <row r="183" spans="2:11" s="1" customFormat="1" ht="15" customHeight="1">
      <c r="B183" s="235"/>
      <c r="C183" s="212" t="s">
        <v>2061</v>
      </c>
      <c r="D183" s="212"/>
      <c r="E183" s="212"/>
      <c r="F183" s="233" t="s">
        <v>1986</v>
      </c>
      <c r="G183" s="212"/>
      <c r="H183" s="212" t="s">
        <v>2062</v>
      </c>
      <c r="I183" s="212" t="s">
        <v>2021</v>
      </c>
      <c r="J183" s="212"/>
      <c r="K183" s="258"/>
    </row>
    <row r="184" spans="2:11" s="1" customFormat="1" ht="15" customHeight="1">
      <c r="B184" s="235"/>
      <c r="C184" s="212" t="s">
        <v>2050</v>
      </c>
      <c r="D184" s="212"/>
      <c r="E184" s="212"/>
      <c r="F184" s="233" t="s">
        <v>1986</v>
      </c>
      <c r="G184" s="212"/>
      <c r="H184" s="212" t="s">
        <v>2063</v>
      </c>
      <c r="I184" s="212" t="s">
        <v>2021</v>
      </c>
      <c r="J184" s="212"/>
      <c r="K184" s="258"/>
    </row>
    <row r="185" spans="2:11" s="1" customFormat="1" ht="15" customHeight="1">
      <c r="B185" s="235"/>
      <c r="C185" s="212" t="s">
        <v>127</v>
      </c>
      <c r="D185" s="212"/>
      <c r="E185" s="212"/>
      <c r="F185" s="233" t="s">
        <v>1992</v>
      </c>
      <c r="G185" s="212"/>
      <c r="H185" s="212" t="s">
        <v>2064</v>
      </c>
      <c r="I185" s="212" t="s">
        <v>1988</v>
      </c>
      <c r="J185" s="212">
        <v>50</v>
      </c>
      <c r="K185" s="258"/>
    </row>
    <row r="186" spans="2:11" s="1" customFormat="1" ht="15" customHeight="1">
      <c r="B186" s="235"/>
      <c r="C186" s="212" t="s">
        <v>2065</v>
      </c>
      <c r="D186" s="212"/>
      <c r="E186" s="212"/>
      <c r="F186" s="233" t="s">
        <v>1992</v>
      </c>
      <c r="G186" s="212"/>
      <c r="H186" s="212" t="s">
        <v>2066</v>
      </c>
      <c r="I186" s="212" t="s">
        <v>2067</v>
      </c>
      <c r="J186" s="212"/>
      <c r="K186" s="258"/>
    </row>
    <row r="187" spans="2:11" s="1" customFormat="1" ht="15" customHeight="1">
      <c r="B187" s="235"/>
      <c r="C187" s="212" t="s">
        <v>2068</v>
      </c>
      <c r="D187" s="212"/>
      <c r="E187" s="212"/>
      <c r="F187" s="233" t="s">
        <v>1992</v>
      </c>
      <c r="G187" s="212"/>
      <c r="H187" s="212" t="s">
        <v>2069</v>
      </c>
      <c r="I187" s="212" t="s">
        <v>2067</v>
      </c>
      <c r="J187" s="212"/>
      <c r="K187" s="258"/>
    </row>
    <row r="188" spans="2:11" s="1" customFormat="1" ht="15" customHeight="1">
      <c r="B188" s="235"/>
      <c r="C188" s="212" t="s">
        <v>2070</v>
      </c>
      <c r="D188" s="212"/>
      <c r="E188" s="212"/>
      <c r="F188" s="233" t="s">
        <v>1992</v>
      </c>
      <c r="G188" s="212"/>
      <c r="H188" s="212" t="s">
        <v>2071</v>
      </c>
      <c r="I188" s="212" t="s">
        <v>2067</v>
      </c>
      <c r="J188" s="212"/>
      <c r="K188" s="258"/>
    </row>
    <row r="189" spans="2:11" s="1" customFormat="1" ht="15" customHeight="1">
      <c r="B189" s="235"/>
      <c r="C189" s="271" t="s">
        <v>2072</v>
      </c>
      <c r="D189" s="212"/>
      <c r="E189" s="212"/>
      <c r="F189" s="233" t="s">
        <v>1992</v>
      </c>
      <c r="G189" s="212"/>
      <c r="H189" s="212" t="s">
        <v>2073</v>
      </c>
      <c r="I189" s="212" t="s">
        <v>2074</v>
      </c>
      <c r="J189" s="272" t="s">
        <v>2075</v>
      </c>
      <c r="K189" s="258"/>
    </row>
    <row r="190" spans="2:11" s="1" customFormat="1" ht="15" customHeight="1">
      <c r="B190" s="235"/>
      <c r="C190" s="271" t="s">
        <v>41</v>
      </c>
      <c r="D190" s="212"/>
      <c r="E190" s="212"/>
      <c r="F190" s="233" t="s">
        <v>1986</v>
      </c>
      <c r="G190" s="212"/>
      <c r="H190" s="209" t="s">
        <v>2076</v>
      </c>
      <c r="I190" s="212" t="s">
        <v>2077</v>
      </c>
      <c r="J190" s="212"/>
      <c r="K190" s="258"/>
    </row>
    <row r="191" spans="2:11" s="1" customFormat="1" ht="15" customHeight="1">
      <c r="B191" s="235"/>
      <c r="C191" s="271" t="s">
        <v>2078</v>
      </c>
      <c r="D191" s="212"/>
      <c r="E191" s="212"/>
      <c r="F191" s="233" t="s">
        <v>1986</v>
      </c>
      <c r="G191" s="212"/>
      <c r="H191" s="212" t="s">
        <v>2079</v>
      </c>
      <c r="I191" s="212" t="s">
        <v>2021</v>
      </c>
      <c r="J191" s="212"/>
      <c r="K191" s="258"/>
    </row>
    <row r="192" spans="2:11" s="1" customFormat="1" ht="15" customHeight="1">
      <c r="B192" s="235"/>
      <c r="C192" s="271" t="s">
        <v>2080</v>
      </c>
      <c r="D192" s="212"/>
      <c r="E192" s="212"/>
      <c r="F192" s="233" t="s">
        <v>1986</v>
      </c>
      <c r="G192" s="212"/>
      <c r="H192" s="212" t="s">
        <v>2081</v>
      </c>
      <c r="I192" s="212" t="s">
        <v>2021</v>
      </c>
      <c r="J192" s="212"/>
      <c r="K192" s="258"/>
    </row>
    <row r="193" spans="2:11" s="1" customFormat="1" ht="15" customHeight="1">
      <c r="B193" s="235"/>
      <c r="C193" s="271" t="s">
        <v>2082</v>
      </c>
      <c r="D193" s="212"/>
      <c r="E193" s="212"/>
      <c r="F193" s="233" t="s">
        <v>1992</v>
      </c>
      <c r="G193" s="212"/>
      <c r="H193" s="212" t="s">
        <v>2083</v>
      </c>
      <c r="I193" s="212" t="s">
        <v>2021</v>
      </c>
      <c r="J193" s="212"/>
      <c r="K193" s="258"/>
    </row>
    <row r="194" spans="2:11" s="1" customFormat="1" ht="15" customHeight="1">
      <c r="B194" s="264"/>
      <c r="C194" s="273"/>
      <c r="D194" s="244"/>
      <c r="E194" s="244"/>
      <c r="F194" s="244"/>
      <c r="G194" s="244"/>
      <c r="H194" s="244"/>
      <c r="I194" s="244"/>
      <c r="J194" s="244"/>
      <c r="K194" s="265"/>
    </row>
    <row r="195" spans="2:11" s="1" customFormat="1" ht="18.75" customHeight="1">
      <c r="B195" s="246"/>
      <c r="C195" s="256"/>
      <c r="D195" s="256"/>
      <c r="E195" s="256"/>
      <c r="F195" s="266"/>
      <c r="G195" s="256"/>
      <c r="H195" s="256"/>
      <c r="I195" s="256"/>
      <c r="J195" s="256"/>
      <c r="K195" s="246"/>
    </row>
    <row r="196" spans="2:11" s="1" customFormat="1" ht="18.75" customHeight="1">
      <c r="B196" s="246"/>
      <c r="C196" s="256"/>
      <c r="D196" s="256"/>
      <c r="E196" s="256"/>
      <c r="F196" s="266"/>
      <c r="G196" s="256"/>
      <c r="H196" s="256"/>
      <c r="I196" s="256"/>
      <c r="J196" s="256"/>
      <c r="K196" s="246"/>
    </row>
    <row r="197" spans="2:11" s="1" customFormat="1" ht="18.75" customHeight="1">
      <c r="B197" s="219"/>
      <c r="C197" s="219"/>
      <c r="D197" s="219"/>
      <c r="E197" s="219"/>
      <c r="F197" s="219"/>
      <c r="G197" s="219"/>
      <c r="H197" s="219"/>
      <c r="I197" s="219"/>
      <c r="J197" s="219"/>
      <c r="K197" s="219"/>
    </row>
    <row r="198" spans="2:11" s="1" customFormat="1" ht="12">
      <c r="B198" s="201"/>
      <c r="C198" s="202"/>
      <c r="D198" s="202"/>
      <c r="E198" s="202"/>
      <c r="F198" s="202"/>
      <c r="G198" s="202"/>
      <c r="H198" s="202"/>
      <c r="I198" s="202"/>
      <c r="J198" s="202"/>
      <c r="K198" s="203"/>
    </row>
    <row r="199" spans="2:11" s="1" customFormat="1" ht="20.5">
      <c r="B199" s="204"/>
      <c r="C199" s="329" t="s">
        <v>2084</v>
      </c>
      <c r="D199" s="329"/>
      <c r="E199" s="329"/>
      <c r="F199" s="329"/>
      <c r="G199" s="329"/>
      <c r="H199" s="329"/>
      <c r="I199" s="329"/>
      <c r="J199" s="329"/>
      <c r="K199" s="205"/>
    </row>
    <row r="200" spans="2:11" s="1" customFormat="1" ht="25.5" customHeight="1">
      <c r="B200" s="204"/>
      <c r="C200" s="274" t="s">
        <v>2085</v>
      </c>
      <c r="D200" s="274"/>
      <c r="E200" s="274"/>
      <c r="F200" s="274" t="s">
        <v>2086</v>
      </c>
      <c r="G200" s="275"/>
      <c r="H200" s="335" t="s">
        <v>2087</v>
      </c>
      <c r="I200" s="335"/>
      <c r="J200" s="335"/>
      <c r="K200" s="205"/>
    </row>
    <row r="201" spans="2:11" s="1" customFormat="1" ht="5.25" customHeight="1">
      <c r="B201" s="235"/>
      <c r="C201" s="230"/>
      <c r="D201" s="230"/>
      <c r="E201" s="230"/>
      <c r="F201" s="230"/>
      <c r="G201" s="256"/>
      <c r="H201" s="230"/>
      <c r="I201" s="230"/>
      <c r="J201" s="230"/>
      <c r="K201" s="258"/>
    </row>
    <row r="202" spans="2:11" s="1" customFormat="1" ht="15" customHeight="1">
      <c r="B202" s="235"/>
      <c r="C202" s="212" t="s">
        <v>2077</v>
      </c>
      <c r="D202" s="212"/>
      <c r="E202" s="212"/>
      <c r="F202" s="233" t="s">
        <v>42</v>
      </c>
      <c r="G202" s="212"/>
      <c r="H202" s="334" t="s">
        <v>2088</v>
      </c>
      <c r="I202" s="334"/>
      <c r="J202" s="334"/>
      <c r="K202" s="258"/>
    </row>
    <row r="203" spans="2:11" s="1" customFormat="1" ht="15" customHeight="1">
      <c r="B203" s="235"/>
      <c r="C203" s="212"/>
      <c r="D203" s="212"/>
      <c r="E203" s="212"/>
      <c r="F203" s="233" t="s">
        <v>43</v>
      </c>
      <c r="G203" s="212"/>
      <c r="H203" s="334" t="s">
        <v>2089</v>
      </c>
      <c r="I203" s="334"/>
      <c r="J203" s="334"/>
      <c r="K203" s="258"/>
    </row>
    <row r="204" spans="2:11" s="1" customFormat="1" ht="15" customHeight="1">
      <c r="B204" s="235"/>
      <c r="C204" s="212"/>
      <c r="D204" s="212"/>
      <c r="E204" s="212"/>
      <c r="F204" s="233" t="s">
        <v>46</v>
      </c>
      <c r="G204" s="212"/>
      <c r="H204" s="334" t="s">
        <v>2090</v>
      </c>
      <c r="I204" s="334"/>
      <c r="J204" s="334"/>
      <c r="K204" s="258"/>
    </row>
    <row r="205" spans="2:11" s="1" customFormat="1" ht="15" customHeight="1">
      <c r="B205" s="235"/>
      <c r="C205" s="212"/>
      <c r="D205" s="212"/>
      <c r="E205" s="212"/>
      <c r="F205" s="233" t="s">
        <v>44</v>
      </c>
      <c r="G205" s="212"/>
      <c r="H205" s="334" t="s">
        <v>2091</v>
      </c>
      <c r="I205" s="334"/>
      <c r="J205" s="334"/>
      <c r="K205" s="258"/>
    </row>
    <row r="206" spans="2:11" s="1" customFormat="1" ht="15" customHeight="1">
      <c r="B206" s="235"/>
      <c r="C206" s="212"/>
      <c r="D206" s="212"/>
      <c r="E206" s="212"/>
      <c r="F206" s="233" t="s">
        <v>45</v>
      </c>
      <c r="G206" s="212"/>
      <c r="H206" s="334" t="s">
        <v>2092</v>
      </c>
      <c r="I206" s="334"/>
      <c r="J206" s="334"/>
      <c r="K206" s="258"/>
    </row>
    <row r="207" spans="2:11" s="1" customFormat="1" ht="15" customHeight="1">
      <c r="B207" s="235"/>
      <c r="C207" s="212"/>
      <c r="D207" s="212"/>
      <c r="E207" s="212"/>
      <c r="F207" s="233"/>
      <c r="G207" s="212"/>
      <c r="H207" s="212"/>
      <c r="I207" s="212"/>
      <c r="J207" s="212"/>
      <c r="K207" s="258"/>
    </row>
    <row r="208" spans="2:11" s="1" customFormat="1" ht="15" customHeight="1">
      <c r="B208" s="235"/>
      <c r="C208" s="212" t="s">
        <v>2033</v>
      </c>
      <c r="D208" s="212"/>
      <c r="E208" s="212"/>
      <c r="F208" s="233" t="s">
        <v>1928</v>
      </c>
      <c r="G208" s="212"/>
      <c r="H208" s="334" t="s">
        <v>2093</v>
      </c>
      <c r="I208" s="334"/>
      <c r="J208" s="334"/>
      <c r="K208" s="258"/>
    </row>
    <row r="209" spans="2:11" s="1" customFormat="1" ht="15" customHeight="1">
      <c r="B209" s="235"/>
      <c r="C209" s="212"/>
      <c r="D209" s="212"/>
      <c r="E209" s="212"/>
      <c r="F209" s="233" t="s">
        <v>1931</v>
      </c>
      <c r="G209" s="212"/>
      <c r="H209" s="334" t="s">
        <v>1932</v>
      </c>
      <c r="I209" s="334"/>
      <c r="J209" s="334"/>
      <c r="K209" s="258"/>
    </row>
    <row r="210" spans="2:11" s="1" customFormat="1" ht="15" customHeight="1">
      <c r="B210" s="235"/>
      <c r="C210" s="212"/>
      <c r="D210" s="212"/>
      <c r="E210" s="212"/>
      <c r="F210" s="233" t="s">
        <v>77</v>
      </c>
      <c r="G210" s="212"/>
      <c r="H210" s="334" t="s">
        <v>2094</v>
      </c>
      <c r="I210" s="334"/>
      <c r="J210" s="334"/>
      <c r="K210" s="258"/>
    </row>
    <row r="211" spans="2:11" s="1" customFormat="1" ht="15" customHeight="1">
      <c r="B211" s="276"/>
      <c r="C211" s="212"/>
      <c r="D211" s="212"/>
      <c r="E211" s="212"/>
      <c r="F211" s="233" t="s">
        <v>101</v>
      </c>
      <c r="G211" s="271"/>
      <c r="H211" s="333" t="s">
        <v>102</v>
      </c>
      <c r="I211" s="333"/>
      <c r="J211" s="333"/>
      <c r="K211" s="277"/>
    </row>
    <row r="212" spans="2:11" s="1" customFormat="1" ht="15" customHeight="1">
      <c r="B212" s="276"/>
      <c r="C212" s="212"/>
      <c r="D212" s="212"/>
      <c r="E212" s="212"/>
      <c r="F212" s="233" t="s">
        <v>1933</v>
      </c>
      <c r="G212" s="271"/>
      <c r="H212" s="333" t="s">
        <v>1912</v>
      </c>
      <c r="I212" s="333"/>
      <c r="J212" s="333"/>
      <c r="K212" s="277"/>
    </row>
    <row r="213" spans="2:11" s="1" customFormat="1" ht="15" customHeight="1">
      <c r="B213" s="276"/>
      <c r="C213" s="212"/>
      <c r="D213" s="212"/>
      <c r="E213" s="212"/>
      <c r="F213" s="233"/>
      <c r="G213" s="271"/>
      <c r="H213" s="262"/>
      <c r="I213" s="262"/>
      <c r="J213" s="262"/>
      <c r="K213" s="277"/>
    </row>
    <row r="214" spans="2:11" s="1" customFormat="1" ht="15" customHeight="1">
      <c r="B214" s="276"/>
      <c r="C214" s="212" t="s">
        <v>2057</v>
      </c>
      <c r="D214" s="212"/>
      <c r="E214" s="212"/>
      <c r="F214" s="233">
        <v>1</v>
      </c>
      <c r="G214" s="271"/>
      <c r="H214" s="333" t="s">
        <v>2095</v>
      </c>
      <c r="I214" s="333"/>
      <c r="J214" s="333"/>
      <c r="K214" s="277"/>
    </row>
    <row r="215" spans="2:11" s="1" customFormat="1" ht="15" customHeight="1">
      <c r="B215" s="276"/>
      <c r="C215" s="212"/>
      <c r="D215" s="212"/>
      <c r="E215" s="212"/>
      <c r="F215" s="233">
        <v>2</v>
      </c>
      <c r="G215" s="271"/>
      <c r="H215" s="333" t="s">
        <v>2096</v>
      </c>
      <c r="I215" s="333"/>
      <c r="J215" s="333"/>
      <c r="K215" s="277"/>
    </row>
    <row r="216" spans="2:11" s="1" customFormat="1" ht="15" customHeight="1">
      <c r="B216" s="276"/>
      <c r="C216" s="212"/>
      <c r="D216" s="212"/>
      <c r="E216" s="212"/>
      <c r="F216" s="233">
        <v>3</v>
      </c>
      <c r="G216" s="271"/>
      <c r="H216" s="333" t="s">
        <v>2097</v>
      </c>
      <c r="I216" s="333"/>
      <c r="J216" s="333"/>
      <c r="K216" s="277"/>
    </row>
    <row r="217" spans="2:11" s="1" customFormat="1" ht="15" customHeight="1">
      <c r="B217" s="276"/>
      <c r="C217" s="212"/>
      <c r="D217" s="212"/>
      <c r="E217" s="212"/>
      <c r="F217" s="233">
        <v>4</v>
      </c>
      <c r="G217" s="271"/>
      <c r="H217" s="333" t="s">
        <v>2098</v>
      </c>
      <c r="I217" s="333"/>
      <c r="J217" s="333"/>
      <c r="K217" s="277"/>
    </row>
    <row r="218" spans="2:11" s="1" customFormat="1" ht="12.75" customHeight="1">
      <c r="B218" s="278"/>
      <c r="C218" s="279"/>
      <c r="D218" s="279"/>
      <c r="E218" s="279"/>
      <c r="F218" s="279"/>
      <c r="G218" s="279"/>
      <c r="H218" s="279"/>
      <c r="I218" s="279"/>
      <c r="J218" s="279"/>
      <c r="K218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vodovodní řad PE100R...</vt:lpstr>
      <vt:lpstr>02 - AVŠ1</vt:lpstr>
      <vt:lpstr>03 - ATS</vt:lpstr>
      <vt:lpstr>SO-02 - Asanace stávající...</vt:lpstr>
      <vt:lpstr>SO-03 - Rozvod NN</vt:lpstr>
      <vt:lpstr>SO-04 - Demontáž stávajíc...</vt:lpstr>
      <vt:lpstr>VON - Vedlejší a ostatní ...</vt:lpstr>
      <vt:lpstr>Pokyny pro vyplnění</vt:lpstr>
      <vt:lpstr>'01 - vodovodní řad PE100R...'!Názvy_tisku</vt:lpstr>
      <vt:lpstr>'02 - AVŠ1'!Názvy_tisku</vt:lpstr>
      <vt:lpstr>'03 - ATS'!Názvy_tisku</vt:lpstr>
      <vt:lpstr>'Rekapitulace stavby'!Názvy_tisku</vt:lpstr>
      <vt:lpstr>'SO-02 - Asanace stávající...'!Názvy_tisku</vt:lpstr>
      <vt:lpstr>'SO-03 - Rozvod NN'!Názvy_tisku</vt:lpstr>
      <vt:lpstr>'SO-04 - Demontáž stávajíc...'!Názvy_tisku</vt:lpstr>
      <vt:lpstr>'VON - Vedlejší a ostatní ...'!Názvy_tisku</vt:lpstr>
      <vt:lpstr>'01 - vodovodní řad PE100R...'!Oblast_tisku</vt:lpstr>
      <vt:lpstr>'02 - AVŠ1'!Oblast_tisku</vt:lpstr>
      <vt:lpstr>'03 - ATS'!Oblast_tisku</vt:lpstr>
      <vt:lpstr>'Pokyny pro vyplnění'!Oblast_tisku</vt:lpstr>
      <vt:lpstr>'Rekapitulace stavby'!Oblast_tisku</vt:lpstr>
      <vt:lpstr>'SO-02 - Asanace stávající...'!Oblast_tisku</vt:lpstr>
      <vt:lpstr>'SO-03 - Rozvod NN'!Oblast_tisku</vt:lpstr>
      <vt:lpstr>'SO-04 - Demontáž stávajíc...'!Oblast_tisku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Bena Marek</cp:lastModifiedBy>
  <dcterms:created xsi:type="dcterms:W3CDTF">2022-07-27T13:49:01Z</dcterms:created>
  <dcterms:modified xsi:type="dcterms:W3CDTF">2022-07-27T19:26:34Z</dcterms:modified>
</cp:coreProperties>
</file>