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Pol'!$A$1:$U$141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31" i="12" l="1"/>
  <c r="F39" i="1" s="1"/>
  <c r="BA129" i="12"/>
  <c r="BA127" i="12"/>
  <c r="BA125" i="12"/>
  <c r="BA122" i="12"/>
  <c r="BA120" i="12"/>
  <c r="BA119" i="12"/>
  <c r="BA117" i="12"/>
  <c r="BA115" i="12"/>
  <c r="BA112" i="12"/>
  <c r="BA102" i="12"/>
  <c r="BA100" i="12"/>
  <c r="BA97" i="12"/>
  <c r="BA96" i="12"/>
  <c r="BA94" i="12"/>
  <c r="BA81" i="12"/>
  <c r="BA80" i="12"/>
  <c r="BA62" i="12"/>
  <c r="BA49" i="12"/>
  <c r="BA46" i="12"/>
  <c r="BA40" i="12"/>
  <c r="BA39" i="12"/>
  <c r="BA14" i="12"/>
  <c r="F9" i="12"/>
  <c r="G9" i="12" s="1"/>
  <c r="I9" i="12"/>
  <c r="K9" i="12"/>
  <c r="O9" i="12"/>
  <c r="O8" i="12" s="1"/>
  <c r="Q9" i="12"/>
  <c r="U9" i="12"/>
  <c r="F10" i="12"/>
  <c r="G10" i="12"/>
  <c r="M10" i="12" s="1"/>
  <c r="I10" i="12"/>
  <c r="K10" i="12"/>
  <c r="O10" i="12"/>
  <c r="Q10" i="12"/>
  <c r="U10" i="12"/>
  <c r="F13" i="12"/>
  <c r="G13" i="12" s="1"/>
  <c r="M13" i="12" s="1"/>
  <c r="M12" i="12" s="1"/>
  <c r="I13" i="12"/>
  <c r="I12" i="12" s="1"/>
  <c r="K13" i="12"/>
  <c r="K12" i="12" s="1"/>
  <c r="O13" i="12"/>
  <c r="O12" i="12" s="1"/>
  <c r="Q13" i="12"/>
  <c r="Q12" i="12" s="1"/>
  <c r="U13" i="12"/>
  <c r="U12" i="12" s="1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5" i="12"/>
  <c r="G25" i="12"/>
  <c r="M25" i="12" s="1"/>
  <c r="I25" i="12"/>
  <c r="K25" i="12"/>
  <c r="O25" i="12"/>
  <c r="Q25" i="12"/>
  <c r="U25" i="12"/>
  <c r="F26" i="12"/>
  <c r="G26" i="12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9" i="12"/>
  <c r="G29" i="12" s="1"/>
  <c r="M29" i="12" s="1"/>
  <c r="I29" i="12"/>
  <c r="K29" i="12"/>
  <c r="O29" i="12"/>
  <c r="Q29" i="12"/>
  <c r="U29" i="12"/>
  <c r="F31" i="12"/>
  <c r="G31" i="12" s="1"/>
  <c r="I31" i="12"/>
  <c r="I30" i="12" s="1"/>
  <c r="K31" i="12"/>
  <c r="K30" i="12" s="1"/>
  <c r="O31" i="12"/>
  <c r="O30" i="12" s="1"/>
  <c r="Q31" i="12"/>
  <c r="Q30" i="12" s="1"/>
  <c r="U31" i="12"/>
  <c r="U30" i="12" s="1"/>
  <c r="F33" i="12"/>
  <c r="G33" i="12" s="1"/>
  <c r="G32" i="12" s="1"/>
  <c r="I53" i="1" s="1"/>
  <c r="I33" i="12"/>
  <c r="K33" i="12"/>
  <c r="O33" i="12"/>
  <c r="Q33" i="12"/>
  <c r="U33" i="12"/>
  <c r="F36" i="12"/>
  <c r="G36" i="12" s="1"/>
  <c r="M36" i="12" s="1"/>
  <c r="I36" i="12"/>
  <c r="K36" i="12"/>
  <c r="O36" i="12"/>
  <c r="Q36" i="12"/>
  <c r="U36" i="12"/>
  <c r="F38" i="12"/>
  <c r="G38" i="12"/>
  <c r="M38" i="12" s="1"/>
  <c r="I38" i="12"/>
  <c r="K38" i="12"/>
  <c r="O38" i="12"/>
  <c r="Q38" i="12"/>
  <c r="U38" i="12"/>
  <c r="F45" i="12"/>
  <c r="G45" i="12"/>
  <c r="M45" i="12" s="1"/>
  <c r="I45" i="12"/>
  <c r="K45" i="12"/>
  <c r="O45" i="12"/>
  <c r="Q45" i="12"/>
  <c r="U45" i="12"/>
  <c r="F48" i="12"/>
  <c r="G48" i="12" s="1"/>
  <c r="M48" i="12" s="1"/>
  <c r="I48" i="12"/>
  <c r="K48" i="12"/>
  <c r="O48" i="12"/>
  <c r="Q48" i="12"/>
  <c r="U48" i="12"/>
  <c r="F52" i="12"/>
  <c r="G52" i="12" s="1"/>
  <c r="M52" i="12" s="1"/>
  <c r="I52" i="12"/>
  <c r="K52" i="12"/>
  <c r="O52" i="12"/>
  <c r="Q52" i="12"/>
  <c r="U52" i="12"/>
  <c r="F56" i="12"/>
  <c r="G56" i="12"/>
  <c r="M56" i="12" s="1"/>
  <c r="I56" i="12"/>
  <c r="K56" i="12"/>
  <c r="O56" i="12"/>
  <c r="Q56" i="12"/>
  <c r="U56" i="12"/>
  <c r="F59" i="12"/>
  <c r="G59" i="12"/>
  <c r="M59" i="12" s="1"/>
  <c r="I59" i="12"/>
  <c r="K59" i="12"/>
  <c r="O59" i="12"/>
  <c r="Q59" i="12"/>
  <c r="U59" i="12"/>
  <c r="F61" i="12"/>
  <c r="G61" i="12" s="1"/>
  <c r="M61" i="12" s="1"/>
  <c r="I61" i="12"/>
  <c r="K61" i="12"/>
  <c r="O61" i="12"/>
  <c r="Q61" i="12"/>
  <c r="U61" i="12"/>
  <c r="F64" i="12"/>
  <c r="G64" i="12" s="1"/>
  <c r="M64" i="12" s="1"/>
  <c r="I64" i="12"/>
  <c r="K64" i="12"/>
  <c r="O64" i="12"/>
  <c r="Q64" i="12"/>
  <c r="U64" i="12"/>
  <c r="F66" i="12"/>
  <c r="G66" i="12"/>
  <c r="M66" i="12" s="1"/>
  <c r="I66" i="12"/>
  <c r="K66" i="12"/>
  <c r="O66" i="12"/>
  <c r="Q66" i="12"/>
  <c r="U66" i="12"/>
  <c r="F67" i="12"/>
  <c r="G67" i="12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70" i="12"/>
  <c r="G70" i="12" s="1"/>
  <c r="M70" i="12" s="1"/>
  <c r="I70" i="12"/>
  <c r="K70" i="12"/>
  <c r="O70" i="12"/>
  <c r="Q70" i="12"/>
  <c r="U70" i="12"/>
  <c r="F72" i="12"/>
  <c r="G72" i="12"/>
  <c r="M72" i="12" s="1"/>
  <c r="I72" i="12"/>
  <c r="K72" i="12"/>
  <c r="O72" i="12"/>
  <c r="Q72" i="12"/>
  <c r="U72" i="12"/>
  <c r="F73" i="12"/>
  <c r="G73" i="12"/>
  <c r="M73" i="12" s="1"/>
  <c r="I73" i="12"/>
  <c r="K73" i="12"/>
  <c r="O73" i="12"/>
  <c r="Q73" i="12"/>
  <c r="U73" i="12"/>
  <c r="F76" i="12"/>
  <c r="G76" i="12" s="1"/>
  <c r="I76" i="12"/>
  <c r="K76" i="12"/>
  <c r="O76" i="12"/>
  <c r="Q76" i="12"/>
  <c r="U76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2" i="12"/>
  <c r="G82" i="12" s="1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F86" i="12"/>
  <c r="G86" i="12" s="1"/>
  <c r="M86" i="12" s="1"/>
  <c r="I86" i="12"/>
  <c r="K86" i="12"/>
  <c r="O86" i="12"/>
  <c r="Q86" i="12"/>
  <c r="U86" i="12"/>
  <c r="F88" i="12"/>
  <c r="G88" i="12" s="1"/>
  <c r="M88" i="12" s="1"/>
  <c r="I88" i="12"/>
  <c r="K88" i="12"/>
  <c r="O88" i="12"/>
  <c r="Q88" i="12"/>
  <c r="U88" i="12"/>
  <c r="F90" i="12"/>
  <c r="G90" i="12"/>
  <c r="M90" i="12" s="1"/>
  <c r="I90" i="12"/>
  <c r="K90" i="12"/>
  <c r="O90" i="12"/>
  <c r="Q90" i="12"/>
  <c r="U90" i="12"/>
  <c r="F91" i="12"/>
  <c r="G91" i="12" s="1"/>
  <c r="M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F95" i="12"/>
  <c r="G95" i="12"/>
  <c r="M95" i="12" s="1"/>
  <c r="I95" i="12"/>
  <c r="K95" i="12"/>
  <c r="O95" i="12"/>
  <c r="Q95" i="12"/>
  <c r="U95" i="12"/>
  <c r="F99" i="12"/>
  <c r="G99" i="12" s="1"/>
  <c r="I99" i="12"/>
  <c r="K99" i="12"/>
  <c r="K98" i="12" s="1"/>
  <c r="O99" i="12"/>
  <c r="O98" i="12" s="1"/>
  <c r="Q99" i="12"/>
  <c r="U99" i="12"/>
  <c r="F101" i="12"/>
  <c r="G101" i="12" s="1"/>
  <c r="M101" i="12" s="1"/>
  <c r="I101" i="12"/>
  <c r="K101" i="12"/>
  <c r="O101" i="12"/>
  <c r="Q101" i="12"/>
  <c r="U101" i="12"/>
  <c r="F104" i="12"/>
  <c r="G104" i="12" s="1"/>
  <c r="M104" i="12" s="1"/>
  <c r="I104" i="12"/>
  <c r="K104" i="12"/>
  <c r="O104" i="12"/>
  <c r="Q104" i="12"/>
  <c r="U104" i="12"/>
  <c r="F105" i="12"/>
  <c r="G105" i="12" s="1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1" i="12"/>
  <c r="G111" i="12" s="1"/>
  <c r="I111" i="12"/>
  <c r="K111" i="12"/>
  <c r="O111" i="12"/>
  <c r="Q111" i="12"/>
  <c r="U111" i="12"/>
  <c r="F114" i="12"/>
  <c r="G114" i="12" s="1"/>
  <c r="M114" i="12" s="1"/>
  <c r="I114" i="12"/>
  <c r="K114" i="12"/>
  <c r="O114" i="12"/>
  <c r="Q114" i="12"/>
  <c r="U114" i="12"/>
  <c r="F116" i="12"/>
  <c r="G116" i="12" s="1"/>
  <c r="M116" i="12" s="1"/>
  <c r="I116" i="12"/>
  <c r="K116" i="12"/>
  <c r="O116" i="12"/>
  <c r="Q116" i="12"/>
  <c r="U116" i="12"/>
  <c r="F118" i="12"/>
  <c r="G118" i="12" s="1"/>
  <c r="M118" i="12" s="1"/>
  <c r="I118" i="12"/>
  <c r="K118" i="12"/>
  <c r="O118" i="12"/>
  <c r="Q118" i="12"/>
  <c r="U118" i="12"/>
  <c r="F121" i="12"/>
  <c r="G121" i="12" s="1"/>
  <c r="M121" i="12" s="1"/>
  <c r="I121" i="12"/>
  <c r="K121" i="12"/>
  <c r="O121" i="12"/>
  <c r="Q121" i="12"/>
  <c r="U121" i="12"/>
  <c r="F124" i="12"/>
  <c r="G124" i="12"/>
  <c r="M124" i="12" s="1"/>
  <c r="I124" i="12"/>
  <c r="K124" i="12"/>
  <c r="O124" i="12"/>
  <c r="Q124" i="12"/>
  <c r="Q123" i="12" s="1"/>
  <c r="U124" i="12"/>
  <c r="F126" i="12"/>
  <c r="G126" i="12" s="1"/>
  <c r="M126" i="12" s="1"/>
  <c r="I126" i="12"/>
  <c r="K126" i="12"/>
  <c r="O126" i="12"/>
  <c r="Q126" i="12"/>
  <c r="U126" i="12"/>
  <c r="F128" i="12"/>
  <c r="G128" i="12"/>
  <c r="M128" i="12" s="1"/>
  <c r="I128" i="12"/>
  <c r="K128" i="12"/>
  <c r="O128" i="12"/>
  <c r="Q128" i="12"/>
  <c r="U128" i="12"/>
  <c r="I20" i="1"/>
  <c r="I18" i="1"/>
  <c r="AZ43" i="1"/>
  <c r="G27" i="1"/>
  <c r="J28" i="1"/>
  <c r="J26" i="1"/>
  <c r="G38" i="1"/>
  <c r="F38" i="1"/>
  <c r="J23" i="1"/>
  <c r="J24" i="1"/>
  <c r="J25" i="1"/>
  <c r="J27" i="1"/>
  <c r="E24" i="1"/>
  <c r="E26" i="1"/>
  <c r="G8" i="12" l="1"/>
  <c r="AD131" i="12"/>
  <c r="G39" i="1" s="1"/>
  <c r="G40" i="1" s="1"/>
  <c r="G25" i="1" s="1"/>
  <c r="G26" i="1" s="1"/>
  <c r="F40" i="1"/>
  <c r="U123" i="12"/>
  <c r="I123" i="12"/>
  <c r="U110" i="12"/>
  <c r="I110" i="12"/>
  <c r="K103" i="12"/>
  <c r="U89" i="12"/>
  <c r="I89" i="12"/>
  <c r="Q75" i="12"/>
  <c r="O32" i="12"/>
  <c r="O16" i="12"/>
  <c r="Q8" i="12"/>
  <c r="Q110" i="12"/>
  <c r="G103" i="12"/>
  <c r="I57" i="1" s="1"/>
  <c r="U103" i="12"/>
  <c r="I103" i="12"/>
  <c r="Q89" i="12"/>
  <c r="O75" i="12"/>
  <c r="K32" i="12"/>
  <c r="K16" i="12"/>
  <c r="O123" i="12"/>
  <c r="O110" i="12"/>
  <c r="Q103" i="12"/>
  <c r="U98" i="12"/>
  <c r="I98" i="12"/>
  <c r="O89" i="12"/>
  <c r="K75" i="12"/>
  <c r="U32" i="12"/>
  <c r="I32" i="12"/>
  <c r="U16" i="12"/>
  <c r="I16" i="12"/>
  <c r="K8" i="12"/>
  <c r="K123" i="12"/>
  <c r="G123" i="12"/>
  <c r="I59" i="1" s="1"/>
  <c r="I19" i="1" s="1"/>
  <c r="K110" i="12"/>
  <c r="O103" i="12"/>
  <c r="Q98" i="12"/>
  <c r="K89" i="12"/>
  <c r="U75" i="12"/>
  <c r="I75" i="12"/>
  <c r="Q32" i="12"/>
  <c r="Q16" i="12"/>
  <c r="U8" i="12"/>
  <c r="I8" i="12"/>
  <c r="G23" i="1"/>
  <c r="M31" i="12"/>
  <c r="M30" i="12" s="1"/>
  <c r="G30" i="12"/>
  <c r="I52" i="1" s="1"/>
  <c r="M99" i="12"/>
  <c r="M98" i="12" s="1"/>
  <c r="G98" i="12"/>
  <c r="I56" i="1" s="1"/>
  <c r="M16" i="12"/>
  <c r="M76" i="12"/>
  <c r="M75" i="12" s="1"/>
  <c r="G75" i="12"/>
  <c r="I54" i="1" s="1"/>
  <c r="M123" i="12"/>
  <c r="M111" i="12"/>
  <c r="M110" i="12" s="1"/>
  <c r="G110" i="12"/>
  <c r="I58" i="1" s="1"/>
  <c r="M89" i="12"/>
  <c r="M107" i="12"/>
  <c r="M103" i="12" s="1"/>
  <c r="M33" i="12"/>
  <c r="M32" i="12" s="1"/>
  <c r="G12" i="12"/>
  <c r="I50" i="1" s="1"/>
  <c r="M9" i="12"/>
  <c r="M8" i="12" s="1"/>
  <c r="G89" i="12"/>
  <c r="I55" i="1" s="1"/>
  <c r="G16" i="12"/>
  <c r="I51" i="1" s="1"/>
  <c r="G28" i="1" l="1"/>
  <c r="I17" i="1"/>
  <c r="H39" i="1"/>
  <c r="G131" i="12"/>
  <c r="I49" i="1"/>
  <c r="G24" i="1"/>
  <c r="G29" i="1" s="1"/>
  <c r="H40" i="1" l="1"/>
  <c r="I39" i="1"/>
  <c r="I40" i="1" s="1"/>
  <c r="J39" i="1" s="1"/>
  <c r="J40" i="1" s="1"/>
  <c r="I16" i="1"/>
  <c r="I21" i="1" s="1"/>
  <c r="I6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<sst xmlns="http://schemas.openxmlformats.org/spreadsheetml/2006/main" count="541" uniqueCount="291">
  <si>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</si>
  <si>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</si>
  <si>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</si>
  <si>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</si>
  <si>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</si>
  <si>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</si>
  <si>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</si>
  <si>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</si>
  <si>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</si>
  <si>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</si>
  <si>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</si>
  <si>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</si>
  <si>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</si>
  <si>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</si>
  <si>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</si>
  <si>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</si>
  <si>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</si>
  <si>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</si>
  <si>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</si>
  <si>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</si>
  <si>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</si>
  <si>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</si>
  <si>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</si>
  <si>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</si>
  <si>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</si>
  <si>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</si>
  <si>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</si>
  <si>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</si>
  <si>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</si>
  <si>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</si>
  <si>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</si>
  <si>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</si>
  <si>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</si>
  <si>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</si>
  <si>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</si>
  <si>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</si>
  <si>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</si>
  <si>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</si>
  <si>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</si>
  <si>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</si>
  <si>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</si>
  <si>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</si>
  <si>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</si>
  <si>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Dačice</t>
  </si>
  <si>
    <t>Rozpočet:</t>
  </si>
  <si>
    <t>Misto</t>
  </si>
  <si>
    <t>Oprava stzřešního pláště centrální šatny ZŠ B. Němcové</t>
  </si>
  <si>
    <t>Město Dačice</t>
  </si>
  <si>
    <t>Rozpočet</t>
  </si>
  <si>
    <t>Celkem za stavbu</t>
  </si>
  <si>
    <t>CZK</t>
  </si>
  <si>
    <t xml:space="preserve">Popis rozpočtu:  - </t>
  </si>
  <si>
    <t>Jedná se o novou skladbu střešního pláště ploché střechy. Střešní fólie bude kotvená, nové tepelné izolace z EPS. Z hlediska požárního musí skladba splnit požadavek BROOF t3</t>
  </si>
  <si>
    <t>Rekapitulace dílů</t>
  </si>
  <si>
    <t>Typ dílu</t>
  </si>
  <si>
    <t>94</t>
  </si>
  <si>
    <t>Lešení a stavební výtahy</t>
  </si>
  <si>
    <t>96</t>
  </si>
  <si>
    <t>Bourání konstrukcí</t>
  </si>
  <si>
    <t>97</t>
  </si>
  <si>
    <t>Prorážení otvorů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</si>
  <si>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</si>
  <si>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</si>
  <si>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</si>
  <si>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</si>
  <si>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</si>
  <si>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</si>
  <si>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</si>
  <si>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</si>
  <si>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728</t>
  </si>
  <si>
    <t>Přípojka kanalizační</t>
  </si>
  <si>
    <t>764</t>
  </si>
  <si>
    <t>Konstrukce klempířské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</si>
  <si>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</si>
  <si>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</si>
  <si>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</si>
  <si>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</si>
  <si>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</si>
  <si>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</si>
  <si>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</si>
  <si>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</si>
  <si>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</si>
  <si>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</si>
  <si>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</si>
  <si>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</si>
  <si>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</si>
  <si>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</si>
  <si>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</si>
  <si>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</si>
  <si>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</si>
  <si>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</si>
  <si>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</si>
  <si>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</si>
  <si>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</si>
  <si>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</si>
  <si>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</si>
  <si>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</si>
  <si>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</si>
  <si>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</si>
  <si>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</si>
  <si>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</si>
  <si>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</si>
  <si>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</si>
  <si>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</si>
  <si>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944943101R00</t>
  </si>
  <si>
    <t>Záchytné lešení na nosné konstrukci se zábradlím, vč. demontáže</t>
  </si>
  <si>
    <t>m</t>
  </si>
  <si>
    <t>POL1_0</t>
  </si>
  <si>
    <t>944946111RT2</t>
  </si>
  <si>
    <t>Textílie ochranná před propadem suti z lešení- MTŽ, včetně dodávky textílie, včetně odstranění</t>
  </si>
  <si>
    <t>m2</t>
  </si>
  <si>
    <t>15,5*1,5</t>
  </si>
  <si>
    <t>VV</t>
  </si>
  <si>
    <t>965082923R00</t>
  </si>
  <si>
    <t>Odstranění násypu tl. do 10 cm, plocha nad 2 m2</t>
  </si>
  <si>
    <t>m3</t>
  </si>
  <si>
    <t>Odstranění krycí vrstvy ploché střechy - oblázkový kačírek. Bez dalších příměsí pro uložení pro další použití. Bude uloženo do areálu Technických služeb Dačice - bez poplatku.</t>
  </si>
  <si>
    <t>POP</t>
  </si>
  <si>
    <t>(421+40)*0,07</t>
  </si>
  <si>
    <t>979011311RT2</t>
  </si>
  <si>
    <t>Svislá doprava suti a vybouraných hmot shozem, s vyklopením do shozu</t>
  </si>
  <si>
    <t>t</t>
  </si>
  <si>
    <t>979011321R00</t>
  </si>
  <si>
    <t>Montáž a demontáž shozu za 2.NP</t>
  </si>
  <si>
    <t>kus</t>
  </si>
  <si>
    <t>979011331R00</t>
  </si>
  <si>
    <t>Pronájem shozu  (za metr)</t>
  </si>
  <si>
    <t>den</t>
  </si>
  <si>
    <t>25*3</t>
  </si>
  <si>
    <t>979011332R00</t>
  </si>
  <si>
    <t>Pronájem násypky  (za kus)</t>
  </si>
  <si>
    <t>979081111R00</t>
  </si>
  <si>
    <t>Odvoz suti a vybour. hmot na skládku do 1 km</t>
  </si>
  <si>
    <t>979081121R00</t>
  </si>
  <si>
    <t>Příplatek k odvozu za každý další 1 km</t>
  </si>
  <si>
    <t>(13,453+2,502)*4</t>
  </si>
  <si>
    <t>979990122R00</t>
  </si>
  <si>
    <t>Poplatek za uložení suti - PVC střešní krytina, skupina odpadu 170203</t>
  </si>
  <si>
    <t>979990146R00</t>
  </si>
  <si>
    <t>Poplatek za uložení lehkých izolačních materiálů, polystyren</t>
  </si>
  <si>
    <t>979082111R00</t>
  </si>
  <si>
    <t>Vnitrostaveništní doprava suti do 10 m</t>
  </si>
  <si>
    <t>45,178+13,453+2,502</t>
  </si>
  <si>
    <t>979082121R00</t>
  </si>
  <si>
    <t>Příplatek k vnitrost. dopravě suti za dalších 5 m</t>
  </si>
  <si>
    <t>711777588R00</t>
  </si>
  <si>
    <t>Opracování prostupů trub termoplasty D do 200 mm</t>
  </si>
  <si>
    <t>712300833RT3</t>
  </si>
  <si>
    <t>Odstranění povlakové krytiny střech do 10° 3vrstvé, z ploch jednotlivě nad 20 m2</t>
  </si>
  <si>
    <t>421+40+10+45</t>
  </si>
  <si>
    <t>atika svisle:(7,05+22,5+6,15+5,1+8+6,55+4,45*2+4,4+6,5+19+7,05)*0,3</t>
  </si>
  <si>
    <t>712300834RT3</t>
  </si>
  <si>
    <t>Příplat.za odstr.každé další vrstvy,střechy do 10°, z ploch jednotlivě nad 20 m2</t>
  </si>
  <si>
    <t>546,36+421</t>
  </si>
  <si>
    <t>712372111RV3</t>
  </si>
  <si>
    <t>Krytina střech do 10° fólie, 4 kotvy/m2, na beton, tl. izolace do 400 mm, stř. fólie tl. 1,5 mm</t>
  </si>
  <si>
    <t>Střešní fólie určená pro mechanické kotvení s odolností proti slunečnímu záření. Barva světle šedá.</t>
  </si>
  <si>
    <t>Souvrství střešního pláště musí být atestováno na požární odolnost s klasifikací BROOF t3 !!!</t>
  </si>
  <si>
    <t>421+40+10+45+(18,9+3,4)*2*0,25</t>
  </si>
  <si>
    <t>Vytažení do atik:(7,05+22,5+6,55+4,5*2+6,5)*(0,3+0,25)</t>
  </si>
  <si>
    <t>Vytažení na zdivo:(6,15+5,1+7,95+0,4+11,2+4,4+19+7,05+6,15)*0,3</t>
  </si>
  <si>
    <t>Světlíky:1,1*4*16*0,45+(1,8+2,8)*2*0,45</t>
  </si>
  <si>
    <t>712391171RZ5</t>
  </si>
  <si>
    <t xml:space="preserve">Povlaková krytina střech do 10°, podklad. textilie, 1 vrstva - včetně dodávky netkané textilie </t>
  </si>
  <si>
    <t>Vytvoření separační vrstvy z netkané textilie ze skelného vlákna. Hmotnost 120 g/m2</t>
  </si>
  <si>
    <t>611,57+40</t>
  </si>
  <si>
    <t>712499097RT1</t>
  </si>
  <si>
    <t>Povlaková krytina přípl.za pl.do 10 m2, pro NAIP, plochy jednotlivě do 2 m2</t>
  </si>
  <si>
    <t>Započítat za pracnost izolace střešních světlíků.</t>
  </si>
  <si>
    <t>1,2*1,2*16</t>
  </si>
  <si>
    <t>1,8*2,8</t>
  </si>
  <si>
    <t>712378007R00</t>
  </si>
  <si>
    <t>Rohová lišta vnitřní RŠ 100 mm, systémový plech potažený fólií</t>
  </si>
  <si>
    <t>7,05+22,5+6,15+5,1+7,95+0,4+11,21+6,55+0,3*2+4,5*4+6,5+19+6,3*2+7,05</t>
  </si>
  <si>
    <t>(19+3,5)*2</t>
  </si>
  <si>
    <t>1,2*4*16+(1,8+2,8)*2</t>
  </si>
  <si>
    <t>712378006R00</t>
  </si>
  <si>
    <t>Rohová lišta vnější RŠ 100 mm, systémový plech potažený fólií</t>
  </si>
  <si>
    <t>6,5+4,5</t>
  </si>
  <si>
    <t>Světlík pásový:(18,9+3,4)*2</t>
  </si>
  <si>
    <t>712378003R00</t>
  </si>
  <si>
    <t>Atiková okapnice RŠ 250 mm, systémový plech potažený fólií</t>
  </si>
  <si>
    <t>7,05+22,5+8,5+0,3*24,5*2+5+6,5</t>
  </si>
  <si>
    <t>7123780..</t>
  </si>
  <si>
    <t>Parapetní plech oken učeben z poplst. plechu, systémového RŠ 250</t>
  </si>
  <si>
    <t>Stávající parapetní plech ponechat a překrýt systémovým plechem poplstovaným</t>
  </si>
  <si>
    <t>2,4*4</t>
  </si>
  <si>
    <t>712378004R00</t>
  </si>
  <si>
    <t>Závětrná lišta RŠ 250 mm, systémový plech potažený fólií</t>
  </si>
  <si>
    <t>6,15+5,1+7,95+0,4+6,15</t>
  </si>
  <si>
    <t>712378005R00</t>
  </si>
  <si>
    <t>Stěnová lišta vyhnutá RŠ 70 mm, systémový plech poplstovaný</t>
  </si>
  <si>
    <t>712378110R00</t>
  </si>
  <si>
    <t>Vnitřní rohová tvarovka z fólie</t>
  </si>
  <si>
    <t>712378111R00</t>
  </si>
  <si>
    <t>Vnější rohová tvarovka z fólie</t>
  </si>
  <si>
    <t>17*4+4+4</t>
  </si>
  <si>
    <t>712378105RT4</t>
  </si>
  <si>
    <t>Prostup parozábranou s manžetou PVC, průměr prostupu 125 mm</t>
  </si>
  <si>
    <t>4+4</t>
  </si>
  <si>
    <t>712300951RT3</t>
  </si>
  <si>
    <t>Oprava krytin.střech do 10°, pásy přitav., 1vrstva - vč. dodávky živičného pásu</t>
  </si>
  <si>
    <t>998712101R00</t>
  </si>
  <si>
    <t>Přesun hmot pro povlakové krytiny, výšky do 6 m</t>
  </si>
  <si>
    <t>0,133+2,06447</t>
  </si>
  <si>
    <t>7131041..</t>
  </si>
  <si>
    <t>Odstr.tep.izolace střech pl.,volně,XPS desky tl., 50mm, volně</t>
  </si>
  <si>
    <t>421-4,4*2,75</t>
  </si>
  <si>
    <t>713104112R00</t>
  </si>
  <si>
    <t>Odstr.tep.izolace střech pl,volně,EPS tl.100-200mm</t>
  </si>
  <si>
    <t>713141337R00</t>
  </si>
  <si>
    <t>Izolace tepelná střech,2 až 3 vrstvy, kotvy</t>
  </si>
  <si>
    <t>Celková tl. izolace ve spádu 3,0% bude 200 až 400 mm.</t>
  </si>
  <si>
    <t>713141312R00</t>
  </si>
  <si>
    <t>Izolace tepelná střech do tl.160 mm,1vrstva,kotvy</t>
  </si>
  <si>
    <t>28375972R</t>
  </si>
  <si>
    <t>Deska spádová EPS 150 - střešní</t>
  </si>
  <si>
    <t>POL3_0</t>
  </si>
  <si>
    <t>Část nad schodištěm:40*(0,02+0,1)/2</t>
  </si>
  <si>
    <t>Spádová část:421*(0,02+0,22)/2</t>
  </si>
  <si>
    <t>28375705R</t>
  </si>
  <si>
    <t>Deska izolační stabilizov. EPS 150  1000 x 500 mm</t>
  </si>
  <si>
    <t>421*0,18</t>
  </si>
  <si>
    <t>998713101R00</t>
  </si>
  <si>
    <t>Přesun hmot pro izolace tepelné, výšky do 6 m</t>
  </si>
  <si>
    <t>721242805R00</t>
  </si>
  <si>
    <t>Demontáž lapače střešních splavenin DN 150</t>
  </si>
  <si>
    <t>721300942R00</t>
  </si>
  <si>
    <t>Pročistění lapačů střešních splavenin</t>
  </si>
  <si>
    <t>721242112R00</t>
  </si>
  <si>
    <t>Lapač střešních splavenin D 110 až 125 mm</t>
  </si>
  <si>
    <t>721210823R00</t>
  </si>
  <si>
    <t>Demontáž střešní vpusti DN 125</t>
  </si>
  <si>
    <t>Svrchní část</t>
  </si>
  <si>
    <t>721231211RT4</t>
  </si>
  <si>
    <t>Vtok střešní sanační TW v povlak. krytině, průměr 104 mm</t>
  </si>
  <si>
    <t>Osazení dílů vpusti odpovídajícího typu střešní krytiny. U zateplených střech zřízení otvoru v tepelné izolaci a osazení nástavce vpusti. U nezatížených střech přikotvení k podkladu. Přitavení hydroizolace k manžetě vpusti, doplnění pojistnou zálivkovou hmotou. Osazení ochranného koše.</t>
  </si>
  <si>
    <t>pro střechy dodatečně zateplované, nebo při pokládce nové povlakové krytiny</t>
  </si>
  <si>
    <t>728314122R00</t>
  </si>
  <si>
    <t>Montáž protidešť. žaluzie kruhové do d 400 mm</t>
  </si>
  <si>
    <t>Zakrytí ventilátoru ve stěně pásového světlíku. Konkrétní typ žaluzie bude upřesněn při stavbě - není tedy předmětem dodávky.</t>
  </si>
  <si>
    <t>728618811R00</t>
  </si>
  <si>
    <t xml:space="preserve">Demontáž ventilační turbíny  </t>
  </si>
  <si>
    <t>Demontovat opatrně - pro další použití.</t>
  </si>
  <si>
    <t>764778105RT1</t>
  </si>
  <si>
    <t>Kotlík žlabový kulatý, žlab 280 mm, D 100mm, v barvě světle šedá, poplast. FeZn</t>
  </si>
  <si>
    <t>764778112RT1</t>
  </si>
  <si>
    <t>žlab podokapní půlkruhový, RŠ 280 mm, v barvě světle šedá, poplast. FeZn</t>
  </si>
  <si>
    <t>764778122RT1</t>
  </si>
  <si>
    <t>Odpadní trouby kruhové, D 100 mm, v barvě světle šedá, poplast. FeZn</t>
  </si>
  <si>
    <t>764352810R00</t>
  </si>
  <si>
    <t>Demontáž žlabů půlkruh. rovných, rš 330 mm, do 30°</t>
  </si>
  <si>
    <t>764359810R00</t>
  </si>
  <si>
    <t>Demontáž kotlíku kónického, sklon do 30°</t>
  </si>
  <si>
    <t>764347...</t>
  </si>
  <si>
    <t>Demontáž plechového zákrytu ventilátoru, ve stěně pásového světlíku</t>
  </si>
  <si>
    <t>767311810R00</t>
  </si>
  <si>
    <t>Demontáž světlíků všech typů včetně zasklení</t>
  </si>
  <si>
    <t>Demontáž polykarbonátových kopulovitých střešních světlíků. Po provedení střešní fólie budou osazeny zpět.</t>
  </si>
  <si>
    <t>1,1*1,1*16+1,8*2,8*2</t>
  </si>
  <si>
    <t>767316...</t>
  </si>
  <si>
    <t>Montáž kopulí světlíků bodových, pevných</t>
  </si>
  <si>
    <t>Zpětná montáž polykarbonátových kopulí cca 1x1 m</t>
  </si>
  <si>
    <t>767316517R00</t>
  </si>
  <si>
    <t>Montáž světlíků bodových pl. nad 5 m2, pevných</t>
  </si>
  <si>
    <t>Zpětná montáž kopule světlíku střešního cca 1,8 x 2,8 m</t>
  </si>
  <si>
    <t>767991...</t>
  </si>
  <si>
    <t>Demontáž vnější klimatizační jednotky splitové, následná montáž zpět</t>
  </si>
  <si>
    <t>ks</t>
  </si>
  <si>
    <t>Jedná se o vnější klimatizační jednotku chlazení splitového, která je umístěna na dvou betonových dlaždicích položených na kačírku střešního pláště. Jedná se o velikost jednotky cca pro 1 obytnou místnost rodinného domu. Jednotka bude uložena pro následné použití.</t>
  </si>
  <si>
    <t>Je třeba započítat i zpětnou montáž na nový střešní plášť a to včetně všech napojení.</t>
  </si>
  <si>
    <t>767992...</t>
  </si>
  <si>
    <t>Demontáž a následná montáž čidla světlíku</t>
  </si>
  <si>
    <t>Na stěně je umístěno čidlo větrnné a dešťové pro zavírání pásového světlíku. Bude třeba započítat jeho demontáž a následnou montáž zpět včetně zapojení.</t>
  </si>
  <si>
    <t>005121010R</t>
  </si>
  <si>
    <t>Zařízení staveniště</t>
  </si>
  <si>
    <t>Soubor</t>
  </si>
  <si>
    <t>Vybudování, provoz, likvidace. Započítat včetně oplocení plochy před spodním pavilonem v délce cca 29 m.</t>
  </si>
  <si>
    <t>005122010R</t>
  </si>
  <si>
    <t xml:space="preserve">Provoz objednatele </t>
  </si>
  <si>
    <t>Nutno respektovat, že v prostoru nástupních ploch se budou pohybovat žáci a perzonál školy.</t>
  </si>
  <si>
    <t>005231010R</t>
  </si>
  <si>
    <t>Revize</t>
  </si>
  <si>
    <t>Provedení tahových zkoušek kotevních prvků střešní fólie.</t>
  </si>
  <si>
    <t/>
  </si>
  <si>
    <t>SUM</t>
  </si>
  <si>
    <t>Poznámky uchazeče k zadání</t>
  </si>
  <si>
    <t>POPUZIV</t>
  </si>
  <si>
    <t>END</t>
  </si>
  <si>
    <t xml:space="preserve"> </t>
  </si>
  <si>
    <t>Oprava střešního pláště centrální šatny ZŠ B. Němcové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</si>
</sst>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19" fillId="0" borderId="10" xfId="0" applyNumberFormat="1" applyFont="1" applyBorder="1" applyAlignment="1">
      <alignment horizontal="left" vertical="top" wrapText="1"/>
    </xf>
    <xf numFmtId="0" fontId="19" fillId="0" borderId="6" xfId="0" applyNumberFormat="1" applyFont="1" applyBorder="1" applyAlignment="1">
      <alignment vertical="top" wrapText="1" shrinkToFit="1"/>
    </xf>
    <xf numFmtId="164" fontId="19" fillId="0" borderId="6" xfId="0" applyNumberFormat="1" applyFont="1" applyBorder="1" applyAlignment="1">
      <alignment vertical="top" wrapText="1" shrinkToFit="1"/>
    </xf>
    <xf numFmtId="4" fontId="19" fillId="0" borderId="6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3"/>
  <sheetViews>
    <sheetView showGridLines="0" topLeftCell="B2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">
      <c r="A2" s="4"/>
      <c r="B2" s="79" t="s">
        <v>40</v>
      </c>
      <c r="C2" s="80"/>
      <c r="D2" s="241" t="s">
        <v>290</v>
      </c>
      <c r="E2" s="242"/>
      <c r="F2" s="242"/>
      <c r="G2" s="242"/>
      <c r="H2" s="242"/>
      <c r="I2" s="242"/>
      <c r="J2" s="243"/>
      <c r="O2" s="2"/>
    </row>
    <row r="3" spans="1:15" ht="23.25" customHeight="1" x14ac:dyDescent="0.2">
      <c r="A3" s="4"/>
      <c r="B3" s="81" t="s">
        <v>45</v>
      </c>
      <c r="C3" s="82"/>
      <c r="D3" s="203" t="s">
        <v>43</v>
      </c>
      <c r="E3" s="204"/>
      <c r="F3" s="204"/>
      <c r="G3" s="204"/>
      <c r="H3" s="204"/>
      <c r="I3" s="204"/>
      <c r="J3" s="205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6" t="s">
        <v>289</v>
      </c>
      <c r="E11" s="236"/>
      <c r="F11" s="236"/>
      <c r="G11" s="236"/>
      <c r="H11" s="27" t="s">
        <v>33</v>
      </c>
      <c r="I11" s="92" t="s">
        <v>289</v>
      </c>
      <c r="J11" s="11"/>
    </row>
    <row r="12" spans="1:15" ht="15.75" customHeight="1" x14ac:dyDescent="0.2">
      <c r="A12" s="4"/>
      <c r="B12" s="39"/>
      <c r="C12" s="25"/>
      <c r="D12" s="221" t="s">
        <v>289</v>
      </c>
      <c r="E12" s="221"/>
      <c r="F12" s="221"/>
      <c r="G12" s="221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 t="s">
        <v>289</v>
      </c>
      <c r="D13" s="222" t="s">
        <v>289</v>
      </c>
      <c r="E13" s="222"/>
      <c r="F13" s="222"/>
      <c r="G13" s="222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4"/>
      <c r="F15" s="244"/>
      <c r="G15" s="217"/>
      <c r="H15" s="217"/>
      <c r="I15" s="217" t="s">
        <v>28</v>
      </c>
      <c r="J15" s="218"/>
    </row>
    <row r="16" spans="1:15" ht="23.25" customHeight="1" x14ac:dyDescent="0.2">
      <c r="A16" s="140" t="s">
        <v>23</v>
      </c>
      <c r="B16" s="141" t="s">
        <v>23</v>
      </c>
      <c r="C16" s="56"/>
      <c r="D16" s="57"/>
      <c r="E16" s="219"/>
      <c r="F16" s="220"/>
      <c r="G16" s="219"/>
      <c r="H16" s="220"/>
      <c r="I16" s="219">
        <f>SUMIF(F49:F59,A16,I49:I59)+SUMIF(F49:F59,"PSU",I49:I59)</f>
        <v>0</v>
      </c>
      <c r="J16" s="233"/>
    </row>
    <row r="17" spans="1:10" ht="23.25" customHeight="1" x14ac:dyDescent="0.2">
      <c r="A17" s="140" t="s">
        <v>24</v>
      </c>
      <c r="B17" s="141" t="s">
        <v>24</v>
      </c>
      <c r="C17" s="56"/>
      <c r="D17" s="57"/>
      <c r="E17" s="219"/>
      <c r="F17" s="220"/>
      <c r="G17" s="219"/>
      <c r="H17" s="220"/>
      <c r="I17" s="219">
        <f>SUMIF(F49:F59,A17,I49:I59)</f>
        <v>0</v>
      </c>
      <c r="J17" s="233"/>
    </row>
    <row r="18" spans="1:10" ht="23.25" customHeight="1" x14ac:dyDescent="0.2">
      <c r="A18" s="140" t="s">
        <v>25</v>
      </c>
      <c r="B18" s="141" t="s">
        <v>25</v>
      </c>
      <c r="C18" s="56"/>
      <c r="D18" s="57"/>
      <c r="E18" s="219"/>
      <c r="F18" s="220"/>
      <c r="G18" s="219"/>
      <c r="H18" s="220"/>
      <c r="I18" s="219">
        <f>SUMIF(F49:F59,A18,I49:I59)</f>
        <v>0</v>
      </c>
      <c r="J18" s="233"/>
    </row>
    <row r="19" spans="1:10" ht="23.25" customHeight="1" x14ac:dyDescent="0.2">
      <c r="A19" s="140" t="s">
        <v>75</v>
      </c>
      <c r="B19" s="141" t="s">
        <v>26</v>
      </c>
      <c r="C19" s="56"/>
      <c r="D19" s="57"/>
      <c r="E19" s="219"/>
      <c r="F19" s="220"/>
      <c r="G19" s="219"/>
      <c r="H19" s="220"/>
      <c r="I19" s="219">
        <f>SUMIF(F49:F59,A19,I49:I59)</f>
        <v>0</v>
      </c>
      <c r="J19" s="233"/>
    </row>
    <row r="20" spans="1:10" ht="23.25" customHeight="1" x14ac:dyDescent="0.2">
      <c r="A20" s="140" t="s">
        <v>76</v>
      </c>
      <c r="B20" s="141" t="s">
        <v>27</v>
      </c>
      <c r="C20" s="56"/>
      <c r="D20" s="57"/>
      <c r="E20" s="219"/>
      <c r="F20" s="220"/>
      <c r="G20" s="219"/>
      <c r="H20" s="220"/>
      <c r="I20" s="219">
        <f>SUMIF(F49:F59,A20,I49:I59)</f>
        <v>0</v>
      </c>
      <c r="J20" s="233"/>
    </row>
    <row r="21" spans="1:10" ht="23.25" customHeight="1" x14ac:dyDescent="0.2">
      <c r="A21" s="4"/>
      <c r="B21" s="72" t="s">
        <v>28</v>
      </c>
      <c r="C21" s="73"/>
      <c r="D21" s="74"/>
      <c r="E21" s="234"/>
      <c r="F21" s="235"/>
      <c r="G21" s="234"/>
      <c r="H21" s="235"/>
      <c r="I21" s="234">
        <f>SUM(I16:J20)</f>
        <v>0</v>
      </c>
      <c r="J21" s="24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1">
        <f>ZakladDPHSniVypocet</f>
        <v>0</v>
      </c>
      <c r="H23" s="232"/>
      <c r="I23" s="232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8">
        <f>ZakladDPHSni*SazbaDPH1/100</f>
        <v>0</v>
      </c>
      <c r="H24" s="239"/>
      <c r="I24" s="239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1">
        <f>ZakladDPHZaklVypocet</f>
        <v>0</v>
      </c>
      <c r="H25" s="232"/>
      <c r="I25" s="232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7">
        <f>ZakladDPHZakl*SazbaDPH2/100</f>
        <v>0</v>
      </c>
      <c r="H26" s="228"/>
      <c r="I26" s="228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9">
        <f>0</f>
        <v>0</v>
      </c>
      <c r="H27" s="229"/>
      <c r="I27" s="229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6">
        <f>ZakladDPHSniVypocet+ZakladDPHZaklVypocet</f>
        <v>0</v>
      </c>
      <c r="H28" s="216"/>
      <c r="I28" s="216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0">
        <f>ZakladDPHSni+DPHSni+ZakladDPHZakl+DPHZakl+Zaokrouhleni</f>
        <v>0</v>
      </c>
      <c r="H29" s="230"/>
      <c r="I29" s="230"/>
      <c r="J29" s="117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 t="s">
        <v>289</v>
      </c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223"/>
      <c r="E34" s="223"/>
      <c r="F34" s="30"/>
      <c r="G34" s="223" t="s">
        <v>289</v>
      </c>
      <c r="H34" s="223"/>
      <c r="I34" s="223"/>
      <c r="J34" s="36"/>
    </row>
    <row r="35" spans="1:52" ht="12.75" customHeight="1" x14ac:dyDescent="0.2">
      <c r="A35" s="4"/>
      <c r="B35" s="4"/>
      <c r="C35" s="5"/>
      <c r="D35" s="237" t="s">
        <v>2</v>
      </c>
      <c r="E35" s="237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52" ht="25.5" hidden="1" customHeight="1" x14ac:dyDescent="0.2">
      <c r="A39" s="95">
        <v>1</v>
      </c>
      <c r="B39" s="101" t="s">
        <v>48</v>
      </c>
      <c r="C39" s="206" t="s">
        <v>46</v>
      </c>
      <c r="D39" s="207"/>
      <c r="E39" s="207"/>
      <c r="F39" s="106">
        <f>'Rozpočet Pol'!AC131</f>
        <v>0</v>
      </c>
      <c r="G39" s="107">
        <f>'Rozpočet Pol'!AD131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52" ht="25.5" hidden="1" customHeight="1" x14ac:dyDescent="0.2">
      <c r="A40" s="95"/>
      <c r="B40" s="208" t="s">
        <v>49</v>
      </c>
      <c r="C40" s="209"/>
      <c r="D40" s="209"/>
      <c r="E40" s="210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2" spans="1:52" x14ac:dyDescent="0.2">
      <c r="B42" t="s">
        <v>51</v>
      </c>
    </row>
    <row r="43" spans="1:52" ht="25.5" x14ac:dyDescent="0.2">
      <c r="B43" s="211" t="s">
        <v>52</v>
      </c>
      <c r="C43" s="211"/>
      <c r="D43" s="211"/>
      <c r="E43" s="211"/>
      <c r="F43" s="211"/>
      <c r="G43" s="211"/>
      <c r="H43" s="211"/>
      <c r="I43" s="211"/>
      <c r="J43" s="211"/>
      <c r="AZ43" s="118" t="str">
        <f>B43</f>
        <v>Jedná se o novou skladbu střešního pláště ploché střechy. Střešní fólie bude kotvená, nové tepelné izolace z EPS. Z hlediska požárního musí skladba splnit požadavek BROOF t3</v>
      </c>
    </row>
    <row r="46" spans="1:52" ht="15.75" x14ac:dyDescent="0.25">
      <c r="B46" s="119" t="s">
        <v>53</v>
      </c>
    </row>
    <row r="48" spans="1:52" ht="25.5" customHeight="1" x14ac:dyDescent="0.2">
      <c r="A48" s="120"/>
      <c r="B48" s="124" t="s">
        <v>16</v>
      </c>
      <c r="C48" s="124" t="s">
        <v>5</v>
      </c>
      <c r="D48" s="125"/>
      <c r="E48" s="125"/>
      <c r="F48" s="128" t="s">
        <v>54</v>
      </c>
      <c r="G48" s="128"/>
      <c r="H48" s="128"/>
      <c r="I48" s="212" t="s">
        <v>28</v>
      </c>
      <c r="J48" s="212"/>
    </row>
    <row r="49" spans="1:10" ht="25.5" customHeight="1" x14ac:dyDescent="0.2">
      <c r="A49" s="121"/>
      <c r="B49" s="129" t="s">
        <v>55</v>
      </c>
      <c r="C49" s="214" t="s">
        <v>56</v>
      </c>
      <c r="D49" s="215"/>
      <c r="E49" s="215"/>
      <c r="F49" s="131" t="s">
        <v>23</v>
      </c>
      <c r="G49" s="132"/>
      <c r="H49" s="132"/>
      <c r="I49" s="213">
        <f>'Rozpočet Pol'!G8</f>
        <v>0</v>
      </c>
      <c r="J49" s="213"/>
    </row>
    <row r="50" spans="1:10" ht="25.5" customHeight="1" x14ac:dyDescent="0.2">
      <c r="A50" s="121"/>
      <c r="B50" s="123" t="s">
        <v>57</v>
      </c>
      <c r="C50" s="201" t="s">
        <v>58</v>
      </c>
      <c r="D50" s="202"/>
      <c r="E50" s="202"/>
      <c r="F50" s="133" t="s">
        <v>23</v>
      </c>
      <c r="G50" s="134"/>
      <c r="H50" s="134"/>
      <c r="I50" s="200">
        <f>'Rozpočet Pol'!G12</f>
        <v>0</v>
      </c>
      <c r="J50" s="200"/>
    </row>
    <row r="51" spans="1:10" ht="25.5" customHeight="1" x14ac:dyDescent="0.2">
      <c r="A51" s="121"/>
      <c r="B51" s="123" t="s">
        <v>59</v>
      </c>
      <c r="C51" s="201" t="s">
        <v>60</v>
      </c>
      <c r="D51" s="202"/>
      <c r="E51" s="202"/>
      <c r="F51" s="133" t="s">
        <v>23</v>
      </c>
      <c r="G51" s="134"/>
      <c r="H51" s="134"/>
      <c r="I51" s="200">
        <f>'Rozpočet Pol'!G16</f>
        <v>0</v>
      </c>
      <c r="J51" s="200"/>
    </row>
    <row r="52" spans="1:10" ht="25.5" customHeight="1" x14ac:dyDescent="0.2">
      <c r="A52" s="121"/>
      <c r="B52" s="123" t="s">
        <v>61</v>
      </c>
      <c r="C52" s="201" t="s">
        <v>62</v>
      </c>
      <c r="D52" s="202"/>
      <c r="E52" s="202"/>
      <c r="F52" s="133" t="s">
        <v>24</v>
      </c>
      <c r="G52" s="134"/>
      <c r="H52" s="134"/>
      <c r="I52" s="200">
        <f>'Rozpočet Pol'!G30</f>
        <v>0</v>
      </c>
      <c r="J52" s="200"/>
    </row>
    <row r="53" spans="1:10" ht="25.5" customHeight="1" x14ac:dyDescent="0.2">
      <c r="A53" s="121"/>
      <c r="B53" s="123" t="s">
        <v>63</v>
      </c>
      <c r="C53" s="201" t="s">
        <v>64</v>
      </c>
      <c r="D53" s="202"/>
      <c r="E53" s="202"/>
      <c r="F53" s="133" t="s">
        <v>24</v>
      </c>
      <c r="G53" s="134"/>
      <c r="H53" s="134"/>
      <c r="I53" s="200">
        <f>'Rozpočet Pol'!G32</f>
        <v>0</v>
      </c>
      <c r="J53" s="200"/>
    </row>
    <row r="54" spans="1:10" ht="25.5" customHeight="1" x14ac:dyDescent="0.2">
      <c r="A54" s="121"/>
      <c r="B54" s="123" t="s">
        <v>65</v>
      </c>
      <c r="C54" s="201" t="s">
        <v>66</v>
      </c>
      <c r="D54" s="202"/>
      <c r="E54" s="202"/>
      <c r="F54" s="133" t="s">
        <v>24</v>
      </c>
      <c r="G54" s="134"/>
      <c r="H54" s="134"/>
      <c r="I54" s="200">
        <f>'Rozpočet Pol'!G75</f>
        <v>0</v>
      </c>
      <c r="J54" s="200"/>
    </row>
    <row r="55" spans="1:10" ht="25.5" customHeight="1" x14ac:dyDescent="0.2">
      <c r="A55" s="121"/>
      <c r="B55" s="123" t="s">
        <v>67</v>
      </c>
      <c r="C55" s="201" t="s">
        <v>68</v>
      </c>
      <c r="D55" s="202"/>
      <c r="E55" s="202"/>
      <c r="F55" s="133" t="s">
        <v>24</v>
      </c>
      <c r="G55" s="134"/>
      <c r="H55" s="134"/>
      <c r="I55" s="200">
        <f>'Rozpočet Pol'!G89</f>
        <v>0</v>
      </c>
      <c r="J55" s="200"/>
    </row>
    <row r="56" spans="1:10" ht="25.5" customHeight="1" x14ac:dyDescent="0.2">
      <c r="A56" s="121"/>
      <c r="B56" s="123" t="s">
        <v>69</v>
      </c>
      <c r="C56" s="201" t="s">
        <v>70</v>
      </c>
      <c r="D56" s="202"/>
      <c r="E56" s="202"/>
      <c r="F56" s="133" t="s">
        <v>24</v>
      </c>
      <c r="G56" s="134"/>
      <c r="H56" s="134"/>
      <c r="I56" s="200">
        <f>'Rozpočet Pol'!G98</f>
        <v>0</v>
      </c>
      <c r="J56" s="200"/>
    </row>
    <row r="57" spans="1:10" ht="25.5" customHeight="1" x14ac:dyDescent="0.2">
      <c r="A57" s="121"/>
      <c r="B57" s="123" t="s">
        <v>71</v>
      </c>
      <c r="C57" s="201" t="s">
        <v>72</v>
      </c>
      <c r="D57" s="202"/>
      <c r="E57" s="202"/>
      <c r="F57" s="133" t="s">
        <v>24</v>
      </c>
      <c r="G57" s="134"/>
      <c r="H57" s="134"/>
      <c r="I57" s="200">
        <f>'Rozpočet Pol'!G103</f>
        <v>0</v>
      </c>
      <c r="J57" s="200"/>
    </row>
    <row r="58" spans="1:10" ht="25.5" customHeight="1" x14ac:dyDescent="0.2">
      <c r="A58" s="121"/>
      <c r="B58" s="123" t="s">
        <v>73</v>
      </c>
      <c r="C58" s="201" t="s">
        <v>74</v>
      </c>
      <c r="D58" s="202"/>
      <c r="E58" s="202"/>
      <c r="F58" s="133" t="s">
        <v>24</v>
      </c>
      <c r="G58" s="134"/>
      <c r="H58" s="134"/>
      <c r="I58" s="200">
        <f>'Rozpočet Pol'!G110</f>
        <v>0</v>
      </c>
      <c r="J58" s="200"/>
    </row>
    <row r="59" spans="1:10" ht="25.5" customHeight="1" x14ac:dyDescent="0.2">
      <c r="A59" s="121"/>
      <c r="B59" s="130" t="s">
        <v>75</v>
      </c>
      <c r="C59" s="197" t="s">
        <v>26</v>
      </c>
      <c r="D59" s="198"/>
      <c r="E59" s="198"/>
      <c r="F59" s="135" t="s">
        <v>75</v>
      </c>
      <c r="G59" s="136"/>
      <c r="H59" s="136"/>
      <c r="I59" s="196">
        <f>'Rozpočet Pol'!G123</f>
        <v>0</v>
      </c>
      <c r="J59" s="196"/>
    </row>
    <row r="60" spans="1:10" ht="25.5" customHeight="1" x14ac:dyDescent="0.2">
      <c r="A60" s="122"/>
      <c r="B60" s="126" t="s">
        <v>1</v>
      </c>
      <c r="C60" s="126"/>
      <c r="D60" s="127"/>
      <c r="E60" s="127"/>
      <c r="F60" s="137"/>
      <c r="G60" s="138"/>
      <c r="H60" s="138"/>
      <c r="I60" s="199">
        <f>SUM(I49:I59)</f>
        <v>0</v>
      </c>
      <c r="J60" s="199"/>
    </row>
    <row r="61" spans="1:10" x14ac:dyDescent="0.2">
      <c r="F61" s="139"/>
      <c r="G61" s="94"/>
      <c r="H61" s="139"/>
      <c r="I61" s="94"/>
      <c r="J61" s="94"/>
    </row>
    <row r="62" spans="1:10" x14ac:dyDescent="0.2">
      <c r="F62" s="139"/>
      <c r="G62" s="94"/>
      <c r="H62" s="139"/>
      <c r="I62" s="94"/>
      <c r="J62" s="94"/>
    </row>
    <row r="63" spans="1:10" x14ac:dyDescent="0.2">
      <c r="F63" s="139"/>
      <c r="G63" s="94"/>
      <c r="H63" s="139"/>
      <c r="I63" s="94"/>
      <c r="J63" s="94"/>
    </row>
  </sheetData>
  <sheetProtection password="CB5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D3:J3"/>
    <mergeCell ref="C39:E39"/>
    <mergeCell ref="B40:E40"/>
    <mergeCell ref="B43:J43"/>
    <mergeCell ref="I48:J48"/>
    <mergeCell ref="D12:G12"/>
    <mergeCell ref="D13:G13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9:J59"/>
    <mergeCell ref="C59:E59"/>
    <mergeCell ref="I60:J60"/>
    <mergeCell ref="I56:J56"/>
    <mergeCell ref="C56:E56"/>
    <mergeCell ref="I57:J57"/>
    <mergeCell ref="C57:E57"/>
    <mergeCell ref="I58:J58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7" t="s">
        <v>41</v>
      </c>
      <c r="B2" s="76"/>
      <c r="C2" s="247"/>
      <c r="D2" s="247"/>
      <c r="E2" s="247"/>
      <c r="F2" s="247"/>
      <c r="G2" s="248"/>
    </row>
    <row r="3" spans="1:7" ht="24.95" hidden="1" customHeight="1" x14ac:dyDescent="0.2">
      <c r="A3" s="77" t="s">
        <v>7</v>
      </c>
      <c r="B3" s="76"/>
      <c r="C3" s="247"/>
      <c r="D3" s="247"/>
      <c r="E3" s="247"/>
      <c r="F3" s="247"/>
      <c r="G3" s="248"/>
    </row>
    <row r="4" spans="1:7" ht="24.95" hidden="1" customHeight="1" x14ac:dyDescent="0.2">
      <c r="A4" s="77" t="s">
        <v>8</v>
      </c>
      <c r="B4" s="76"/>
      <c r="C4" s="247"/>
      <c r="D4" s="247"/>
      <c r="E4" s="247"/>
      <c r="F4" s="247"/>
      <c r="G4" s="24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1"/>
  <sheetViews>
    <sheetView topLeftCell="A3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3" t="s">
        <v>6</v>
      </c>
      <c r="B1" s="273"/>
      <c r="C1" s="273"/>
      <c r="D1" s="273"/>
      <c r="E1" s="273"/>
      <c r="F1" s="273"/>
      <c r="G1" s="273"/>
      <c r="AE1" t="s">
        <v>78</v>
      </c>
    </row>
    <row r="2" spans="1:60" ht="24.95" customHeight="1" x14ac:dyDescent="0.2">
      <c r="A2" s="144" t="s">
        <v>77</v>
      </c>
      <c r="B2" s="142"/>
      <c r="C2" s="274" t="s">
        <v>46</v>
      </c>
      <c r="D2" s="275"/>
      <c r="E2" s="275"/>
      <c r="F2" s="275"/>
      <c r="G2" s="276"/>
      <c r="AE2" t="s">
        <v>79</v>
      </c>
    </row>
    <row r="3" spans="1:60" ht="24.95" customHeight="1" x14ac:dyDescent="0.2">
      <c r="A3" s="145" t="s">
        <v>7</v>
      </c>
      <c r="B3" s="143"/>
      <c r="C3" s="277" t="s">
        <v>43</v>
      </c>
      <c r="D3" s="278"/>
      <c r="E3" s="278"/>
      <c r="F3" s="278"/>
      <c r="G3" s="279"/>
      <c r="AE3" t="s">
        <v>80</v>
      </c>
    </row>
    <row r="4" spans="1:60" ht="24.95" hidden="1" customHeight="1" x14ac:dyDescent="0.2">
      <c r="A4" s="145" t="s">
        <v>8</v>
      </c>
      <c r="B4" s="143"/>
      <c r="C4" s="277"/>
      <c r="D4" s="278"/>
      <c r="E4" s="278"/>
      <c r="F4" s="278"/>
      <c r="G4" s="279"/>
      <c r="AE4" t="s">
        <v>81</v>
      </c>
    </row>
    <row r="5" spans="1:60" hidden="1" x14ac:dyDescent="0.2">
      <c r="A5" s="146" t="s">
        <v>82</v>
      </c>
      <c r="B5" s="147"/>
      <c r="C5" s="148"/>
      <c r="D5" s="149"/>
      <c r="E5" s="149"/>
      <c r="F5" s="149"/>
      <c r="G5" s="150"/>
      <c r="AE5" t="s">
        <v>83</v>
      </c>
    </row>
    <row r="7" spans="1:60" ht="38.25" x14ac:dyDescent="0.2">
      <c r="A7" s="156" t="s">
        <v>84</v>
      </c>
      <c r="B7" s="157" t="s">
        <v>85</v>
      </c>
      <c r="C7" s="157" t="s">
        <v>86</v>
      </c>
      <c r="D7" s="156" t="s">
        <v>87</v>
      </c>
      <c r="E7" s="156" t="s">
        <v>88</v>
      </c>
      <c r="F7" s="151" t="s">
        <v>89</v>
      </c>
      <c r="G7" s="173" t="s">
        <v>28</v>
      </c>
      <c r="H7" s="174" t="s">
        <v>29</v>
      </c>
      <c r="I7" s="174" t="s">
        <v>90</v>
      </c>
      <c r="J7" s="174" t="s">
        <v>30</v>
      </c>
      <c r="K7" s="174" t="s">
        <v>91</v>
      </c>
      <c r="L7" s="174" t="s">
        <v>92</v>
      </c>
      <c r="M7" s="174" t="s">
        <v>93</v>
      </c>
      <c r="N7" s="174" t="s">
        <v>94</v>
      </c>
      <c r="O7" s="174" t="s">
        <v>95</v>
      </c>
      <c r="P7" s="174" t="s">
        <v>96</v>
      </c>
      <c r="Q7" s="174" t="s">
        <v>97</v>
      </c>
      <c r="R7" s="174" t="s">
        <v>98</v>
      </c>
      <c r="S7" s="174" t="s">
        <v>99</v>
      </c>
      <c r="T7" s="174" t="s">
        <v>100</v>
      </c>
      <c r="U7" s="159" t="s">
        <v>101</v>
      </c>
    </row>
    <row r="8" spans="1:60" x14ac:dyDescent="0.2">
      <c r="A8" s="175" t="s">
        <v>102</v>
      </c>
      <c r="B8" s="176" t="s">
        <v>55</v>
      </c>
      <c r="C8" s="177" t="s">
        <v>56</v>
      </c>
      <c r="D8" s="158"/>
      <c r="E8" s="178"/>
      <c r="F8" s="179"/>
      <c r="G8" s="179">
        <f>SUMIF(AE9:AE11,"&lt;&gt;NOR",G9:G11)</f>
        <v>0</v>
      </c>
      <c r="H8" s="179"/>
      <c r="I8" s="179">
        <f>SUM(I9:I11)</f>
        <v>0</v>
      </c>
      <c r="J8" s="179"/>
      <c r="K8" s="179">
        <f>SUM(K9:K11)</f>
        <v>0</v>
      </c>
      <c r="L8" s="179"/>
      <c r="M8" s="179">
        <f>SUM(M9:M11)</f>
        <v>0</v>
      </c>
      <c r="N8" s="158"/>
      <c r="O8" s="158">
        <f>SUM(O9:O11)</f>
        <v>0.60170999999999997</v>
      </c>
      <c r="P8" s="158"/>
      <c r="Q8" s="158">
        <f>SUM(Q9:Q11)</f>
        <v>0</v>
      </c>
      <c r="R8" s="158"/>
      <c r="S8" s="158"/>
      <c r="T8" s="175"/>
      <c r="U8" s="158">
        <f>SUM(U9:U11)</f>
        <v>13.52</v>
      </c>
      <c r="AE8" t="s">
        <v>103</v>
      </c>
    </row>
    <row r="9" spans="1:60" ht="22.5" outlineLevel="1" x14ac:dyDescent="0.2">
      <c r="A9" s="153">
        <v>1</v>
      </c>
      <c r="B9" s="160" t="s">
        <v>104</v>
      </c>
      <c r="C9" s="189" t="s">
        <v>105</v>
      </c>
      <c r="D9" s="162" t="s">
        <v>106</v>
      </c>
      <c r="E9" s="167">
        <v>15.5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21</v>
      </c>
      <c r="M9" s="171">
        <f>G9*(1+L9/100)</f>
        <v>0</v>
      </c>
      <c r="N9" s="162">
        <v>3.7920000000000002E-2</v>
      </c>
      <c r="O9" s="162">
        <f>ROUND(E9*N9,5)</f>
        <v>0.58775999999999995</v>
      </c>
      <c r="P9" s="162">
        <v>0</v>
      </c>
      <c r="Q9" s="162">
        <f>ROUND(E9*P9,5)</f>
        <v>0</v>
      </c>
      <c r="R9" s="162"/>
      <c r="S9" s="162"/>
      <c r="T9" s="163">
        <v>0.81200000000000006</v>
      </c>
      <c r="U9" s="162">
        <f>ROUND(E9*T9,2)</f>
        <v>12.59</v>
      </c>
      <c r="V9" s="152"/>
      <c r="W9" s="152"/>
      <c r="X9" s="152"/>
      <c r="Y9" s="152"/>
      <c r="Z9" s="152"/>
      <c r="AA9" s="152"/>
      <c r="AB9" s="152"/>
      <c r="AC9" s="152"/>
      <c r="AD9" s="152"/>
      <c r="AE9" s="152" t="s">
        <v>107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53">
        <v>2</v>
      </c>
      <c r="B10" s="160" t="s">
        <v>108</v>
      </c>
      <c r="C10" s="189" t="s">
        <v>109</v>
      </c>
      <c r="D10" s="162" t="s">
        <v>110</v>
      </c>
      <c r="E10" s="167">
        <v>23.25</v>
      </c>
      <c r="F10" s="170">
        <f>H10+J10</f>
        <v>0</v>
      </c>
      <c r="G10" s="171">
        <f>ROUND(E10*F10,2)</f>
        <v>0</v>
      </c>
      <c r="H10" s="171"/>
      <c r="I10" s="171">
        <f>ROUND(E10*H10,2)</f>
        <v>0</v>
      </c>
      <c r="J10" s="171"/>
      <c r="K10" s="171">
        <f>ROUND(E10*J10,2)</f>
        <v>0</v>
      </c>
      <c r="L10" s="171">
        <v>21</v>
      </c>
      <c r="M10" s="171">
        <f>G10*(1+L10/100)</f>
        <v>0</v>
      </c>
      <c r="N10" s="162">
        <v>5.9999999999999995E-4</v>
      </c>
      <c r="O10" s="162">
        <f>ROUND(E10*N10,5)</f>
        <v>1.3950000000000001E-2</v>
      </c>
      <c r="P10" s="162">
        <v>0</v>
      </c>
      <c r="Q10" s="162">
        <f>ROUND(E10*P10,5)</f>
        <v>0</v>
      </c>
      <c r="R10" s="162"/>
      <c r="S10" s="162"/>
      <c r="T10" s="163">
        <v>0.04</v>
      </c>
      <c r="U10" s="162">
        <f>ROUND(E10*T10,2)</f>
        <v>0.93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 t="s">
        <v>107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3"/>
      <c r="B11" s="160"/>
      <c r="C11" s="190" t="s">
        <v>111</v>
      </c>
      <c r="D11" s="164"/>
      <c r="E11" s="168">
        <v>23.25</v>
      </c>
      <c r="F11" s="171"/>
      <c r="G11" s="171"/>
      <c r="H11" s="171"/>
      <c r="I11" s="171"/>
      <c r="J11" s="171"/>
      <c r="K11" s="171"/>
      <c r="L11" s="171"/>
      <c r="M11" s="171"/>
      <c r="N11" s="162"/>
      <c r="O11" s="162"/>
      <c r="P11" s="162"/>
      <c r="Q11" s="162"/>
      <c r="R11" s="162"/>
      <c r="S11" s="162"/>
      <c r="T11" s="163"/>
      <c r="U11" s="162"/>
      <c r="V11" s="152"/>
      <c r="W11" s="152"/>
      <c r="X11" s="152"/>
      <c r="Y11" s="152"/>
      <c r="Z11" s="152"/>
      <c r="AA11" s="152"/>
      <c r="AB11" s="152"/>
      <c r="AC11" s="152"/>
      <c r="AD11" s="152"/>
      <c r="AE11" s="152" t="s">
        <v>112</v>
      </c>
      <c r="AF11" s="152">
        <v>0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54" t="s">
        <v>102</v>
      </c>
      <c r="B12" s="161" t="s">
        <v>57</v>
      </c>
      <c r="C12" s="191" t="s">
        <v>58</v>
      </c>
      <c r="D12" s="165"/>
      <c r="E12" s="169"/>
      <c r="F12" s="172"/>
      <c r="G12" s="172">
        <f>SUMIF(AE13:AE15,"&lt;&gt;NOR",G13:G15)</f>
        <v>0</v>
      </c>
      <c r="H12" s="172"/>
      <c r="I12" s="172">
        <f>SUM(I13:I15)</f>
        <v>0</v>
      </c>
      <c r="J12" s="172"/>
      <c r="K12" s="172">
        <f>SUM(K13:K15)</f>
        <v>0</v>
      </c>
      <c r="L12" s="172"/>
      <c r="M12" s="172">
        <f>SUM(M13:M15)</f>
        <v>0</v>
      </c>
      <c r="N12" s="165"/>
      <c r="O12" s="165">
        <f>SUM(O13:O15)</f>
        <v>0</v>
      </c>
      <c r="P12" s="165"/>
      <c r="Q12" s="165">
        <f>SUM(Q13:Q15)</f>
        <v>45.177999999999997</v>
      </c>
      <c r="R12" s="165"/>
      <c r="S12" s="165"/>
      <c r="T12" s="166"/>
      <c r="U12" s="165">
        <f>SUM(U13:U15)</f>
        <v>40.56</v>
      </c>
      <c r="AE12" t="s">
        <v>103</v>
      </c>
    </row>
    <row r="13" spans="1:60" outlineLevel="1" x14ac:dyDescent="0.2">
      <c r="A13" s="153">
        <v>3</v>
      </c>
      <c r="B13" s="160" t="s">
        <v>113</v>
      </c>
      <c r="C13" s="189" t="s">
        <v>114</v>
      </c>
      <c r="D13" s="162" t="s">
        <v>115</v>
      </c>
      <c r="E13" s="167">
        <v>32.270000000000003</v>
      </c>
      <c r="F13" s="170">
        <f>H13+J13</f>
        <v>0</v>
      </c>
      <c r="G13" s="171">
        <f>ROUND(E13*F13,2)</f>
        <v>0</v>
      </c>
      <c r="H13" s="171"/>
      <c r="I13" s="171">
        <f>ROUND(E13*H13,2)</f>
        <v>0</v>
      </c>
      <c r="J13" s="171"/>
      <c r="K13" s="171">
        <f>ROUND(E13*J13,2)</f>
        <v>0</v>
      </c>
      <c r="L13" s="171">
        <v>21</v>
      </c>
      <c r="M13" s="171">
        <f>G13*(1+L13/100)</f>
        <v>0</v>
      </c>
      <c r="N13" s="162">
        <v>0</v>
      </c>
      <c r="O13" s="162">
        <f>ROUND(E13*N13,5)</f>
        <v>0</v>
      </c>
      <c r="P13" s="162">
        <v>1.4</v>
      </c>
      <c r="Q13" s="162">
        <f>ROUND(E13*P13,5)</f>
        <v>45.177999999999997</v>
      </c>
      <c r="R13" s="162"/>
      <c r="S13" s="162"/>
      <c r="T13" s="163">
        <v>1.2569999999999999</v>
      </c>
      <c r="U13" s="162">
        <f>ROUND(E13*T13,2)</f>
        <v>40.56</v>
      </c>
      <c r="V13" s="152"/>
      <c r="W13" s="152"/>
      <c r="X13" s="152"/>
      <c r="Y13" s="152"/>
      <c r="Z13" s="152"/>
      <c r="AA13" s="152"/>
      <c r="AB13" s="152"/>
      <c r="AC13" s="152"/>
      <c r="AD13" s="152"/>
      <c r="AE13" s="152" t="s">
        <v>107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53"/>
      <c r="B14" s="160"/>
      <c r="C14" s="249" t="s">
        <v>116</v>
      </c>
      <c r="D14" s="250"/>
      <c r="E14" s="251"/>
      <c r="F14" s="252"/>
      <c r="G14" s="253"/>
      <c r="H14" s="171"/>
      <c r="I14" s="171"/>
      <c r="J14" s="171"/>
      <c r="K14" s="171"/>
      <c r="L14" s="171"/>
      <c r="M14" s="171"/>
      <c r="N14" s="162"/>
      <c r="O14" s="162"/>
      <c r="P14" s="162"/>
      <c r="Q14" s="162"/>
      <c r="R14" s="162"/>
      <c r="S14" s="162"/>
      <c r="T14" s="163"/>
      <c r="U14" s="162"/>
      <c r="V14" s="152"/>
      <c r="W14" s="152"/>
      <c r="X14" s="152"/>
      <c r="Y14" s="152"/>
      <c r="Z14" s="152"/>
      <c r="AA14" s="152"/>
      <c r="AB14" s="152"/>
      <c r="AC14" s="152"/>
      <c r="AD14" s="152"/>
      <c r="AE14" s="152" t="s">
        <v>117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5" t="str">
        <f>C14</f>
        <v>Odstranění krycí vrstvy ploché střechy - oblázkový kačírek. Bez dalších příměsí pro uložení pro další použití. Bude uloženo do areálu Technických služeb Dačice - bez poplatku.</v>
      </c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3"/>
      <c r="B15" s="160"/>
      <c r="C15" s="190" t="s">
        <v>118</v>
      </c>
      <c r="D15" s="164"/>
      <c r="E15" s="168">
        <v>32.270000000000003</v>
      </c>
      <c r="F15" s="171"/>
      <c r="G15" s="171"/>
      <c r="H15" s="171"/>
      <c r="I15" s="171"/>
      <c r="J15" s="171"/>
      <c r="K15" s="171"/>
      <c r="L15" s="171"/>
      <c r="M15" s="171"/>
      <c r="N15" s="162"/>
      <c r="O15" s="162"/>
      <c r="P15" s="162"/>
      <c r="Q15" s="162"/>
      <c r="R15" s="162"/>
      <c r="S15" s="162"/>
      <c r="T15" s="163"/>
      <c r="U15" s="162"/>
      <c r="V15" s="152"/>
      <c r="W15" s="152"/>
      <c r="X15" s="152"/>
      <c r="Y15" s="152"/>
      <c r="Z15" s="152"/>
      <c r="AA15" s="152"/>
      <c r="AB15" s="152"/>
      <c r="AC15" s="152"/>
      <c r="AD15" s="152"/>
      <c r="AE15" s="152" t="s">
        <v>112</v>
      </c>
      <c r="AF15" s="152">
        <v>0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">
      <c r="A16" s="154" t="s">
        <v>102</v>
      </c>
      <c r="B16" s="161" t="s">
        <v>59</v>
      </c>
      <c r="C16" s="191" t="s">
        <v>60</v>
      </c>
      <c r="D16" s="165"/>
      <c r="E16" s="169"/>
      <c r="F16" s="172"/>
      <c r="G16" s="172">
        <f>SUMIF(AE17:AE29,"&lt;&gt;NOR",G17:G29)</f>
        <v>0</v>
      </c>
      <c r="H16" s="172"/>
      <c r="I16" s="172">
        <f>SUM(I17:I29)</f>
        <v>0</v>
      </c>
      <c r="J16" s="172"/>
      <c r="K16" s="172">
        <f>SUM(K17:K29)</f>
        <v>0</v>
      </c>
      <c r="L16" s="172"/>
      <c r="M16" s="172">
        <f>SUM(M17:M29)</f>
        <v>0</v>
      </c>
      <c r="N16" s="165"/>
      <c r="O16" s="165">
        <f>SUM(O17:O29)</f>
        <v>0</v>
      </c>
      <c r="P16" s="165"/>
      <c r="Q16" s="165">
        <f>SUM(Q17:Q29)</f>
        <v>0</v>
      </c>
      <c r="R16" s="165"/>
      <c r="S16" s="165"/>
      <c r="T16" s="166"/>
      <c r="U16" s="165">
        <f>SUM(U17:U29)</f>
        <v>109.53</v>
      </c>
      <c r="AE16" t="s">
        <v>103</v>
      </c>
    </row>
    <row r="17" spans="1:60" ht="22.5" outlineLevel="1" x14ac:dyDescent="0.2">
      <c r="A17" s="153">
        <v>4</v>
      </c>
      <c r="B17" s="160" t="s">
        <v>119</v>
      </c>
      <c r="C17" s="189" t="s">
        <v>120</v>
      </c>
      <c r="D17" s="162" t="s">
        <v>121</v>
      </c>
      <c r="E17" s="167">
        <v>61.133000000000003</v>
      </c>
      <c r="F17" s="170">
        <f>H17+J17</f>
        <v>0</v>
      </c>
      <c r="G17" s="171">
        <f>ROUND(E17*F17,2)</f>
        <v>0</v>
      </c>
      <c r="H17" s="171"/>
      <c r="I17" s="171">
        <f>ROUND(E17*H17,2)</f>
        <v>0</v>
      </c>
      <c r="J17" s="171"/>
      <c r="K17" s="171">
        <f>ROUND(E17*J17,2)</f>
        <v>0</v>
      </c>
      <c r="L17" s="171">
        <v>21</v>
      </c>
      <c r="M17" s="171">
        <f>G17*(1+L17/100)</f>
        <v>0</v>
      </c>
      <c r="N17" s="162">
        <v>0</v>
      </c>
      <c r="O17" s="162">
        <f>ROUND(E17*N17,5)</f>
        <v>0</v>
      </c>
      <c r="P17" s="162">
        <v>0</v>
      </c>
      <c r="Q17" s="162">
        <f>ROUND(E17*P17,5)</f>
        <v>0</v>
      </c>
      <c r="R17" s="162"/>
      <c r="S17" s="162"/>
      <c r="T17" s="163">
        <v>0.11</v>
      </c>
      <c r="U17" s="162">
        <f>ROUND(E17*T17,2)</f>
        <v>6.72</v>
      </c>
      <c r="V17" s="152"/>
      <c r="W17" s="152"/>
      <c r="X17" s="152"/>
      <c r="Y17" s="152"/>
      <c r="Z17" s="152"/>
      <c r="AA17" s="152"/>
      <c r="AB17" s="152"/>
      <c r="AC17" s="152"/>
      <c r="AD17" s="152"/>
      <c r="AE17" s="152" t="s">
        <v>107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3">
        <v>5</v>
      </c>
      <c r="B18" s="160" t="s">
        <v>122</v>
      </c>
      <c r="C18" s="189" t="s">
        <v>123</v>
      </c>
      <c r="D18" s="162" t="s">
        <v>124</v>
      </c>
      <c r="E18" s="167">
        <v>1</v>
      </c>
      <c r="F18" s="170">
        <f>H18+J18</f>
        <v>0</v>
      </c>
      <c r="G18" s="171">
        <f>ROUND(E18*F18,2)</f>
        <v>0</v>
      </c>
      <c r="H18" s="171"/>
      <c r="I18" s="171">
        <f>ROUND(E18*H18,2)</f>
        <v>0</v>
      </c>
      <c r="J18" s="171"/>
      <c r="K18" s="171">
        <f>ROUND(E18*J18,2)</f>
        <v>0</v>
      </c>
      <c r="L18" s="171">
        <v>21</v>
      </c>
      <c r="M18" s="171">
        <f>G18*(1+L18/100)</f>
        <v>0</v>
      </c>
      <c r="N18" s="162">
        <v>0</v>
      </c>
      <c r="O18" s="162">
        <f>ROUND(E18*N18,5)</f>
        <v>0</v>
      </c>
      <c r="P18" s="162">
        <v>0</v>
      </c>
      <c r="Q18" s="162">
        <f>ROUND(E18*P18,5)</f>
        <v>0</v>
      </c>
      <c r="R18" s="162"/>
      <c r="S18" s="162"/>
      <c r="T18" s="163">
        <v>8.84</v>
      </c>
      <c r="U18" s="162">
        <f>ROUND(E18*T18,2)</f>
        <v>8.84</v>
      </c>
      <c r="V18" s="152"/>
      <c r="W18" s="152"/>
      <c r="X18" s="152"/>
      <c r="Y18" s="152"/>
      <c r="Z18" s="152"/>
      <c r="AA18" s="152"/>
      <c r="AB18" s="152"/>
      <c r="AC18" s="152"/>
      <c r="AD18" s="152"/>
      <c r="AE18" s="152" t="s">
        <v>107</v>
      </c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3">
        <v>6</v>
      </c>
      <c r="B19" s="160" t="s">
        <v>125</v>
      </c>
      <c r="C19" s="189" t="s">
        <v>126</v>
      </c>
      <c r="D19" s="162" t="s">
        <v>127</v>
      </c>
      <c r="E19" s="167">
        <v>75</v>
      </c>
      <c r="F19" s="170">
        <f>H19+J19</f>
        <v>0</v>
      </c>
      <c r="G19" s="171">
        <f>ROUND(E19*F19,2)</f>
        <v>0</v>
      </c>
      <c r="H19" s="171"/>
      <c r="I19" s="171">
        <f>ROUND(E19*H19,2)</f>
        <v>0</v>
      </c>
      <c r="J19" s="171"/>
      <c r="K19" s="171">
        <f>ROUND(E19*J19,2)</f>
        <v>0</v>
      </c>
      <c r="L19" s="171">
        <v>21</v>
      </c>
      <c r="M19" s="171">
        <f>G19*(1+L19/100)</f>
        <v>0</v>
      </c>
      <c r="N19" s="162">
        <v>0</v>
      </c>
      <c r="O19" s="162">
        <f>ROUND(E19*N19,5)</f>
        <v>0</v>
      </c>
      <c r="P19" s="162">
        <v>0</v>
      </c>
      <c r="Q19" s="162">
        <f>ROUND(E19*P19,5)</f>
        <v>0</v>
      </c>
      <c r="R19" s="162"/>
      <c r="S19" s="162"/>
      <c r="T19" s="163">
        <v>0</v>
      </c>
      <c r="U19" s="162">
        <f>ROUND(E19*T19,2)</f>
        <v>0</v>
      </c>
      <c r="V19" s="152"/>
      <c r="W19" s="152"/>
      <c r="X19" s="152"/>
      <c r="Y19" s="152"/>
      <c r="Z19" s="152"/>
      <c r="AA19" s="152"/>
      <c r="AB19" s="152"/>
      <c r="AC19" s="152"/>
      <c r="AD19" s="152"/>
      <c r="AE19" s="152" t="s">
        <v>107</v>
      </c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3"/>
      <c r="B20" s="160"/>
      <c r="C20" s="190" t="s">
        <v>128</v>
      </c>
      <c r="D20" s="164"/>
      <c r="E20" s="168">
        <v>75</v>
      </c>
      <c r="F20" s="171"/>
      <c r="G20" s="171"/>
      <c r="H20" s="171"/>
      <c r="I20" s="171"/>
      <c r="J20" s="171"/>
      <c r="K20" s="171"/>
      <c r="L20" s="171"/>
      <c r="M20" s="171"/>
      <c r="N20" s="162"/>
      <c r="O20" s="162"/>
      <c r="P20" s="162"/>
      <c r="Q20" s="162"/>
      <c r="R20" s="162"/>
      <c r="S20" s="162"/>
      <c r="T20" s="163"/>
      <c r="U20" s="162"/>
      <c r="V20" s="152"/>
      <c r="W20" s="152"/>
      <c r="X20" s="152"/>
      <c r="Y20" s="152"/>
      <c r="Z20" s="152"/>
      <c r="AA20" s="152"/>
      <c r="AB20" s="152"/>
      <c r="AC20" s="152"/>
      <c r="AD20" s="152"/>
      <c r="AE20" s="152" t="s">
        <v>112</v>
      </c>
      <c r="AF20" s="152">
        <v>0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3">
        <v>7</v>
      </c>
      <c r="B21" s="160" t="s">
        <v>129</v>
      </c>
      <c r="C21" s="189" t="s">
        <v>130</v>
      </c>
      <c r="D21" s="162" t="s">
        <v>127</v>
      </c>
      <c r="E21" s="167">
        <v>25</v>
      </c>
      <c r="F21" s="170">
        <f>H21+J21</f>
        <v>0</v>
      </c>
      <c r="G21" s="171">
        <f>ROUND(E21*F21,2)</f>
        <v>0</v>
      </c>
      <c r="H21" s="171"/>
      <c r="I21" s="171">
        <f>ROUND(E21*H21,2)</f>
        <v>0</v>
      </c>
      <c r="J21" s="171"/>
      <c r="K21" s="171">
        <f>ROUND(E21*J21,2)</f>
        <v>0</v>
      </c>
      <c r="L21" s="171">
        <v>21</v>
      </c>
      <c r="M21" s="171">
        <f>G21*(1+L21/100)</f>
        <v>0</v>
      </c>
      <c r="N21" s="162">
        <v>0</v>
      </c>
      <c r="O21" s="162">
        <f>ROUND(E21*N21,5)</f>
        <v>0</v>
      </c>
      <c r="P21" s="162">
        <v>0</v>
      </c>
      <c r="Q21" s="162">
        <f>ROUND(E21*P21,5)</f>
        <v>0</v>
      </c>
      <c r="R21" s="162"/>
      <c r="S21" s="162"/>
      <c r="T21" s="163">
        <v>0</v>
      </c>
      <c r="U21" s="162">
        <f>ROUND(E21*T21,2)</f>
        <v>0</v>
      </c>
      <c r="V21" s="152"/>
      <c r="W21" s="152"/>
      <c r="X21" s="152"/>
      <c r="Y21" s="152"/>
      <c r="Z21" s="152"/>
      <c r="AA21" s="152"/>
      <c r="AB21" s="152"/>
      <c r="AC21" s="152"/>
      <c r="AD21" s="152"/>
      <c r="AE21" s="152" t="s">
        <v>107</v>
      </c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3">
        <v>8</v>
      </c>
      <c r="B22" s="160" t="s">
        <v>131</v>
      </c>
      <c r="C22" s="189" t="s">
        <v>132</v>
      </c>
      <c r="D22" s="162" t="s">
        <v>121</v>
      </c>
      <c r="E22" s="167">
        <v>61.133000000000003</v>
      </c>
      <c r="F22" s="170">
        <f>H22+J22</f>
        <v>0</v>
      </c>
      <c r="G22" s="171">
        <f>ROUND(E22*F22,2)</f>
        <v>0</v>
      </c>
      <c r="H22" s="171"/>
      <c r="I22" s="171">
        <f>ROUND(E22*H22,2)</f>
        <v>0</v>
      </c>
      <c r="J22" s="171"/>
      <c r="K22" s="171">
        <f>ROUND(E22*J22,2)</f>
        <v>0</v>
      </c>
      <c r="L22" s="171">
        <v>21</v>
      </c>
      <c r="M22" s="171">
        <f>G22*(1+L22/100)</f>
        <v>0</v>
      </c>
      <c r="N22" s="162">
        <v>0</v>
      </c>
      <c r="O22" s="162">
        <f>ROUND(E22*N22,5)</f>
        <v>0</v>
      </c>
      <c r="P22" s="162">
        <v>0</v>
      </c>
      <c r="Q22" s="162">
        <f>ROUND(E22*P22,5)</f>
        <v>0</v>
      </c>
      <c r="R22" s="162"/>
      <c r="S22" s="162"/>
      <c r="T22" s="163">
        <v>0.49</v>
      </c>
      <c r="U22" s="162">
        <f>ROUND(E22*T22,2)</f>
        <v>29.96</v>
      </c>
      <c r="V22" s="152"/>
      <c r="W22" s="152"/>
      <c r="X22" s="152"/>
      <c r="Y22" s="152"/>
      <c r="Z22" s="152"/>
      <c r="AA22" s="152"/>
      <c r="AB22" s="152"/>
      <c r="AC22" s="152"/>
      <c r="AD22" s="152"/>
      <c r="AE22" s="152" t="s">
        <v>107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3">
        <v>9</v>
      </c>
      <c r="B23" s="160" t="s">
        <v>133</v>
      </c>
      <c r="C23" s="189" t="s">
        <v>134</v>
      </c>
      <c r="D23" s="162" t="s">
        <v>121</v>
      </c>
      <c r="E23" s="167">
        <v>63.82</v>
      </c>
      <c r="F23" s="170">
        <f>H23+J23</f>
        <v>0</v>
      </c>
      <c r="G23" s="171">
        <f>ROUND(E23*F23,2)</f>
        <v>0</v>
      </c>
      <c r="H23" s="171"/>
      <c r="I23" s="171">
        <f>ROUND(E23*H23,2)</f>
        <v>0</v>
      </c>
      <c r="J23" s="171"/>
      <c r="K23" s="171">
        <f>ROUND(E23*J23,2)</f>
        <v>0</v>
      </c>
      <c r="L23" s="171">
        <v>21</v>
      </c>
      <c r="M23" s="171">
        <f>G23*(1+L23/100)</f>
        <v>0</v>
      </c>
      <c r="N23" s="162">
        <v>0</v>
      </c>
      <c r="O23" s="162">
        <f>ROUND(E23*N23,5)</f>
        <v>0</v>
      </c>
      <c r="P23" s="162">
        <v>0</v>
      </c>
      <c r="Q23" s="162">
        <f>ROUND(E23*P23,5)</f>
        <v>0</v>
      </c>
      <c r="R23" s="162"/>
      <c r="S23" s="162"/>
      <c r="T23" s="163">
        <v>0</v>
      </c>
      <c r="U23" s="162">
        <f>ROUND(E23*T23,2)</f>
        <v>0</v>
      </c>
      <c r="V23" s="152"/>
      <c r="W23" s="152"/>
      <c r="X23" s="152"/>
      <c r="Y23" s="152"/>
      <c r="Z23" s="152"/>
      <c r="AA23" s="152"/>
      <c r="AB23" s="152"/>
      <c r="AC23" s="152"/>
      <c r="AD23" s="152"/>
      <c r="AE23" s="152" t="s">
        <v>107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3"/>
      <c r="B24" s="160"/>
      <c r="C24" s="190" t="s">
        <v>135</v>
      </c>
      <c r="D24" s="164"/>
      <c r="E24" s="168">
        <v>63.82</v>
      </c>
      <c r="F24" s="171"/>
      <c r="G24" s="171"/>
      <c r="H24" s="171"/>
      <c r="I24" s="171"/>
      <c r="J24" s="171"/>
      <c r="K24" s="171"/>
      <c r="L24" s="171"/>
      <c r="M24" s="171"/>
      <c r="N24" s="162"/>
      <c r="O24" s="162"/>
      <c r="P24" s="162"/>
      <c r="Q24" s="162"/>
      <c r="R24" s="162"/>
      <c r="S24" s="162"/>
      <c r="T24" s="163"/>
      <c r="U24" s="162"/>
      <c r="V24" s="152"/>
      <c r="W24" s="152"/>
      <c r="X24" s="152"/>
      <c r="Y24" s="152"/>
      <c r="Z24" s="152"/>
      <c r="AA24" s="152"/>
      <c r="AB24" s="152"/>
      <c r="AC24" s="152"/>
      <c r="AD24" s="152"/>
      <c r="AE24" s="152" t="s">
        <v>112</v>
      </c>
      <c r="AF24" s="152">
        <v>0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53">
        <v>10</v>
      </c>
      <c r="B25" s="160" t="s">
        <v>136</v>
      </c>
      <c r="C25" s="189" t="s">
        <v>137</v>
      </c>
      <c r="D25" s="162" t="s">
        <v>121</v>
      </c>
      <c r="E25" s="167">
        <v>13.453200000000001</v>
      </c>
      <c r="F25" s="170">
        <f>H25+J25</f>
        <v>0</v>
      </c>
      <c r="G25" s="171">
        <f>ROUND(E25*F25,2)</f>
        <v>0</v>
      </c>
      <c r="H25" s="171"/>
      <c r="I25" s="171">
        <f>ROUND(E25*H25,2)</f>
        <v>0</v>
      </c>
      <c r="J25" s="171"/>
      <c r="K25" s="171">
        <f>ROUND(E25*J25,2)</f>
        <v>0</v>
      </c>
      <c r="L25" s="171">
        <v>21</v>
      </c>
      <c r="M25" s="171">
        <f>G25*(1+L25/100)</f>
        <v>0</v>
      </c>
      <c r="N25" s="162">
        <v>0</v>
      </c>
      <c r="O25" s="162">
        <f>ROUND(E25*N25,5)</f>
        <v>0</v>
      </c>
      <c r="P25" s="162">
        <v>0</v>
      </c>
      <c r="Q25" s="162">
        <f>ROUND(E25*P25,5)</f>
        <v>0</v>
      </c>
      <c r="R25" s="162"/>
      <c r="S25" s="162"/>
      <c r="T25" s="163">
        <v>0</v>
      </c>
      <c r="U25" s="162">
        <f>ROUND(E25*T25,2)</f>
        <v>0</v>
      </c>
      <c r="V25" s="152"/>
      <c r="W25" s="152"/>
      <c r="X25" s="152"/>
      <c r="Y25" s="152"/>
      <c r="Z25" s="152"/>
      <c r="AA25" s="152"/>
      <c r="AB25" s="152"/>
      <c r="AC25" s="152"/>
      <c r="AD25" s="152"/>
      <c r="AE25" s="152" t="s">
        <v>107</v>
      </c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53">
        <v>11</v>
      </c>
      <c r="B26" s="160" t="s">
        <v>138</v>
      </c>
      <c r="C26" s="189" t="s">
        <v>139</v>
      </c>
      <c r="D26" s="162" t="s">
        <v>121</v>
      </c>
      <c r="E26" s="167">
        <v>2.5019999999999998</v>
      </c>
      <c r="F26" s="170">
        <f>H26+J26</f>
        <v>0</v>
      </c>
      <c r="G26" s="171">
        <f>ROUND(E26*F26,2)</f>
        <v>0</v>
      </c>
      <c r="H26" s="171"/>
      <c r="I26" s="171">
        <f>ROUND(E26*H26,2)</f>
        <v>0</v>
      </c>
      <c r="J26" s="171"/>
      <c r="K26" s="171">
        <f>ROUND(E26*J26,2)</f>
        <v>0</v>
      </c>
      <c r="L26" s="171">
        <v>21</v>
      </c>
      <c r="M26" s="171">
        <f>G26*(1+L26/100)</f>
        <v>0</v>
      </c>
      <c r="N26" s="162">
        <v>0</v>
      </c>
      <c r="O26" s="162">
        <f>ROUND(E26*N26,5)</f>
        <v>0</v>
      </c>
      <c r="P26" s="162">
        <v>0</v>
      </c>
      <c r="Q26" s="162">
        <f>ROUND(E26*P26,5)</f>
        <v>0</v>
      </c>
      <c r="R26" s="162"/>
      <c r="S26" s="162"/>
      <c r="T26" s="163">
        <v>0</v>
      </c>
      <c r="U26" s="162">
        <f>ROUND(E26*T26,2)</f>
        <v>0</v>
      </c>
      <c r="V26" s="152"/>
      <c r="W26" s="152"/>
      <c r="X26" s="152"/>
      <c r="Y26" s="152"/>
      <c r="Z26" s="152"/>
      <c r="AA26" s="152"/>
      <c r="AB26" s="152"/>
      <c r="AC26" s="152"/>
      <c r="AD26" s="152"/>
      <c r="AE26" s="152" t="s">
        <v>107</v>
      </c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3">
        <v>12</v>
      </c>
      <c r="B27" s="160" t="s">
        <v>140</v>
      </c>
      <c r="C27" s="189" t="s">
        <v>141</v>
      </c>
      <c r="D27" s="162" t="s">
        <v>121</v>
      </c>
      <c r="E27" s="167">
        <v>61.133000000000003</v>
      </c>
      <c r="F27" s="170">
        <f>H27+J27</f>
        <v>0</v>
      </c>
      <c r="G27" s="171">
        <f>ROUND(E27*F27,2)</f>
        <v>0</v>
      </c>
      <c r="H27" s="171"/>
      <c r="I27" s="171">
        <f>ROUND(E27*H27,2)</f>
        <v>0</v>
      </c>
      <c r="J27" s="171"/>
      <c r="K27" s="171">
        <f>ROUND(E27*J27,2)</f>
        <v>0</v>
      </c>
      <c r="L27" s="171">
        <v>21</v>
      </c>
      <c r="M27" s="171">
        <f>G27*(1+L27/100)</f>
        <v>0</v>
      </c>
      <c r="N27" s="162">
        <v>0</v>
      </c>
      <c r="O27" s="162">
        <f>ROUND(E27*N27,5)</f>
        <v>0</v>
      </c>
      <c r="P27" s="162">
        <v>0</v>
      </c>
      <c r="Q27" s="162">
        <f>ROUND(E27*P27,5)</f>
        <v>0</v>
      </c>
      <c r="R27" s="162"/>
      <c r="S27" s="162"/>
      <c r="T27" s="163">
        <v>0.94199999999999995</v>
      </c>
      <c r="U27" s="162">
        <f>ROUND(E27*T27,2)</f>
        <v>57.59</v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 t="s">
        <v>107</v>
      </c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3"/>
      <c r="B28" s="160"/>
      <c r="C28" s="190" t="s">
        <v>142</v>
      </c>
      <c r="D28" s="164"/>
      <c r="E28" s="168">
        <v>61.133000000000003</v>
      </c>
      <c r="F28" s="171"/>
      <c r="G28" s="171"/>
      <c r="H28" s="171"/>
      <c r="I28" s="171"/>
      <c r="J28" s="171"/>
      <c r="K28" s="171"/>
      <c r="L28" s="171"/>
      <c r="M28" s="171"/>
      <c r="N28" s="162"/>
      <c r="O28" s="162"/>
      <c r="P28" s="162"/>
      <c r="Q28" s="162"/>
      <c r="R28" s="162"/>
      <c r="S28" s="162"/>
      <c r="T28" s="163"/>
      <c r="U28" s="162"/>
      <c r="V28" s="152"/>
      <c r="W28" s="152"/>
      <c r="X28" s="152"/>
      <c r="Y28" s="152"/>
      <c r="Z28" s="152"/>
      <c r="AA28" s="152"/>
      <c r="AB28" s="152"/>
      <c r="AC28" s="152"/>
      <c r="AD28" s="152"/>
      <c r="AE28" s="152" t="s">
        <v>112</v>
      </c>
      <c r="AF28" s="152">
        <v>0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3">
        <v>13</v>
      </c>
      <c r="B29" s="160" t="s">
        <v>143</v>
      </c>
      <c r="C29" s="189" t="s">
        <v>144</v>
      </c>
      <c r="D29" s="162" t="s">
        <v>121</v>
      </c>
      <c r="E29" s="167">
        <v>61.133000000000003</v>
      </c>
      <c r="F29" s="170">
        <f>H29+J29</f>
        <v>0</v>
      </c>
      <c r="G29" s="171">
        <f>ROUND(E29*F29,2)</f>
        <v>0</v>
      </c>
      <c r="H29" s="171"/>
      <c r="I29" s="171">
        <f>ROUND(E29*H29,2)</f>
        <v>0</v>
      </c>
      <c r="J29" s="171"/>
      <c r="K29" s="171">
        <f>ROUND(E29*J29,2)</f>
        <v>0</v>
      </c>
      <c r="L29" s="171">
        <v>21</v>
      </c>
      <c r="M29" s="171">
        <f>G29*(1+L29/100)</f>
        <v>0</v>
      </c>
      <c r="N29" s="162">
        <v>0</v>
      </c>
      <c r="O29" s="162">
        <f>ROUND(E29*N29,5)</f>
        <v>0</v>
      </c>
      <c r="P29" s="162">
        <v>0</v>
      </c>
      <c r="Q29" s="162">
        <f>ROUND(E29*P29,5)</f>
        <v>0</v>
      </c>
      <c r="R29" s="162"/>
      <c r="S29" s="162"/>
      <c r="T29" s="163">
        <v>0.105</v>
      </c>
      <c r="U29" s="162">
        <f>ROUND(E29*T29,2)</f>
        <v>6.42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 t="s">
        <v>107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54" t="s">
        <v>102</v>
      </c>
      <c r="B30" s="161" t="s">
        <v>61</v>
      </c>
      <c r="C30" s="191" t="s">
        <v>62</v>
      </c>
      <c r="D30" s="165"/>
      <c r="E30" s="169"/>
      <c r="F30" s="172"/>
      <c r="G30" s="172">
        <f>SUMIF(AE31:AE31,"&lt;&gt;NOR",G31:G31)</f>
        <v>0</v>
      </c>
      <c r="H30" s="172"/>
      <c r="I30" s="172">
        <f>SUM(I31:I31)</f>
        <v>0</v>
      </c>
      <c r="J30" s="172"/>
      <c r="K30" s="172">
        <f>SUM(K31:K31)</f>
        <v>0</v>
      </c>
      <c r="L30" s="172"/>
      <c r="M30" s="172">
        <f>SUM(M31:M31)</f>
        <v>0</v>
      </c>
      <c r="N30" s="165"/>
      <c r="O30" s="165">
        <f>SUM(O31:O31)</f>
        <v>1.7680000000000001E-2</v>
      </c>
      <c r="P30" s="165"/>
      <c r="Q30" s="165">
        <f>SUM(Q31:Q31)</f>
        <v>0</v>
      </c>
      <c r="R30" s="165"/>
      <c r="S30" s="165"/>
      <c r="T30" s="166"/>
      <c r="U30" s="165">
        <f>SUM(U31:U31)</f>
        <v>7.36</v>
      </c>
      <c r="AE30" t="s">
        <v>103</v>
      </c>
    </row>
    <row r="31" spans="1:60" outlineLevel="1" x14ac:dyDescent="0.2">
      <c r="A31" s="153">
        <v>14</v>
      </c>
      <c r="B31" s="160" t="s">
        <v>145</v>
      </c>
      <c r="C31" s="189" t="s">
        <v>146</v>
      </c>
      <c r="D31" s="162" t="s">
        <v>124</v>
      </c>
      <c r="E31" s="167">
        <v>4</v>
      </c>
      <c r="F31" s="170">
        <f>H31+J31</f>
        <v>0</v>
      </c>
      <c r="G31" s="171">
        <f>ROUND(E31*F31,2)</f>
        <v>0</v>
      </c>
      <c r="H31" s="171"/>
      <c r="I31" s="171">
        <f>ROUND(E31*H31,2)</f>
        <v>0</v>
      </c>
      <c r="J31" s="171"/>
      <c r="K31" s="171">
        <f>ROUND(E31*J31,2)</f>
        <v>0</v>
      </c>
      <c r="L31" s="171">
        <v>21</v>
      </c>
      <c r="M31" s="171">
        <f>G31*(1+L31/100)</f>
        <v>0</v>
      </c>
      <c r="N31" s="162">
        <v>4.4200000000000003E-3</v>
      </c>
      <c r="O31" s="162">
        <f>ROUND(E31*N31,5)</f>
        <v>1.7680000000000001E-2</v>
      </c>
      <c r="P31" s="162">
        <v>0</v>
      </c>
      <c r="Q31" s="162">
        <f>ROUND(E31*P31,5)</f>
        <v>0</v>
      </c>
      <c r="R31" s="162"/>
      <c r="S31" s="162"/>
      <c r="T31" s="163">
        <v>1.84</v>
      </c>
      <c r="U31" s="162">
        <f>ROUND(E31*T31,2)</f>
        <v>7.36</v>
      </c>
      <c r="V31" s="152"/>
      <c r="W31" s="152"/>
      <c r="X31" s="152"/>
      <c r="Y31" s="152"/>
      <c r="Z31" s="152"/>
      <c r="AA31" s="152"/>
      <c r="AB31" s="152"/>
      <c r="AC31" s="152"/>
      <c r="AD31" s="152"/>
      <c r="AE31" s="152" t="s">
        <v>107</v>
      </c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54" t="s">
        <v>102</v>
      </c>
      <c r="B32" s="161" t="s">
        <v>63</v>
      </c>
      <c r="C32" s="191" t="s">
        <v>64</v>
      </c>
      <c r="D32" s="165"/>
      <c r="E32" s="169"/>
      <c r="F32" s="172"/>
      <c r="G32" s="172">
        <f>SUMIF(AE33:AE74,"&lt;&gt;NOR",G33:G74)</f>
        <v>0</v>
      </c>
      <c r="H32" s="172"/>
      <c r="I32" s="172">
        <f>SUM(I33:I74)</f>
        <v>0</v>
      </c>
      <c r="J32" s="172"/>
      <c r="K32" s="172">
        <f>SUM(K33:K74)</f>
        <v>0</v>
      </c>
      <c r="L32" s="172"/>
      <c r="M32" s="172">
        <f>SUM(M33:M74)</f>
        <v>0</v>
      </c>
      <c r="N32" s="165"/>
      <c r="O32" s="165">
        <f>SUM(O33:O74)</f>
        <v>2.06447</v>
      </c>
      <c r="P32" s="165"/>
      <c r="Q32" s="165">
        <f>SUM(Q33:Q74)</f>
        <v>13.593200000000001</v>
      </c>
      <c r="R32" s="165"/>
      <c r="S32" s="165"/>
      <c r="T32" s="166"/>
      <c r="U32" s="165">
        <f>SUM(U33:U74)</f>
        <v>743.83999999999992</v>
      </c>
      <c r="AE32" t="s">
        <v>103</v>
      </c>
    </row>
    <row r="33" spans="1:60" ht="22.5" outlineLevel="1" x14ac:dyDescent="0.2">
      <c r="A33" s="153">
        <v>15</v>
      </c>
      <c r="B33" s="160" t="s">
        <v>147</v>
      </c>
      <c r="C33" s="189" t="s">
        <v>148</v>
      </c>
      <c r="D33" s="162" t="s">
        <v>110</v>
      </c>
      <c r="E33" s="167">
        <v>546.36</v>
      </c>
      <c r="F33" s="170">
        <f>H33+J33</f>
        <v>0</v>
      </c>
      <c r="G33" s="171">
        <f>ROUND(E33*F33,2)</f>
        <v>0</v>
      </c>
      <c r="H33" s="171"/>
      <c r="I33" s="171">
        <f>ROUND(E33*H33,2)</f>
        <v>0</v>
      </c>
      <c r="J33" s="171"/>
      <c r="K33" s="171">
        <f>ROUND(E33*J33,2)</f>
        <v>0</v>
      </c>
      <c r="L33" s="171">
        <v>21</v>
      </c>
      <c r="M33" s="171">
        <f>G33*(1+L33/100)</f>
        <v>0</v>
      </c>
      <c r="N33" s="162">
        <v>0</v>
      </c>
      <c r="O33" s="162">
        <f>ROUND(E33*N33,5)</f>
        <v>0</v>
      </c>
      <c r="P33" s="162">
        <v>1.4E-2</v>
      </c>
      <c r="Q33" s="162">
        <f>ROUND(E33*P33,5)</f>
        <v>7.6490400000000003</v>
      </c>
      <c r="R33" s="162"/>
      <c r="S33" s="162"/>
      <c r="T33" s="163">
        <v>6.5000000000000002E-2</v>
      </c>
      <c r="U33" s="162">
        <f>ROUND(E33*T33,2)</f>
        <v>35.51</v>
      </c>
      <c r="V33" s="152"/>
      <c r="W33" s="152"/>
      <c r="X33" s="152"/>
      <c r="Y33" s="152"/>
      <c r="Z33" s="152"/>
      <c r="AA33" s="152"/>
      <c r="AB33" s="152"/>
      <c r="AC33" s="152"/>
      <c r="AD33" s="152"/>
      <c r="AE33" s="152" t="s">
        <v>107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3"/>
      <c r="B34" s="160"/>
      <c r="C34" s="190" t="s">
        <v>149</v>
      </c>
      <c r="D34" s="164"/>
      <c r="E34" s="168">
        <v>516</v>
      </c>
      <c r="F34" s="171"/>
      <c r="G34" s="171"/>
      <c r="H34" s="171"/>
      <c r="I34" s="171"/>
      <c r="J34" s="171"/>
      <c r="K34" s="171"/>
      <c r="L34" s="171"/>
      <c r="M34" s="171"/>
      <c r="N34" s="162"/>
      <c r="O34" s="162"/>
      <c r="P34" s="162"/>
      <c r="Q34" s="162"/>
      <c r="R34" s="162"/>
      <c r="S34" s="162"/>
      <c r="T34" s="163"/>
      <c r="U34" s="162"/>
      <c r="V34" s="152"/>
      <c r="W34" s="152"/>
      <c r="X34" s="152"/>
      <c r="Y34" s="152"/>
      <c r="Z34" s="152"/>
      <c r="AA34" s="152"/>
      <c r="AB34" s="152"/>
      <c r="AC34" s="152"/>
      <c r="AD34" s="152"/>
      <c r="AE34" s="152" t="s">
        <v>112</v>
      </c>
      <c r="AF34" s="152">
        <v>0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33.75" outlineLevel="1" x14ac:dyDescent="0.2">
      <c r="A35" s="153"/>
      <c r="B35" s="160"/>
      <c r="C35" s="190" t="s">
        <v>150</v>
      </c>
      <c r="D35" s="164"/>
      <c r="E35" s="168">
        <v>30.36</v>
      </c>
      <c r="F35" s="171"/>
      <c r="G35" s="171"/>
      <c r="H35" s="171"/>
      <c r="I35" s="171"/>
      <c r="J35" s="171"/>
      <c r="K35" s="171"/>
      <c r="L35" s="171"/>
      <c r="M35" s="171"/>
      <c r="N35" s="162"/>
      <c r="O35" s="162"/>
      <c r="P35" s="162"/>
      <c r="Q35" s="162"/>
      <c r="R35" s="162"/>
      <c r="S35" s="162"/>
      <c r="T35" s="163"/>
      <c r="U35" s="162"/>
      <c r="V35" s="152"/>
      <c r="W35" s="152"/>
      <c r="X35" s="152"/>
      <c r="Y35" s="152"/>
      <c r="Z35" s="152"/>
      <c r="AA35" s="152"/>
      <c r="AB35" s="152"/>
      <c r="AC35" s="152"/>
      <c r="AD35" s="152"/>
      <c r="AE35" s="152" t="s">
        <v>112</v>
      </c>
      <c r="AF35" s="152">
        <v>0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53">
        <v>16</v>
      </c>
      <c r="B36" s="160" t="s">
        <v>151</v>
      </c>
      <c r="C36" s="189" t="s">
        <v>152</v>
      </c>
      <c r="D36" s="162" t="s">
        <v>110</v>
      </c>
      <c r="E36" s="167">
        <v>967.36</v>
      </c>
      <c r="F36" s="170">
        <f>H36+J36</f>
        <v>0</v>
      </c>
      <c r="G36" s="171">
        <f>ROUND(E36*F36,2)</f>
        <v>0</v>
      </c>
      <c r="H36" s="171"/>
      <c r="I36" s="171">
        <f>ROUND(E36*H36,2)</f>
        <v>0</v>
      </c>
      <c r="J36" s="171"/>
      <c r="K36" s="171">
        <f>ROUND(E36*J36,2)</f>
        <v>0</v>
      </c>
      <c r="L36" s="171">
        <v>21</v>
      </c>
      <c r="M36" s="171">
        <f>G36*(1+L36/100)</f>
        <v>0</v>
      </c>
      <c r="N36" s="162">
        <v>0</v>
      </c>
      <c r="O36" s="162">
        <f>ROUND(E36*N36,5)</f>
        <v>0</v>
      </c>
      <c r="P36" s="162">
        <v>6.0000000000000001E-3</v>
      </c>
      <c r="Q36" s="162">
        <f>ROUND(E36*P36,5)</f>
        <v>5.8041600000000004</v>
      </c>
      <c r="R36" s="162"/>
      <c r="S36" s="162"/>
      <c r="T36" s="163">
        <v>6.0000000000000001E-3</v>
      </c>
      <c r="U36" s="162">
        <f>ROUND(E36*T36,2)</f>
        <v>5.8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 t="s">
        <v>107</v>
      </c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3"/>
      <c r="B37" s="160"/>
      <c r="C37" s="190" t="s">
        <v>153</v>
      </c>
      <c r="D37" s="164"/>
      <c r="E37" s="168">
        <v>967.36</v>
      </c>
      <c r="F37" s="171"/>
      <c r="G37" s="171"/>
      <c r="H37" s="171"/>
      <c r="I37" s="171"/>
      <c r="J37" s="171"/>
      <c r="K37" s="171"/>
      <c r="L37" s="171"/>
      <c r="M37" s="171"/>
      <c r="N37" s="162"/>
      <c r="O37" s="162"/>
      <c r="P37" s="162"/>
      <c r="Q37" s="162"/>
      <c r="R37" s="162"/>
      <c r="S37" s="162"/>
      <c r="T37" s="163"/>
      <c r="U37" s="162"/>
      <c r="V37" s="152"/>
      <c r="W37" s="152"/>
      <c r="X37" s="152"/>
      <c r="Y37" s="152"/>
      <c r="Z37" s="152"/>
      <c r="AA37" s="152"/>
      <c r="AB37" s="152"/>
      <c r="AC37" s="152"/>
      <c r="AD37" s="152"/>
      <c r="AE37" s="152" t="s">
        <v>112</v>
      </c>
      <c r="AF37" s="152">
        <v>0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53">
        <v>17</v>
      </c>
      <c r="B38" s="160" t="s">
        <v>154</v>
      </c>
      <c r="C38" s="189" t="s">
        <v>155</v>
      </c>
      <c r="D38" s="162" t="s">
        <v>110</v>
      </c>
      <c r="E38" s="167">
        <v>611.57000000000005</v>
      </c>
      <c r="F38" s="170">
        <f>H38+J38</f>
        <v>0</v>
      </c>
      <c r="G38" s="171">
        <f>ROUND(E38*F38,2)</f>
        <v>0</v>
      </c>
      <c r="H38" s="171"/>
      <c r="I38" s="171">
        <f>ROUND(E38*H38,2)</f>
        <v>0</v>
      </c>
      <c r="J38" s="171"/>
      <c r="K38" s="171">
        <f>ROUND(E38*J38,2)</f>
        <v>0</v>
      </c>
      <c r="L38" s="171">
        <v>21</v>
      </c>
      <c r="M38" s="171">
        <f>G38*(1+L38/100)</f>
        <v>0</v>
      </c>
      <c r="N38" s="162">
        <v>2.2000000000000001E-3</v>
      </c>
      <c r="O38" s="162">
        <f>ROUND(E38*N38,5)</f>
        <v>1.34545</v>
      </c>
      <c r="P38" s="162">
        <v>0</v>
      </c>
      <c r="Q38" s="162">
        <f>ROUND(E38*P38,5)</f>
        <v>0</v>
      </c>
      <c r="R38" s="162"/>
      <c r="S38" s="162"/>
      <c r="T38" s="163">
        <v>0.84799999999999998</v>
      </c>
      <c r="U38" s="162">
        <f>ROUND(E38*T38,2)</f>
        <v>518.61</v>
      </c>
      <c r="V38" s="152"/>
      <c r="W38" s="152"/>
      <c r="X38" s="152"/>
      <c r="Y38" s="152"/>
      <c r="Z38" s="152"/>
      <c r="AA38" s="152"/>
      <c r="AB38" s="152"/>
      <c r="AC38" s="152"/>
      <c r="AD38" s="152"/>
      <c r="AE38" s="152" t="s">
        <v>107</v>
      </c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3"/>
      <c r="B39" s="160"/>
      <c r="C39" s="249" t="s">
        <v>156</v>
      </c>
      <c r="D39" s="250"/>
      <c r="E39" s="251"/>
      <c r="F39" s="252"/>
      <c r="G39" s="253"/>
      <c r="H39" s="171"/>
      <c r="I39" s="171"/>
      <c r="J39" s="171"/>
      <c r="K39" s="171"/>
      <c r="L39" s="171"/>
      <c r="M39" s="171"/>
      <c r="N39" s="162"/>
      <c r="O39" s="162"/>
      <c r="P39" s="162"/>
      <c r="Q39" s="162"/>
      <c r="R39" s="162"/>
      <c r="S39" s="162"/>
      <c r="T39" s="163"/>
      <c r="U39" s="162"/>
      <c r="V39" s="152"/>
      <c r="W39" s="152"/>
      <c r="X39" s="152"/>
      <c r="Y39" s="152"/>
      <c r="Z39" s="152"/>
      <c r="AA39" s="152"/>
      <c r="AB39" s="152"/>
      <c r="AC39" s="152"/>
      <c r="AD39" s="152"/>
      <c r="AE39" s="152" t="s">
        <v>117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5" t="str">
        <f>C39</f>
        <v>Střešní fólie určená pro mechanické kotvení s odolností proti slunečnímu záření. Barva světle šedá.</v>
      </c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3"/>
      <c r="B40" s="160"/>
      <c r="C40" s="249" t="s">
        <v>157</v>
      </c>
      <c r="D40" s="250"/>
      <c r="E40" s="251"/>
      <c r="F40" s="252"/>
      <c r="G40" s="253"/>
      <c r="H40" s="171"/>
      <c r="I40" s="171"/>
      <c r="J40" s="171"/>
      <c r="K40" s="171"/>
      <c r="L40" s="171"/>
      <c r="M40" s="171"/>
      <c r="N40" s="162"/>
      <c r="O40" s="162"/>
      <c r="P40" s="162"/>
      <c r="Q40" s="162"/>
      <c r="R40" s="162"/>
      <c r="S40" s="162"/>
      <c r="T40" s="163"/>
      <c r="U40" s="162"/>
      <c r="V40" s="152"/>
      <c r="W40" s="152"/>
      <c r="X40" s="152"/>
      <c r="Y40" s="152"/>
      <c r="Z40" s="152"/>
      <c r="AA40" s="152"/>
      <c r="AB40" s="152"/>
      <c r="AC40" s="152"/>
      <c r="AD40" s="152"/>
      <c r="AE40" s="152" t="s">
        <v>117</v>
      </c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5" t="str">
        <f>C40</f>
        <v>Souvrství střešního pláště musí být atestováno na požární odolnost s klasifikací BROOF t3 !!!</v>
      </c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3"/>
      <c r="B41" s="160"/>
      <c r="C41" s="190" t="s">
        <v>158</v>
      </c>
      <c r="D41" s="164"/>
      <c r="E41" s="168">
        <v>527.15</v>
      </c>
      <c r="F41" s="171"/>
      <c r="G41" s="171"/>
      <c r="H41" s="171"/>
      <c r="I41" s="171"/>
      <c r="J41" s="171"/>
      <c r="K41" s="171"/>
      <c r="L41" s="171"/>
      <c r="M41" s="171"/>
      <c r="N41" s="162"/>
      <c r="O41" s="162"/>
      <c r="P41" s="162"/>
      <c r="Q41" s="162"/>
      <c r="R41" s="162"/>
      <c r="S41" s="162"/>
      <c r="T41" s="163"/>
      <c r="U41" s="162"/>
      <c r="V41" s="152"/>
      <c r="W41" s="152"/>
      <c r="X41" s="152"/>
      <c r="Y41" s="152"/>
      <c r="Z41" s="152"/>
      <c r="AA41" s="152"/>
      <c r="AB41" s="152"/>
      <c r="AC41" s="152"/>
      <c r="AD41" s="152"/>
      <c r="AE41" s="152" t="s">
        <v>112</v>
      </c>
      <c r="AF41" s="152">
        <v>0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53"/>
      <c r="B42" s="160"/>
      <c r="C42" s="190" t="s">
        <v>159</v>
      </c>
      <c r="D42" s="164"/>
      <c r="E42" s="168">
        <v>28.38</v>
      </c>
      <c r="F42" s="171"/>
      <c r="G42" s="171"/>
      <c r="H42" s="171"/>
      <c r="I42" s="171"/>
      <c r="J42" s="171"/>
      <c r="K42" s="171"/>
      <c r="L42" s="171"/>
      <c r="M42" s="171"/>
      <c r="N42" s="162"/>
      <c r="O42" s="162"/>
      <c r="P42" s="162"/>
      <c r="Q42" s="162"/>
      <c r="R42" s="162"/>
      <c r="S42" s="162"/>
      <c r="T42" s="163"/>
      <c r="U42" s="162"/>
      <c r="V42" s="152"/>
      <c r="W42" s="152"/>
      <c r="X42" s="152"/>
      <c r="Y42" s="152"/>
      <c r="Z42" s="152"/>
      <c r="AA42" s="152"/>
      <c r="AB42" s="152"/>
      <c r="AC42" s="152"/>
      <c r="AD42" s="152"/>
      <c r="AE42" s="152" t="s">
        <v>112</v>
      </c>
      <c r="AF42" s="152">
        <v>0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33.75" outlineLevel="1" x14ac:dyDescent="0.2">
      <c r="A43" s="153"/>
      <c r="B43" s="160"/>
      <c r="C43" s="190" t="s">
        <v>160</v>
      </c>
      <c r="D43" s="164"/>
      <c r="E43" s="168">
        <v>20.22</v>
      </c>
      <c r="F43" s="171"/>
      <c r="G43" s="171"/>
      <c r="H43" s="171"/>
      <c r="I43" s="171"/>
      <c r="J43" s="171"/>
      <c r="K43" s="171"/>
      <c r="L43" s="171"/>
      <c r="M43" s="171"/>
      <c r="N43" s="162"/>
      <c r="O43" s="162"/>
      <c r="P43" s="162"/>
      <c r="Q43" s="162"/>
      <c r="R43" s="162"/>
      <c r="S43" s="162"/>
      <c r="T43" s="163"/>
      <c r="U43" s="162"/>
      <c r="V43" s="152"/>
      <c r="W43" s="152"/>
      <c r="X43" s="152"/>
      <c r="Y43" s="152"/>
      <c r="Z43" s="152"/>
      <c r="AA43" s="152"/>
      <c r="AB43" s="152"/>
      <c r="AC43" s="152"/>
      <c r="AD43" s="152"/>
      <c r="AE43" s="152" t="s">
        <v>112</v>
      </c>
      <c r="AF43" s="152">
        <v>0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3"/>
      <c r="B44" s="160"/>
      <c r="C44" s="190" t="s">
        <v>161</v>
      </c>
      <c r="D44" s="164"/>
      <c r="E44" s="168">
        <v>35.82</v>
      </c>
      <c r="F44" s="171"/>
      <c r="G44" s="171"/>
      <c r="H44" s="171"/>
      <c r="I44" s="171"/>
      <c r="J44" s="171"/>
      <c r="K44" s="171"/>
      <c r="L44" s="171"/>
      <c r="M44" s="171"/>
      <c r="N44" s="162"/>
      <c r="O44" s="162"/>
      <c r="P44" s="162"/>
      <c r="Q44" s="162"/>
      <c r="R44" s="162"/>
      <c r="S44" s="162"/>
      <c r="T44" s="163"/>
      <c r="U44" s="162"/>
      <c r="V44" s="152"/>
      <c r="W44" s="152"/>
      <c r="X44" s="152"/>
      <c r="Y44" s="152"/>
      <c r="Z44" s="152"/>
      <c r="AA44" s="152"/>
      <c r="AB44" s="152"/>
      <c r="AC44" s="152"/>
      <c r="AD44" s="152"/>
      <c r="AE44" s="152" t="s">
        <v>112</v>
      </c>
      <c r="AF44" s="152">
        <v>0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53">
        <v>18</v>
      </c>
      <c r="B45" s="160" t="s">
        <v>162</v>
      </c>
      <c r="C45" s="189" t="s">
        <v>163</v>
      </c>
      <c r="D45" s="162" t="s">
        <v>110</v>
      </c>
      <c r="E45" s="167">
        <v>651.57000000000005</v>
      </c>
      <c r="F45" s="170">
        <f>H45+J45</f>
        <v>0</v>
      </c>
      <c r="G45" s="171">
        <f>ROUND(E45*F45,2)</f>
        <v>0</v>
      </c>
      <c r="H45" s="171"/>
      <c r="I45" s="171">
        <f>ROUND(E45*H45,2)</f>
        <v>0</v>
      </c>
      <c r="J45" s="171"/>
      <c r="K45" s="171">
        <f>ROUND(E45*J45,2)</f>
        <v>0</v>
      </c>
      <c r="L45" s="171">
        <v>21</v>
      </c>
      <c r="M45" s="171">
        <f>G45*(1+L45/100)</f>
        <v>0</v>
      </c>
      <c r="N45" s="162">
        <v>3.2000000000000003E-4</v>
      </c>
      <c r="O45" s="162">
        <f>ROUND(E45*N45,5)</f>
        <v>0.20849999999999999</v>
      </c>
      <c r="P45" s="162">
        <v>0</v>
      </c>
      <c r="Q45" s="162">
        <f>ROUND(E45*P45,5)</f>
        <v>0</v>
      </c>
      <c r="R45" s="162"/>
      <c r="S45" s="162"/>
      <c r="T45" s="163">
        <v>0.1</v>
      </c>
      <c r="U45" s="162">
        <f>ROUND(E45*T45,2)</f>
        <v>65.16</v>
      </c>
      <c r="V45" s="152"/>
      <c r="W45" s="152"/>
      <c r="X45" s="152"/>
      <c r="Y45" s="152"/>
      <c r="Z45" s="152"/>
      <c r="AA45" s="152"/>
      <c r="AB45" s="152"/>
      <c r="AC45" s="152"/>
      <c r="AD45" s="152"/>
      <c r="AE45" s="152" t="s">
        <v>107</v>
      </c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3"/>
      <c r="B46" s="160"/>
      <c r="C46" s="249" t="s">
        <v>164</v>
      </c>
      <c r="D46" s="250"/>
      <c r="E46" s="251"/>
      <c r="F46" s="252"/>
      <c r="G46" s="253"/>
      <c r="H46" s="171"/>
      <c r="I46" s="171"/>
      <c r="J46" s="171"/>
      <c r="K46" s="171"/>
      <c r="L46" s="171"/>
      <c r="M46" s="171"/>
      <c r="N46" s="162"/>
      <c r="O46" s="162"/>
      <c r="P46" s="162"/>
      <c r="Q46" s="162"/>
      <c r="R46" s="162"/>
      <c r="S46" s="162"/>
      <c r="T46" s="163"/>
      <c r="U46" s="162"/>
      <c r="V46" s="152"/>
      <c r="W46" s="152"/>
      <c r="X46" s="152"/>
      <c r="Y46" s="152"/>
      <c r="Z46" s="152"/>
      <c r="AA46" s="152"/>
      <c r="AB46" s="152"/>
      <c r="AC46" s="152"/>
      <c r="AD46" s="152"/>
      <c r="AE46" s="152" t="s">
        <v>117</v>
      </c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5" t="str">
        <f>C46</f>
        <v>Vytvoření separační vrstvy z netkané textilie ze skelného vlákna. Hmotnost 120 g/m2</v>
      </c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3"/>
      <c r="B47" s="160"/>
      <c r="C47" s="190" t="s">
        <v>165</v>
      </c>
      <c r="D47" s="164"/>
      <c r="E47" s="168">
        <v>651.57000000000005</v>
      </c>
      <c r="F47" s="171"/>
      <c r="G47" s="171"/>
      <c r="H47" s="171"/>
      <c r="I47" s="171"/>
      <c r="J47" s="171"/>
      <c r="K47" s="171"/>
      <c r="L47" s="171"/>
      <c r="M47" s="171"/>
      <c r="N47" s="162"/>
      <c r="O47" s="162"/>
      <c r="P47" s="162"/>
      <c r="Q47" s="162"/>
      <c r="R47" s="162"/>
      <c r="S47" s="162"/>
      <c r="T47" s="163"/>
      <c r="U47" s="162"/>
      <c r="V47" s="152"/>
      <c r="W47" s="152"/>
      <c r="X47" s="152"/>
      <c r="Y47" s="152"/>
      <c r="Z47" s="152"/>
      <c r="AA47" s="152"/>
      <c r="AB47" s="152"/>
      <c r="AC47" s="152"/>
      <c r="AD47" s="152"/>
      <c r="AE47" s="152" t="s">
        <v>112</v>
      </c>
      <c r="AF47" s="152">
        <v>0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3">
        <v>19</v>
      </c>
      <c r="B48" s="160" t="s">
        <v>166</v>
      </c>
      <c r="C48" s="189" t="s">
        <v>167</v>
      </c>
      <c r="D48" s="162" t="s">
        <v>110</v>
      </c>
      <c r="E48" s="167">
        <v>28.08</v>
      </c>
      <c r="F48" s="170">
        <f>H48+J48</f>
        <v>0</v>
      </c>
      <c r="G48" s="171">
        <f>ROUND(E48*F48,2)</f>
        <v>0</v>
      </c>
      <c r="H48" s="171"/>
      <c r="I48" s="171">
        <f>ROUND(E48*H48,2)</f>
        <v>0</v>
      </c>
      <c r="J48" s="171"/>
      <c r="K48" s="171">
        <f>ROUND(E48*J48,2)</f>
        <v>0</v>
      </c>
      <c r="L48" s="171">
        <v>21</v>
      </c>
      <c r="M48" s="171">
        <f>G48*(1+L48/100)</f>
        <v>0</v>
      </c>
      <c r="N48" s="162">
        <v>0</v>
      </c>
      <c r="O48" s="162">
        <f>ROUND(E48*N48,5)</f>
        <v>0</v>
      </c>
      <c r="P48" s="162">
        <v>0</v>
      </c>
      <c r="Q48" s="162">
        <f>ROUND(E48*P48,5)</f>
        <v>0</v>
      </c>
      <c r="R48" s="162"/>
      <c r="S48" s="162"/>
      <c r="T48" s="163">
        <v>0.11600000000000001</v>
      </c>
      <c r="U48" s="162">
        <f>ROUND(E48*T48,2)</f>
        <v>3.26</v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2" t="s">
        <v>107</v>
      </c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3"/>
      <c r="B49" s="160"/>
      <c r="C49" s="249" t="s">
        <v>168</v>
      </c>
      <c r="D49" s="250"/>
      <c r="E49" s="251"/>
      <c r="F49" s="252"/>
      <c r="G49" s="253"/>
      <c r="H49" s="171"/>
      <c r="I49" s="171"/>
      <c r="J49" s="171"/>
      <c r="K49" s="171"/>
      <c r="L49" s="171"/>
      <c r="M49" s="171"/>
      <c r="N49" s="162"/>
      <c r="O49" s="162"/>
      <c r="P49" s="162"/>
      <c r="Q49" s="162"/>
      <c r="R49" s="162"/>
      <c r="S49" s="162"/>
      <c r="T49" s="163"/>
      <c r="U49" s="162"/>
      <c r="V49" s="152"/>
      <c r="W49" s="152"/>
      <c r="X49" s="152"/>
      <c r="Y49" s="152"/>
      <c r="Z49" s="152"/>
      <c r="AA49" s="152"/>
      <c r="AB49" s="152"/>
      <c r="AC49" s="152"/>
      <c r="AD49" s="152"/>
      <c r="AE49" s="152" t="s">
        <v>117</v>
      </c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5" t="str">
        <f>C49</f>
        <v>Započítat za pracnost izolace střešních světlíků.</v>
      </c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3"/>
      <c r="B50" s="160"/>
      <c r="C50" s="190" t="s">
        <v>169</v>
      </c>
      <c r="D50" s="164"/>
      <c r="E50" s="168">
        <v>23.04</v>
      </c>
      <c r="F50" s="171"/>
      <c r="G50" s="171"/>
      <c r="H50" s="171"/>
      <c r="I50" s="171"/>
      <c r="J50" s="171"/>
      <c r="K50" s="171"/>
      <c r="L50" s="171"/>
      <c r="M50" s="171"/>
      <c r="N50" s="162"/>
      <c r="O50" s="162"/>
      <c r="P50" s="162"/>
      <c r="Q50" s="162"/>
      <c r="R50" s="162"/>
      <c r="S50" s="162"/>
      <c r="T50" s="163"/>
      <c r="U50" s="162"/>
      <c r="V50" s="152"/>
      <c r="W50" s="152"/>
      <c r="X50" s="152"/>
      <c r="Y50" s="152"/>
      <c r="Z50" s="152"/>
      <c r="AA50" s="152"/>
      <c r="AB50" s="152"/>
      <c r="AC50" s="152"/>
      <c r="AD50" s="152"/>
      <c r="AE50" s="152" t="s">
        <v>112</v>
      </c>
      <c r="AF50" s="152">
        <v>0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3"/>
      <c r="B51" s="160"/>
      <c r="C51" s="190" t="s">
        <v>170</v>
      </c>
      <c r="D51" s="164"/>
      <c r="E51" s="168">
        <v>5.04</v>
      </c>
      <c r="F51" s="171"/>
      <c r="G51" s="171"/>
      <c r="H51" s="171"/>
      <c r="I51" s="171"/>
      <c r="J51" s="171"/>
      <c r="K51" s="171"/>
      <c r="L51" s="171"/>
      <c r="M51" s="171"/>
      <c r="N51" s="162"/>
      <c r="O51" s="162"/>
      <c r="P51" s="162"/>
      <c r="Q51" s="162"/>
      <c r="R51" s="162"/>
      <c r="S51" s="162"/>
      <c r="T51" s="163"/>
      <c r="U51" s="162"/>
      <c r="V51" s="152"/>
      <c r="W51" s="152"/>
      <c r="X51" s="152"/>
      <c r="Y51" s="152"/>
      <c r="Z51" s="152"/>
      <c r="AA51" s="152"/>
      <c r="AB51" s="152"/>
      <c r="AC51" s="152"/>
      <c r="AD51" s="152"/>
      <c r="AE51" s="152" t="s">
        <v>112</v>
      </c>
      <c r="AF51" s="152">
        <v>0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 x14ac:dyDescent="0.2">
      <c r="A52" s="153">
        <v>20</v>
      </c>
      <c r="B52" s="160" t="s">
        <v>171</v>
      </c>
      <c r="C52" s="189" t="s">
        <v>172</v>
      </c>
      <c r="D52" s="162" t="s">
        <v>106</v>
      </c>
      <c r="E52" s="167">
        <v>261.66000000000003</v>
      </c>
      <c r="F52" s="170">
        <f>H52+J52</f>
        <v>0</v>
      </c>
      <c r="G52" s="171">
        <f>ROUND(E52*F52,2)</f>
        <v>0</v>
      </c>
      <c r="H52" s="171"/>
      <c r="I52" s="171">
        <f>ROUND(E52*H52,2)</f>
        <v>0</v>
      </c>
      <c r="J52" s="171"/>
      <c r="K52" s="171">
        <f>ROUND(E52*J52,2)</f>
        <v>0</v>
      </c>
      <c r="L52" s="171">
        <v>21</v>
      </c>
      <c r="M52" s="171">
        <f>G52*(1+L52/100)</f>
        <v>0</v>
      </c>
      <c r="N52" s="162">
        <v>7.6000000000000004E-4</v>
      </c>
      <c r="O52" s="162">
        <f>ROUND(E52*N52,5)</f>
        <v>0.19886000000000001</v>
      </c>
      <c r="P52" s="162">
        <v>0</v>
      </c>
      <c r="Q52" s="162">
        <f>ROUND(E52*P52,5)</f>
        <v>0</v>
      </c>
      <c r="R52" s="162"/>
      <c r="S52" s="162"/>
      <c r="T52" s="163">
        <v>0.189</v>
      </c>
      <c r="U52" s="162">
        <f>ROUND(E52*T52,2)</f>
        <v>49.45</v>
      </c>
      <c r="V52" s="152"/>
      <c r="W52" s="152"/>
      <c r="X52" s="152"/>
      <c r="Y52" s="152"/>
      <c r="Z52" s="152"/>
      <c r="AA52" s="152"/>
      <c r="AB52" s="152"/>
      <c r="AC52" s="152"/>
      <c r="AD52" s="152"/>
      <c r="AE52" s="152" t="s">
        <v>107</v>
      </c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53"/>
      <c r="B53" s="160"/>
      <c r="C53" s="190" t="s">
        <v>173</v>
      </c>
      <c r="D53" s="164"/>
      <c r="E53" s="168">
        <v>130.66</v>
      </c>
      <c r="F53" s="171"/>
      <c r="G53" s="171"/>
      <c r="H53" s="171"/>
      <c r="I53" s="171"/>
      <c r="J53" s="171"/>
      <c r="K53" s="171"/>
      <c r="L53" s="171"/>
      <c r="M53" s="171"/>
      <c r="N53" s="162"/>
      <c r="O53" s="162"/>
      <c r="P53" s="162"/>
      <c r="Q53" s="162"/>
      <c r="R53" s="162"/>
      <c r="S53" s="162"/>
      <c r="T53" s="163"/>
      <c r="U53" s="162"/>
      <c r="V53" s="152"/>
      <c r="W53" s="152"/>
      <c r="X53" s="152"/>
      <c r="Y53" s="152"/>
      <c r="Z53" s="152"/>
      <c r="AA53" s="152"/>
      <c r="AB53" s="152"/>
      <c r="AC53" s="152"/>
      <c r="AD53" s="152"/>
      <c r="AE53" s="152" t="s">
        <v>112</v>
      </c>
      <c r="AF53" s="152">
        <v>0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3"/>
      <c r="B54" s="160"/>
      <c r="C54" s="190" t="s">
        <v>174</v>
      </c>
      <c r="D54" s="164"/>
      <c r="E54" s="168">
        <v>45</v>
      </c>
      <c r="F54" s="171"/>
      <c r="G54" s="171"/>
      <c r="H54" s="171"/>
      <c r="I54" s="171"/>
      <c r="J54" s="171"/>
      <c r="K54" s="171"/>
      <c r="L54" s="171"/>
      <c r="M54" s="171"/>
      <c r="N54" s="162"/>
      <c r="O54" s="162"/>
      <c r="P54" s="162"/>
      <c r="Q54" s="162"/>
      <c r="R54" s="162"/>
      <c r="S54" s="162"/>
      <c r="T54" s="163"/>
      <c r="U54" s="162"/>
      <c r="V54" s="152"/>
      <c r="W54" s="152"/>
      <c r="X54" s="152"/>
      <c r="Y54" s="152"/>
      <c r="Z54" s="152"/>
      <c r="AA54" s="152"/>
      <c r="AB54" s="152"/>
      <c r="AC54" s="152"/>
      <c r="AD54" s="152"/>
      <c r="AE54" s="152" t="s">
        <v>112</v>
      </c>
      <c r="AF54" s="152">
        <v>0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3"/>
      <c r="B55" s="160"/>
      <c r="C55" s="190" t="s">
        <v>175</v>
      </c>
      <c r="D55" s="164"/>
      <c r="E55" s="168">
        <v>86</v>
      </c>
      <c r="F55" s="171"/>
      <c r="G55" s="171"/>
      <c r="H55" s="171"/>
      <c r="I55" s="171"/>
      <c r="J55" s="171"/>
      <c r="K55" s="171"/>
      <c r="L55" s="171"/>
      <c r="M55" s="171"/>
      <c r="N55" s="162"/>
      <c r="O55" s="162"/>
      <c r="P55" s="162"/>
      <c r="Q55" s="162"/>
      <c r="R55" s="162"/>
      <c r="S55" s="162"/>
      <c r="T55" s="163"/>
      <c r="U55" s="162"/>
      <c r="V55" s="152"/>
      <c r="W55" s="152"/>
      <c r="X55" s="152"/>
      <c r="Y55" s="152"/>
      <c r="Z55" s="152"/>
      <c r="AA55" s="152"/>
      <c r="AB55" s="152"/>
      <c r="AC55" s="152"/>
      <c r="AD55" s="152"/>
      <c r="AE55" s="152" t="s">
        <v>112</v>
      </c>
      <c r="AF55" s="152">
        <v>0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2.5" outlineLevel="1" x14ac:dyDescent="0.2">
      <c r="A56" s="153">
        <v>21</v>
      </c>
      <c r="B56" s="160" t="s">
        <v>176</v>
      </c>
      <c r="C56" s="189" t="s">
        <v>177</v>
      </c>
      <c r="D56" s="162" t="s">
        <v>106</v>
      </c>
      <c r="E56" s="167">
        <v>55.6</v>
      </c>
      <c r="F56" s="170">
        <f>H56+J56</f>
        <v>0</v>
      </c>
      <c r="G56" s="171">
        <f>ROUND(E56*F56,2)</f>
        <v>0</v>
      </c>
      <c r="H56" s="171"/>
      <c r="I56" s="171">
        <f>ROUND(E56*H56,2)</f>
        <v>0</v>
      </c>
      <c r="J56" s="171"/>
      <c r="K56" s="171">
        <f>ROUND(E56*J56,2)</f>
        <v>0</v>
      </c>
      <c r="L56" s="171">
        <v>21</v>
      </c>
      <c r="M56" s="171">
        <f>G56*(1+L56/100)</f>
        <v>0</v>
      </c>
      <c r="N56" s="162">
        <v>7.6000000000000004E-4</v>
      </c>
      <c r="O56" s="162">
        <f>ROUND(E56*N56,5)</f>
        <v>4.2259999999999999E-2</v>
      </c>
      <c r="P56" s="162">
        <v>0</v>
      </c>
      <c r="Q56" s="162">
        <f>ROUND(E56*P56,5)</f>
        <v>0</v>
      </c>
      <c r="R56" s="162"/>
      <c r="S56" s="162"/>
      <c r="T56" s="163">
        <v>0.189</v>
      </c>
      <c r="U56" s="162">
        <f>ROUND(E56*T56,2)</f>
        <v>10.51</v>
      </c>
      <c r="V56" s="152"/>
      <c r="W56" s="152"/>
      <c r="X56" s="152"/>
      <c r="Y56" s="152"/>
      <c r="Z56" s="152"/>
      <c r="AA56" s="152"/>
      <c r="AB56" s="152"/>
      <c r="AC56" s="152"/>
      <c r="AD56" s="152"/>
      <c r="AE56" s="152" t="s">
        <v>107</v>
      </c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3"/>
      <c r="B57" s="160"/>
      <c r="C57" s="190" t="s">
        <v>178</v>
      </c>
      <c r="D57" s="164"/>
      <c r="E57" s="168">
        <v>11</v>
      </c>
      <c r="F57" s="171"/>
      <c r="G57" s="171"/>
      <c r="H57" s="171"/>
      <c r="I57" s="171"/>
      <c r="J57" s="171"/>
      <c r="K57" s="171"/>
      <c r="L57" s="171"/>
      <c r="M57" s="171"/>
      <c r="N57" s="162"/>
      <c r="O57" s="162"/>
      <c r="P57" s="162"/>
      <c r="Q57" s="162"/>
      <c r="R57" s="162"/>
      <c r="S57" s="162"/>
      <c r="T57" s="163"/>
      <c r="U57" s="162"/>
      <c r="V57" s="152"/>
      <c r="W57" s="152"/>
      <c r="X57" s="152"/>
      <c r="Y57" s="152"/>
      <c r="Z57" s="152"/>
      <c r="AA57" s="152"/>
      <c r="AB57" s="152"/>
      <c r="AC57" s="152"/>
      <c r="AD57" s="152"/>
      <c r="AE57" s="152" t="s">
        <v>112</v>
      </c>
      <c r="AF57" s="152">
        <v>0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3"/>
      <c r="B58" s="160"/>
      <c r="C58" s="190" t="s">
        <v>179</v>
      </c>
      <c r="D58" s="164"/>
      <c r="E58" s="168">
        <v>44.6</v>
      </c>
      <c r="F58" s="171"/>
      <c r="G58" s="171"/>
      <c r="H58" s="171"/>
      <c r="I58" s="171"/>
      <c r="J58" s="171"/>
      <c r="K58" s="171"/>
      <c r="L58" s="171"/>
      <c r="M58" s="171"/>
      <c r="N58" s="162"/>
      <c r="O58" s="162"/>
      <c r="P58" s="162"/>
      <c r="Q58" s="162"/>
      <c r="R58" s="162"/>
      <c r="S58" s="162"/>
      <c r="T58" s="163"/>
      <c r="U58" s="162"/>
      <c r="V58" s="152"/>
      <c r="W58" s="152"/>
      <c r="X58" s="152"/>
      <c r="Y58" s="152"/>
      <c r="Z58" s="152"/>
      <c r="AA58" s="152"/>
      <c r="AB58" s="152"/>
      <c r="AC58" s="152"/>
      <c r="AD58" s="152"/>
      <c r="AE58" s="152" t="s">
        <v>112</v>
      </c>
      <c r="AF58" s="152">
        <v>0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53">
        <v>22</v>
      </c>
      <c r="B59" s="160" t="s">
        <v>180</v>
      </c>
      <c r="C59" s="189" t="s">
        <v>181</v>
      </c>
      <c r="D59" s="162" t="s">
        <v>106</v>
      </c>
      <c r="E59" s="167">
        <v>64.25</v>
      </c>
      <c r="F59" s="170">
        <f>H59+J59</f>
        <v>0</v>
      </c>
      <c r="G59" s="171">
        <f>ROUND(E59*F59,2)</f>
        <v>0</v>
      </c>
      <c r="H59" s="171"/>
      <c r="I59" s="171">
        <f>ROUND(E59*H59,2)</f>
        <v>0</v>
      </c>
      <c r="J59" s="171"/>
      <c r="K59" s="171">
        <f>ROUND(E59*J59,2)</f>
        <v>0</v>
      </c>
      <c r="L59" s="171">
        <v>21</v>
      </c>
      <c r="M59" s="171">
        <f>G59*(1+L59/100)</f>
        <v>0</v>
      </c>
      <c r="N59" s="162">
        <v>1.8400000000000001E-3</v>
      </c>
      <c r="O59" s="162">
        <f>ROUND(E59*N59,5)</f>
        <v>0.11822000000000001</v>
      </c>
      <c r="P59" s="162">
        <v>0</v>
      </c>
      <c r="Q59" s="162">
        <f>ROUND(E59*P59,5)</f>
        <v>0</v>
      </c>
      <c r="R59" s="162"/>
      <c r="S59" s="162"/>
      <c r="T59" s="163">
        <v>0.252</v>
      </c>
      <c r="U59" s="162">
        <f>ROUND(E59*T59,2)</f>
        <v>16.190000000000001</v>
      </c>
      <c r="V59" s="152"/>
      <c r="W59" s="152"/>
      <c r="X59" s="152"/>
      <c r="Y59" s="152"/>
      <c r="Z59" s="152"/>
      <c r="AA59" s="152"/>
      <c r="AB59" s="152"/>
      <c r="AC59" s="152"/>
      <c r="AD59" s="152"/>
      <c r="AE59" s="152" t="s">
        <v>107</v>
      </c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3"/>
      <c r="B60" s="160"/>
      <c r="C60" s="190" t="s">
        <v>182</v>
      </c>
      <c r="D60" s="164"/>
      <c r="E60" s="168">
        <v>64.25</v>
      </c>
      <c r="F60" s="171"/>
      <c r="G60" s="171"/>
      <c r="H60" s="171"/>
      <c r="I60" s="171"/>
      <c r="J60" s="171"/>
      <c r="K60" s="171"/>
      <c r="L60" s="171"/>
      <c r="M60" s="171"/>
      <c r="N60" s="162"/>
      <c r="O60" s="162"/>
      <c r="P60" s="162"/>
      <c r="Q60" s="162"/>
      <c r="R60" s="162"/>
      <c r="S60" s="162"/>
      <c r="T60" s="163"/>
      <c r="U60" s="162"/>
      <c r="V60" s="152"/>
      <c r="W60" s="152"/>
      <c r="X60" s="152"/>
      <c r="Y60" s="152"/>
      <c r="Z60" s="152"/>
      <c r="AA60" s="152"/>
      <c r="AB60" s="152"/>
      <c r="AC60" s="152"/>
      <c r="AD60" s="152"/>
      <c r="AE60" s="152" t="s">
        <v>112</v>
      </c>
      <c r="AF60" s="152">
        <v>0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2.5" outlineLevel="1" x14ac:dyDescent="0.2">
      <c r="A61" s="153">
        <v>23</v>
      </c>
      <c r="B61" s="160" t="s">
        <v>183</v>
      </c>
      <c r="C61" s="189" t="s">
        <v>184</v>
      </c>
      <c r="D61" s="162" t="s">
        <v>106</v>
      </c>
      <c r="E61" s="167">
        <v>9.6</v>
      </c>
      <c r="F61" s="170">
        <f>H61+J61</f>
        <v>0</v>
      </c>
      <c r="G61" s="171">
        <f>ROUND(E61*F61,2)</f>
        <v>0</v>
      </c>
      <c r="H61" s="171"/>
      <c r="I61" s="171">
        <f>ROUND(E61*H61,2)</f>
        <v>0</v>
      </c>
      <c r="J61" s="171"/>
      <c r="K61" s="171">
        <f>ROUND(E61*J61,2)</f>
        <v>0</v>
      </c>
      <c r="L61" s="171">
        <v>21</v>
      </c>
      <c r="M61" s="171">
        <f>G61*(1+L61/100)</f>
        <v>0</v>
      </c>
      <c r="N61" s="162">
        <v>1.8400000000000001E-3</v>
      </c>
      <c r="O61" s="162">
        <f>ROUND(E61*N61,5)</f>
        <v>1.7659999999999999E-2</v>
      </c>
      <c r="P61" s="162">
        <v>0</v>
      </c>
      <c r="Q61" s="162">
        <f>ROUND(E61*P61,5)</f>
        <v>0</v>
      </c>
      <c r="R61" s="162"/>
      <c r="S61" s="162"/>
      <c r="T61" s="163">
        <v>0.252</v>
      </c>
      <c r="U61" s="162">
        <f>ROUND(E61*T61,2)</f>
        <v>2.42</v>
      </c>
      <c r="V61" s="152"/>
      <c r="W61" s="152"/>
      <c r="X61" s="152"/>
      <c r="Y61" s="152"/>
      <c r="Z61" s="152"/>
      <c r="AA61" s="152"/>
      <c r="AB61" s="152"/>
      <c r="AC61" s="152"/>
      <c r="AD61" s="152"/>
      <c r="AE61" s="152" t="s">
        <v>107</v>
      </c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3"/>
      <c r="B62" s="160"/>
      <c r="C62" s="249" t="s">
        <v>185</v>
      </c>
      <c r="D62" s="250"/>
      <c r="E62" s="251"/>
      <c r="F62" s="252"/>
      <c r="G62" s="253"/>
      <c r="H62" s="171"/>
      <c r="I62" s="171"/>
      <c r="J62" s="171"/>
      <c r="K62" s="171"/>
      <c r="L62" s="171"/>
      <c r="M62" s="171"/>
      <c r="N62" s="162"/>
      <c r="O62" s="162"/>
      <c r="P62" s="162"/>
      <c r="Q62" s="162"/>
      <c r="R62" s="162"/>
      <c r="S62" s="162"/>
      <c r="T62" s="163"/>
      <c r="U62" s="162"/>
      <c r="V62" s="152"/>
      <c r="W62" s="152"/>
      <c r="X62" s="152"/>
      <c r="Y62" s="152"/>
      <c r="Z62" s="152"/>
      <c r="AA62" s="152"/>
      <c r="AB62" s="152"/>
      <c r="AC62" s="152"/>
      <c r="AD62" s="152"/>
      <c r="AE62" s="152" t="s">
        <v>117</v>
      </c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5" t="str">
        <f>C62</f>
        <v>Stávající parapetní plech ponechat a překrýt systémovým plechem poplstovaným</v>
      </c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3"/>
      <c r="B63" s="160"/>
      <c r="C63" s="190" t="s">
        <v>186</v>
      </c>
      <c r="D63" s="164"/>
      <c r="E63" s="168">
        <v>9.6</v>
      </c>
      <c r="F63" s="171"/>
      <c r="G63" s="171"/>
      <c r="H63" s="171"/>
      <c r="I63" s="171"/>
      <c r="J63" s="171"/>
      <c r="K63" s="171"/>
      <c r="L63" s="171"/>
      <c r="M63" s="171"/>
      <c r="N63" s="162"/>
      <c r="O63" s="162"/>
      <c r="P63" s="162"/>
      <c r="Q63" s="162"/>
      <c r="R63" s="162"/>
      <c r="S63" s="162"/>
      <c r="T63" s="163"/>
      <c r="U63" s="162"/>
      <c r="V63" s="152"/>
      <c r="W63" s="152"/>
      <c r="X63" s="152"/>
      <c r="Y63" s="152"/>
      <c r="Z63" s="152"/>
      <c r="AA63" s="152"/>
      <c r="AB63" s="152"/>
      <c r="AC63" s="152"/>
      <c r="AD63" s="152"/>
      <c r="AE63" s="152" t="s">
        <v>112</v>
      </c>
      <c r="AF63" s="152">
        <v>0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2.5" outlineLevel="1" x14ac:dyDescent="0.2">
      <c r="A64" s="153">
        <v>24</v>
      </c>
      <c r="B64" s="160" t="s">
        <v>187</v>
      </c>
      <c r="C64" s="189" t="s">
        <v>188</v>
      </c>
      <c r="D64" s="162" t="s">
        <v>106</v>
      </c>
      <c r="E64" s="167">
        <v>25.75</v>
      </c>
      <c r="F64" s="170">
        <f>H64+J64</f>
        <v>0</v>
      </c>
      <c r="G64" s="171">
        <f>ROUND(E64*F64,2)</f>
        <v>0</v>
      </c>
      <c r="H64" s="171"/>
      <c r="I64" s="171">
        <f>ROUND(E64*H64,2)</f>
        <v>0</v>
      </c>
      <c r="J64" s="171"/>
      <c r="K64" s="171">
        <f>ROUND(E64*J64,2)</f>
        <v>0</v>
      </c>
      <c r="L64" s="171">
        <v>21</v>
      </c>
      <c r="M64" s="171">
        <f>G64*(1+L64/100)</f>
        <v>0</v>
      </c>
      <c r="N64" s="162">
        <v>1.8400000000000001E-3</v>
      </c>
      <c r="O64" s="162">
        <f>ROUND(E64*N64,5)</f>
        <v>4.7379999999999999E-2</v>
      </c>
      <c r="P64" s="162">
        <v>0</v>
      </c>
      <c r="Q64" s="162">
        <f>ROUND(E64*P64,5)</f>
        <v>0</v>
      </c>
      <c r="R64" s="162"/>
      <c r="S64" s="162"/>
      <c r="T64" s="163">
        <v>0.252</v>
      </c>
      <c r="U64" s="162">
        <f>ROUND(E64*T64,2)</f>
        <v>6.49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 t="s">
        <v>107</v>
      </c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3"/>
      <c r="B65" s="160"/>
      <c r="C65" s="190" t="s">
        <v>189</v>
      </c>
      <c r="D65" s="164"/>
      <c r="E65" s="168">
        <v>25.75</v>
      </c>
      <c r="F65" s="171"/>
      <c r="G65" s="171"/>
      <c r="H65" s="171"/>
      <c r="I65" s="171"/>
      <c r="J65" s="171"/>
      <c r="K65" s="171"/>
      <c r="L65" s="171"/>
      <c r="M65" s="171"/>
      <c r="N65" s="162"/>
      <c r="O65" s="162"/>
      <c r="P65" s="162"/>
      <c r="Q65" s="162"/>
      <c r="R65" s="162"/>
      <c r="S65" s="162"/>
      <c r="T65" s="163"/>
      <c r="U65" s="162"/>
      <c r="V65" s="152"/>
      <c r="W65" s="152"/>
      <c r="X65" s="152"/>
      <c r="Y65" s="152"/>
      <c r="Z65" s="152"/>
      <c r="AA65" s="152"/>
      <c r="AB65" s="152"/>
      <c r="AC65" s="152"/>
      <c r="AD65" s="152"/>
      <c r="AE65" s="152" t="s">
        <v>112</v>
      </c>
      <c r="AF65" s="152">
        <v>0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3">
        <v>25</v>
      </c>
      <c r="B66" s="160" t="s">
        <v>190</v>
      </c>
      <c r="C66" s="189" t="s">
        <v>191</v>
      </c>
      <c r="D66" s="162" t="s">
        <v>106</v>
      </c>
      <c r="E66" s="167">
        <v>25.75</v>
      </c>
      <c r="F66" s="170">
        <f>H66+J66</f>
        <v>0</v>
      </c>
      <c r="G66" s="171">
        <f>ROUND(E66*F66,2)</f>
        <v>0</v>
      </c>
      <c r="H66" s="171"/>
      <c r="I66" s="171">
        <f>ROUND(E66*H66,2)</f>
        <v>0</v>
      </c>
      <c r="J66" s="171"/>
      <c r="K66" s="171">
        <f>ROUND(E66*J66,2)</f>
        <v>0</v>
      </c>
      <c r="L66" s="171">
        <v>21</v>
      </c>
      <c r="M66" s="171">
        <f>G66*(1+L66/100)</f>
        <v>0</v>
      </c>
      <c r="N66" s="162">
        <v>5.8E-4</v>
      </c>
      <c r="O66" s="162">
        <f>ROUND(E66*N66,5)</f>
        <v>1.494E-2</v>
      </c>
      <c r="P66" s="162">
        <v>0</v>
      </c>
      <c r="Q66" s="162">
        <f>ROUND(E66*P66,5)</f>
        <v>0</v>
      </c>
      <c r="R66" s="162"/>
      <c r="S66" s="162"/>
      <c r="T66" s="163">
        <v>0.189</v>
      </c>
      <c r="U66" s="162">
        <f>ROUND(E66*T66,2)</f>
        <v>4.87</v>
      </c>
      <c r="V66" s="152"/>
      <c r="W66" s="152"/>
      <c r="X66" s="152"/>
      <c r="Y66" s="152"/>
      <c r="Z66" s="152"/>
      <c r="AA66" s="152"/>
      <c r="AB66" s="152"/>
      <c r="AC66" s="152"/>
      <c r="AD66" s="152"/>
      <c r="AE66" s="152" t="s">
        <v>107</v>
      </c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3">
        <v>26</v>
      </c>
      <c r="B67" s="160" t="s">
        <v>192</v>
      </c>
      <c r="C67" s="189" t="s">
        <v>193</v>
      </c>
      <c r="D67" s="162" t="s">
        <v>124</v>
      </c>
      <c r="E67" s="167">
        <v>12</v>
      </c>
      <c r="F67" s="170">
        <f>H67+J67</f>
        <v>0</v>
      </c>
      <c r="G67" s="171">
        <f>ROUND(E67*F67,2)</f>
        <v>0</v>
      </c>
      <c r="H67" s="171"/>
      <c r="I67" s="171">
        <f>ROUND(E67*H67,2)</f>
        <v>0</v>
      </c>
      <c r="J67" s="171"/>
      <c r="K67" s="171">
        <f>ROUND(E67*J67,2)</f>
        <v>0</v>
      </c>
      <c r="L67" s="171">
        <v>21</v>
      </c>
      <c r="M67" s="171">
        <f>G67*(1+L67/100)</f>
        <v>0</v>
      </c>
      <c r="N67" s="162">
        <v>1E-4</v>
      </c>
      <c r="O67" s="162">
        <f>ROUND(E67*N67,5)</f>
        <v>1.1999999999999999E-3</v>
      </c>
      <c r="P67" s="162">
        <v>0</v>
      </c>
      <c r="Q67" s="162">
        <f>ROUND(E67*P67,5)</f>
        <v>0</v>
      </c>
      <c r="R67" s="162"/>
      <c r="S67" s="162"/>
      <c r="T67" s="163">
        <v>0.13</v>
      </c>
      <c r="U67" s="162">
        <f>ROUND(E67*T67,2)</f>
        <v>1.56</v>
      </c>
      <c r="V67" s="152"/>
      <c r="W67" s="152"/>
      <c r="X67" s="152"/>
      <c r="Y67" s="152"/>
      <c r="Z67" s="152"/>
      <c r="AA67" s="152"/>
      <c r="AB67" s="152"/>
      <c r="AC67" s="152"/>
      <c r="AD67" s="152"/>
      <c r="AE67" s="152" t="s">
        <v>107</v>
      </c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3">
        <v>27</v>
      </c>
      <c r="B68" s="160" t="s">
        <v>194</v>
      </c>
      <c r="C68" s="189" t="s">
        <v>195</v>
      </c>
      <c r="D68" s="162" t="s">
        <v>124</v>
      </c>
      <c r="E68" s="167">
        <v>76</v>
      </c>
      <c r="F68" s="170">
        <f>H68+J68</f>
        <v>0</v>
      </c>
      <c r="G68" s="171">
        <f>ROUND(E68*F68,2)</f>
        <v>0</v>
      </c>
      <c r="H68" s="171"/>
      <c r="I68" s="171">
        <f>ROUND(E68*H68,2)</f>
        <v>0</v>
      </c>
      <c r="J68" s="171"/>
      <c r="K68" s="171">
        <f>ROUND(E68*J68,2)</f>
        <v>0</v>
      </c>
      <c r="L68" s="171">
        <v>21</v>
      </c>
      <c r="M68" s="171">
        <f>G68*(1+L68/100)</f>
        <v>0</v>
      </c>
      <c r="N68" s="162">
        <v>1E-4</v>
      </c>
      <c r="O68" s="162">
        <f>ROUND(E68*N68,5)</f>
        <v>7.6E-3</v>
      </c>
      <c r="P68" s="162">
        <v>0</v>
      </c>
      <c r="Q68" s="162">
        <f>ROUND(E68*P68,5)</f>
        <v>0</v>
      </c>
      <c r="R68" s="162"/>
      <c r="S68" s="162"/>
      <c r="T68" s="163">
        <v>0.13</v>
      </c>
      <c r="U68" s="162">
        <f>ROUND(E68*T68,2)</f>
        <v>9.8800000000000008</v>
      </c>
      <c r="V68" s="152"/>
      <c r="W68" s="152"/>
      <c r="X68" s="152"/>
      <c r="Y68" s="152"/>
      <c r="Z68" s="152"/>
      <c r="AA68" s="152"/>
      <c r="AB68" s="152"/>
      <c r="AC68" s="152"/>
      <c r="AD68" s="152"/>
      <c r="AE68" s="152" t="s">
        <v>107</v>
      </c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3"/>
      <c r="B69" s="160"/>
      <c r="C69" s="190" t="s">
        <v>196</v>
      </c>
      <c r="D69" s="164"/>
      <c r="E69" s="168">
        <v>76</v>
      </c>
      <c r="F69" s="171"/>
      <c r="G69" s="171"/>
      <c r="H69" s="171"/>
      <c r="I69" s="171"/>
      <c r="J69" s="171"/>
      <c r="K69" s="171"/>
      <c r="L69" s="171"/>
      <c r="M69" s="171"/>
      <c r="N69" s="162"/>
      <c r="O69" s="162"/>
      <c r="P69" s="162"/>
      <c r="Q69" s="162"/>
      <c r="R69" s="162"/>
      <c r="S69" s="162"/>
      <c r="T69" s="163"/>
      <c r="U69" s="162"/>
      <c r="V69" s="152"/>
      <c r="W69" s="152"/>
      <c r="X69" s="152"/>
      <c r="Y69" s="152"/>
      <c r="Z69" s="152"/>
      <c r="AA69" s="152"/>
      <c r="AB69" s="152"/>
      <c r="AC69" s="152"/>
      <c r="AD69" s="152"/>
      <c r="AE69" s="152" t="s">
        <v>112</v>
      </c>
      <c r="AF69" s="152">
        <v>0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3">
        <v>28</v>
      </c>
      <c r="B70" s="160" t="s">
        <v>197</v>
      </c>
      <c r="C70" s="189" t="s">
        <v>198</v>
      </c>
      <c r="D70" s="162" t="s">
        <v>124</v>
      </c>
      <c r="E70" s="167">
        <v>8</v>
      </c>
      <c r="F70" s="170">
        <f>H70+J70</f>
        <v>0</v>
      </c>
      <c r="G70" s="171">
        <f>ROUND(E70*F70,2)</f>
        <v>0</v>
      </c>
      <c r="H70" s="171"/>
      <c r="I70" s="171">
        <f>ROUND(E70*H70,2)</f>
        <v>0</v>
      </c>
      <c r="J70" s="171"/>
      <c r="K70" s="171">
        <f>ROUND(E70*J70,2)</f>
        <v>0</v>
      </c>
      <c r="L70" s="171">
        <v>21</v>
      </c>
      <c r="M70" s="171">
        <f>G70*(1+L70/100)</f>
        <v>0</v>
      </c>
      <c r="N70" s="162">
        <v>1.3500000000000001E-3</v>
      </c>
      <c r="O70" s="162">
        <f>ROUND(E70*N70,5)</f>
        <v>1.0800000000000001E-2</v>
      </c>
      <c r="P70" s="162">
        <v>0</v>
      </c>
      <c r="Q70" s="162">
        <f>ROUND(E70*P70,5)</f>
        <v>0</v>
      </c>
      <c r="R70" s="162"/>
      <c r="S70" s="162"/>
      <c r="T70" s="163">
        <v>0.7</v>
      </c>
      <c r="U70" s="162">
        <f>ROUND(E70*T70,2)</f>
        <v>5.6</v>
      </c>
      <c r="V70" s="152"/>
      <c r="W70" s="152"/>
      <c r="X70" s="152"/>
      <c r="Y70" s="152"/>
      <c r="Z70" s="152"/>
      <c r="AA70" s="152"/>
      <c r="AB70" s="152"/>
      <c r="AC70" s="152"/>
      <c r="AD70" s="152"/>
      <c r="AE70" s="152" t="s">
        <v>107</v>
      </c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3"/>
      <c r="B71" s="160"/>
      <c r="C71" s="190" t="s">
        <v>199</v>
      </c>
      <c r="D71" s="164"/>
      <c r="E71" s="168">
        <v>8</v>
      </c>
      <c r="F71" s="171"/>
      <c r="G71" s="171"/>
      <c r="H71" s="171"/>
      <c r="I71" s="171"/>
      <c r="J71" s="171"/>
      <c r="K71" s="171"/>
      <c r="L71" s="171"/>
      <c r="M71" s="171"/>
      <c r="N71" s="162"/>
      <c r="O71" s="162"/>
      <c r="P71" s="162"/>
      <c r="Q71" s="162"/>
      <c r="R71" s="162"/>
      <c r="S71" s="162"/>
      <c r="T71" s="163"/>
      <c r="U71" s="162"/>
      <c r="V71" s="152"/>
      <c r="W71" s="152"/>
      <c r="X71" s="152"/>
      <c r="Y71" s="152"/>
      <c r="Z71" s="152"/>
      <c r="AA71" s="152"/>
      <c r="AB71" s="152"/>
      <c r="AC71" s="152"/>
      <c r="AD71" s="152"/>
      <c r="AE71" s="152" t="s">
        <v>112</v>
      </c>
      <c r="AF71" s="152">
        <v>0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53">
        <v>29</v>
      </c>
      <c r="B72" s="160" t="s">
        <v>200</v>
      </c>
      <c r="C72" s="189" t="s">
        <v>201</v>
      </c>
      <c r="D72" s="162" t="s">
        <v>110</v>
      </c>
      <c r="E72" s="167">
        <v>10</v>
      </c>
      <c r="F72" s="170">
        <f>H72+J72</f>
        <v>0</v>
      </c>
      <c r="G72" s="171">
        <f>ROUND(E72*F72,2)</f>
        <v>0</v>
      </c>
      <c r="H72" s="171"/>
      <c r="I72" s="171">
        <f>ROUND(E72*H72,2)</f>
        <v>0</v>
      </c>
      <c r="J72" s="171"/>
      <c r="K72" s="171">
        <f>ROUND(E72*J72,2)</f>
        <v>0</v>
      </c>
      <c r="L72" s="171">
        <v>21</v>
      </c>
      <c r="M72" s="171">
        <f>G72*(1+L72/100)</f>
        <v>0</v>
      </c>
      <c r="N72" s="162">
        <v>5.1599999999999997E-3</v>
      </c>
      <c r="O72" s="162">
        <f>ROUND(E72*N72,5)</f>
        <v>5.16E-2</v>
      </c>
      <c r="P72" s="162">
        <v>1.4E-2</v>
      </c>
      <c r="Q72" s="162">
        <f>ROUND(E72*P72,5)</f>
        <v>0.14000000000000001</v>
      </c>
      <c r="R72" s="162"/>
      <c r="S72" s="162"/>
      <c r="T72" s="163">
        <v>0.40333000000000002</v>
      </c>
      <c r="U72" s="162">
        <f>ROUND(E72*T72,2)</f>
        <v>4.03</v>
      </c>
      <c r="V72" s="152"/>
      <c r="W72" s="152"/>
      <c r="X72" s="152"/>
      <c r="Y72" s="152"/>
      <c r="Z72" s="152"/>
      <c r="AA72" s="152"/>
      <c r="AB72" s="152"/>
      <c r="AC72" s="152"/>
      <c r="AD72" s="152"/>
      <c r="AE72" s="152" t="s">
        <v>107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3">
        <v>30</v>
      </c>
      <c r="B73" s="160" t="s">
        <v>202</v>
      </c>
      <c r="C73" s="189" t="s">
        <v>203</v>
      </c>
      <c r="D73" s="162" t="s">
        <v>121</v>
      </c>
      <c r="E73" s="167">
        <v>2.19747</v>
      </c>
      <c r="F73" s="170">
        <f>H73+J73</f>
        <v>0</v>
      </c>
      <c r="G73" s="171">
        <f>ROUND(E73*F73,2)</f>
        <v>0</v>
      </c>
      <c r="H73" s="171"/>
      <c r="I73" s="171">
        <f>ROUND(E73*H73,2)</f>
        <v>0</v>
      </c>
      <c r="J73" s="171"/>
      <c r="K73" s="171">
        <f>ROUND(E73*J73,2)</f>
        <v>0</v>
      </c>
      <c r="L73" s="171">
        <v>21</v>
      </c>
      <c r="M73" s="171">
        <f>G73*(1+L73/100)</f>
        <v>0</v>
      </c>
      <c r="N73" s="162">
        <v>0</v>
      </c>
      <c r="O73" s="162">
        <f>ROUND(E73*N73,5)</f>
        <v>0</v>
      </c>
      <c r="P73" s="162">
        <v>0</v>
      </c>
      <c r="Q73" s="162">
        <f>ROUND(E73*P73,5)</f>
        <v>0</v>
      </c>
      <c r="R73" s="162"/>
      <c r="S73" s="162"/>
      <c r="T73" s="163">
        <v>2.048</v>
      </c>
      <c r="U73" s="162">
        <f>ROUND(E73*T73,2)</f>
        <v>4.5</v>
      </c>
      <c r="V73" s="152"/>
      <c r="W73" s="152"/>
      <c r="X73" s="152"/>
      <c r="Y73" s="152"/>
      <c r="Z73" s="152"/>
      <c r="AA73" s="152"/>
      <c r="AB73" s="152"/>
      <c r="AC73" s="152"/>
      <c r="AD73" s="152"/>
      <c r="AE73" s="152" t="s">
        <v>107</v>
      </c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3"/>
      <c r="B74" s="160"/>
      <c r="C74" s="190" t="s">
        <v>204</v>
      </c>
      <c r="D74" s="164"/>
      <c r="E74" s="168">
        <v>2.19747</v>
      </c>
      <c r="F74" s="171"/>
      <c r="G74" s="171"/>
      <c r="H74" s="171"/>
      <c r="I74" s="171"/>
      <c r="J74" s="171"/>
      <c r="K74" s="171"/>
      <c r="L74" s="171"/>
      <c r="M74" s="171"/>
      <c r="N74" s="162"/>
      <c r="O74" s="162"/>
      <c r="P74" s="162"/>
      <c r="Q74" s="162"/>
      <c r="R74" s="162"/>
      <c r="S74" s="162"/>
      <c r="T74" s="163"/>
      <c r="U74" s="162"/>
      <c r="V74" s="152"/>
      <c r="W74" s="152"/>
      <c r="X74" s="152"/>
      <c r="Y74" s="152"/>
      <c r="Z74" s="152"/>
      <c r="AA74" s="152"/>
      <c r="AB74" s="152"/>
      <c r="AC74" s="152"/>
      <c r="AD74" s="152"/>
      <c r="AE74" s="152" t="s">
        <v>112</v>
      </c>
      <c r="AF74" s="152">
        <v>0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x14ac:dyDescent="0.2">
      <c r="A75" s="154" t="s">
        <v>102</v>
      </c>
      <c r="B75" s="161" t="s">
        <v>65</v>
      </c>
      <c r="C75" s="191" t="s">
        <v>66</v>
      </c>
      <c r="D75" s="165"/>
      <c r="E75" s="169"/>
      <c r="F75" s="172"/>
      <c r="G75" s="172">
        <f>SUMIF(AE76:AE88,"&lt;&gt;NOR",G76:G88)</f>
        <v>0</v>
      </c>
      <c r="H75" s="172"/>
      <c r="I75" s="172">
        <f>SUM(I76:I88)</f>
        <v>0</v>
      </c>
      <c r="J75" s="172"/>
      <c r="K75" s="172">
        <f>SUM(K76:K88)</f>
        <v>0</v>
      </c>
      <c r="L75" s="172"/>
      <c r="M75" s="172">
        <f>SUM(M76:M88)</f>
        <v>0</v>
      </c>
      <c r="N75" s="165"/>
      <c r="O75" s="165">
        <f>SUM(O76:O88)</f>
        <v>3.2175000000000002</v>
      </c>
      <c r="P75" s="165"/>
      <c r="Q75" s="165">
        <f>SUM(Q76:Q88)</f>
        <v>2.5017999999999998</v>
      </c>
      <c r="R75" s="165"/>
      <c r="S75" s="165"/>
      <c r="T75" s="166"/>
      <c r="U75" s="165">
        <f>SUM(U76:U88)</f>
        <v>261.93</v>
      </c>
      <c r="AE75" t="s">
        <v>103</v>
      </c>
    </row>
    <row r="76" spans="1:60" ht="22.5" outlineLevel="1" x14ac:dyDescent="0.2">
      <c r="A76" s="153">
        <v>31</v>
      </c>
      <c r="B76" s="160" t="s">
        <v>205</v>
      </c>
      <c r="C76" s="189" t="s">
        <v>206</v>
      </c>
      <c r="D76" s="162" t="s">
        <v>110</v>
      </c>
      <c r="E76" s="167">
        <v>408.9</v>
      </c>
      <c r="F76" s="170">
        <f>H76+J76</f>
        <v>0</v>
      </c>
      <c r="G76" s="171">
        <f>ROUND(E76*F76,2)</f>
        <v>0</v>
      </c>
      <c r="H76" s="171"/>
      <c r="I76" s="171">
        <f>ROUND(E76*H76,2)</f>
        <v>0</v>
      </c>
      <c r="J76" s="171"/>
      <c r="K76" s="171">
        <f>ROUND(E76*J76,2)</f>
        <v>0</v>
      </c>
      <c r="L76" s="171">
        <v>21</v>
      </c>
      <c r="M76" s="171">
        <f>G76*(1+L76/100)</f>
        <v>0</v>
      </c>
      <c r="N76" s="162">
        <v>0</v>
      </c>
      <c r="O76" s="162">
        <f>ROUND(E76*N76,5)</f>
        <v>0</v>
      </c>
      <c r="P76" s="162">
        <v>2E-3</v>
      </c>
      <c r="Q76" s="162">
        <f>ROUND(E76*P76,5)</f>
        <v>0.81779999999999997</v>
      </c>
      <c r="R76" s="162"/>
      <c r="S76" s="162"/>
      <c r="T76" s="163">
        <v>3.7999999999999999E-2</v>
      </c>
      <c r="U76" s="162">
        <f>ROUND(E76*T76,2)</f>
        <v>15.54</v>
      </c>
      <c r="V76" s="152"/>
      <c r="W76" s="152"/>
      <c r="X76" s="152"/>
      <c r="Y76" s="152"/>
      <c r="Z76" s="152"/>
      <c r="AA76" s="152"/>
      <c r="AB76" s="152"/>
      <c r="AC76" s="152"/>
      <c r="AD76" s="152"/>
      <c r="AE76" s="152" t="s">
        <v>107</v>
      </c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3"/>
      <c r="B77" s="160"/>
      <c r="C77" s="190" t="s">
        <v>207</v>
      </c>
      <c r="D77" s="164"/>
      <c r="E77" s="168">
        <v>408.9</v>
      </c>
      <c r="F77" s="171"/>
      <c r="G77" s="171"/>
      <c r="H77" s="171"/>
      <c r="I77" s="171"/>
      <c r="J77" s="171"/>
      <c r="K77" s="171"/>
      <c r="L77" s="171"/>
      <c r="M77" s="171"/>
      <c r="N77" s="162"/>
      <c r="O77" s="162"/>
      <c r="P77" s="162"/>
      <c r="Q77" s="162"/>
      <c r="R77" s="162"/>
      <c r="S77" s="162"/>
      <c r="T77" s="163"/>
      <c r="U77" s="162"/>
      <c r="V77" s="152"/>
      <c r="W77" s="152"/>
      <c r="X77" s="152"/>
      <c r="Y77" s="152"/>
      <c r="Z77" s="152"/>
      <c r="AA77" s="152"/>
      <c r="AB77" s="152"/>
      <c r="AC77" s="152"/>
      <c r="AD77" s="152"/>
      <c r="AE77" s="152" t="s">
        <v>112</v>
      </c>
      <c r="AF77" s="152">
        <v>0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3">
        <v>32</v>
      </c>
      <c r="B78" s="160" t="s">
        <v>208</v>
      </c>
      <c r="C78" s="189" t="s">
        <v>209</v>
      </c>
      <c r="D78" s="162" t="s">
        <v>110</v>
      </c>
      <c r="E78" s="167">
        <v>421</v>
      </c>
      <c r="F78" s="170">
        <f>H78+J78</f>
        <v>0</v>
      </c>
      <c r="G78" s="171">
        <f>ROUND(E78*F78,2)</f>
        <v>0</v>
      </c>
      <c r="H78" s="171"/>
      <c r="I78" s="171">
        <f>ROUND(E78*H78,2)</f>
        <v>0</v>
      </c>
      <c r="J78" s="171"/>
      <c r="K78" s="171">
        <f>ROUND(E78*J78,2)</f>
        <v>0</v>
      </c>
      <c r="L78" s="171">
        <v>21</v>
      </c>
      <c r="M78" s="171">
        <f>G78*(1+L78/100)</f>
        <v>0</v>
      </c>
      <c r="N78" s="162">
        <v>0</v>
      </c>
      <c r="O78" s="162">
        <f>ROUND(E78*N78,5)</f>
        <v>0</v>
      </c>
      <c r="P78" s="162">
        <v>4.0000000000000001E-3</v>
      </c>
      <c r="Q78" s="162">
        <f>ROUND(E78*P78,5)</f>
        <v>1.6839999999999999</v>
      </c>
      <c r="R78" s="162"/>
      <c r="S78" s="162"/>
      <c r="T78" s="163">
        <v>4.2999999999999997E-2</v>
      </c>
      <c r="U78" s="162">
        <f>ROUND(E78*T78,2)</f>
        <v>18.100000000000001</v>
      </c>
      <c r="V78" s="152"/>
      <c r="W78" s="152"/>
      <c r="X78" s="152"/>
      <c r="Y78" s="152"/>
      <c r="Z78" s="152"/>
      <c r="AA78" s="152"/>
      <c r="AB78" s="152"/>
      <c r="AC78" s="152"/>
      <c r="AD78" s="152"/>
      <c r="AE78" s="152" t="s">
        <v>107</v>
      </c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3">
        <v>33</v>
      </c>
      <c r="B79" s="160" t="s">
        <v>210</v>
      </c>
      <c r="C79" s="189" t="s">
        <v>211</v>
      </c>
      <c r="D79" s="162" t="s">
        <v>110</v>
      </c>
      <c r="E79" s="167">
        <v>421</v>
      </c>
      <c r="F79" s="170">
        <f>H79+J79</f>
        <v>0</v>
      </c>
      <c r="G79" s="171">
        <f>ROUND(E79*F79,2)</f>
        <v>0</v>
      </c>
      <c r="H79" s="171"/>
      <c r="I79" s="171">
        <f>ROUND(E79*H79,2)</f>
        <v>0</v>
      </c>
      <c r="J79" s="171"/>
      <c r="K79" s="171">
        <f>ROUND(E79*J79,2)</f>
        <v>0</v>
      </c>
      <c r="L79" s="171">
        <v>21</v>
      </c>
      <c r="M79" s="171">
        <f>G79*(1+L79/100)</f>
        <v>0</v>
      </c>
      <c r="N79" s="162">
        <v>0</v>
      </c>
      <c r="O79" s="162">
        <f>ROUND(E79*N79,5)</f>
        <v>0</v>
      </c>
      <c r="P79" s="162">
        <v>0</v>
      </c>
      <c r="Q79" s="162">
        <f>ROUND(E79*P79,5)</f>
        <v>0</v>
      </c>
      <c r="R79" s="162"/>
      <c r="S79" s="162"/>
      <c r="T79" s="163">
        <v>0.49</v>
      </c>
      <c r="U79" s="162">
        <f>ROUND(E79*T79,2)</f>
        <v>206.29</v>
      </c>
      <c r="V79" s="152"/>
      <c r="W79" s="152"/>
      <c r="X79" s="152"/>
      <c r="Y79" s="152"/>
      <c r="Z79" s="152"/>
      <c r="AA79" s="152"/>
      <c r="AB79" s="152"/>
      <c r="AC79" s="152"/>
      <c r="AD79" s="152"/>
      <c r="AE79" s="152" t="s">
        <v>107</v>
      </c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3"/>
      <c r="B80" s="160"/>
      <c r="C80" s="249" t="s">
        <v>212</v>
      </c>
      <c r="D80" s="250"/>
      <c r="E80" s="251"/>
      <c r="F80" s="252"/>
      <c r="G80" s="253"/>
      <c r="H80" s="171"/>
      <c r="I80" s="171"/>
      <c r="J80" s="171"/>
      <c r="K80" s="171"/>
      <c r="L80" s="171"/>
      <c r="M80" s="171"/>
      <c r="N80" s="162"/>
      <c r="O80" s="162"/>
      <c r="P80" s="162"/>
      <c r="Q80" s="162"/>
      <c r="R80" s="162"/>
      <c r="S80" s="162"/>
      <c r="T80" s="163"/>
      <c r="U80" s="162"/>
      <c r="V80" s="152"/>
      <c r="W80" s="152"/>
      <c r="X80" s="152"/>
      <c r="Y80" s="152"/>
      <c r="Z80" s="152"/>
      <c r="AA80" s="152"/>
      <c r="AB80" s="152"/>
      <c r="AC80" s="152"/>
      <c r="AD80" s="152"/>
      <c r="AE80" s="152" t="s">
        <v>117</v>
      </c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5" t="str">
        <f>C80</f>
        <v>Celková tl. izolace ve spádu 3,0% bude 200 až 400 mm.</v>
      </c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3"/>
      <c r="B81" s="160"/>
      <c r="C81" s="249" t="s">
        <v>157</v>
      </c>
      <c r="D81" s="250"/>
      <c r="E81" s="251"/>
      <c r="F81" s="252"/>
      <c r="G81" s="253"/>
      <c r="H81" s="171"/>
      <c r="I81" s="171"/>
      <c r="J81" s="171"/>
      <c r="K81" s="171"/>
      <c r="L81" s="171"/>
      <c r="M81" s="171"/>
      <c r="N81" s="162"/>
      <c r="O81" s="162"/>
      <c r="P81" s="162"/>
      <c r="Q81" s="162"/>
      <c r="R81" s="162"/>
      <c r="S81" s="162"/>
      <c r="T81" s="163"/>
      <c r="U81" s="162"/>
      <c r="V81" s="152"/>
      <c r="W81" s="152"/>
      <c r="X81" s="152"/>
      <c r="Y81" s="152"/>
      <c r="Z81" s="152"/>
      <c r="AA81" s="152"/>
      <c r="AB81" s="152"/>
      <c r="AC81" s="152"/>
      <c r="AD81" s="152"/>
      <c r="AE81" s="152" t="s">
        <v>117</v>
      </c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5" t="str">
        <f>C81</f>
        <v>Souvrství střešního pláště musí být atestováno na požární odolnost s klasifikací BROOF t3 !!!</v>
      </c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3">
        <v>34</v>
      </c>
      <c r="B82" s="160" t="s">
        <v>213</v>
      </c>
      <c r="C82" s="189" t="s">
        <v>214</v>
      </c>
      <c r="D82" s="162" t="s">
        <v>110</v>
      </c>
      <c r="E82" s="167">
        <v>40</v>
      </c>
      <c r="F82" s="170">
        <f>H82+J82</f>
        <v>0</v>
      </c>
      <c r="G82" s="171">
        <f>ROUND(E82*F82,2)</f>
        <v>0</v>
      </c>
      <c r="H82" s="171"/>
      <c r="I82" s="171">
        <f>ROUND(E82*H82,2)</f>
        <v>0</v>
      </c>
      <c r="J82" s="171"/>
      <c r="K82" s="171">
        <f>ROUND(E82*J82,2)</f>
        <v>0</v>
      </c>
      <c r="L82" s="171">
        <v>21</v>
      </c>
      <c r="M82" s="171">
        <f>G82*(1+L82/100)</f>
        <v>0</v>
      </c>
      <c r="N82" s="162">
        <v>0</v>
      </c>
      <c r="O82" s="162">
        <f>ROUND(E82*N82,5)</f>
        <v>0</v>
      </c>
      <c r="P82" s="162">
        <v>0</v>
      </c>
      <c r="Q82" s="162">
        <f>ROUND(E82*P82,5)</f>
        <v>0</v>
      </c>
      <c r="R82" s="162"/>
      <c r="S82" s="162"/>
      <c r="T82" s="163">
        <v>0.41</v>
      </c>
      <c r="U82" s="162">
        <f>ROUND(E82*T82,2)</f>
        <v>16.399999999999999</v>
      </c>
      <c r="V82" s="152"/>
      <c r="W82" s="152"/>
      <c r="X82" s="152"/>
      <c r="Y82" s="152"/>
      <c r="Z82" s="152"/>
      <c r="AA82" s="152"/>
      <c r="AB82" s="152"/>
      <c r="AC82" s="152"/>
      <c r="AD82" s="152"/>
      <c r="AE82" s="152" t="s">
        <v>107</v>
      </c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3">
        <v>35</v>
      </c>
      <c r="B83" s="160" t="s">
        <v>215</v>
      </c>
      <c r="C83" s="189" t="s">
        <v>216</v>
      </c>
      <c r="D83" s="162" t="s">
        <v>115</v>
      </c>
      <c r="E83" s="167">
        <v>52.92</v>
      </c>
      <c r="F83" s="170">
        <f>H83+J83</f>
        <v>0</v>
      </c>
      <c r="G83" s="171">
        <f>ROUND(E83*F83,2)</f>
        <v>0</v>
      </c>
      <c r="H83" s="171"/>
      <c r="I83" s="171">
        <f>ROUND(E83*H83,2)</f>
        <v>0</v>
      </c>
      <c r="J83" s="171"/>
      <c r="K83" s="171">
        <f>ROUND(E83*J83,2)</f>
        <v>0</v>
      </c>
      <c r="L83" s="171">
        <v>21</v>
      </c>
      <c r="M83" s="171">
        <f>G83*(1+L83/100)</f>
        <v>0</v>
      </c>
      <c r="N83" s="162">
        <v>2.5000000000000001E-2</v>
      </c>
      <c r="O83" s="162">
        <f>ROUND(E83*N83,5)</f>
        <v>1.323</v>
      </c>
      <c r="P83" s="162">
        <v>0</v>
      </c>
      <c r="Q83" s="162">
        <f>ROUND(E83*P83,5)</f>
        <v>0</v>
      </c>
      <c r="R83" s="162"/>
      <c r="S83" s="162"/>
      <c r="T83" s="163">
        <v>0</v>
      </c>
      <c r="U83" s="162">
        <f>ROUND(E83*T83,2)</f>
        <v>0</v>
      </c>
      <c r="V83" s="152"/>
      <c r="W83" s="152"/>
      <c r="X83" s="152"/>
      <c r="Y83" s="152"/>
      <c r="Z83" s="152"/>
      <c r="AA83" s="152"/>
      <c r="AB83" s="152"/>
      <c r="AC83" s="152"/>
      <c r="AD83" s="152"/>
      <c r="AE83" s="152" t="s">
        <v>217</v>
      </c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3"/>
      <c r="B84" s="160"/>
      <c r="C84" s="190" t="s">
        <v>218</v>
      </c>
      <c r="D84" s="164"/>
      <c r="E84" s="168">
        <v>2.4</v>
      </c>
      <c r="F84" s="171"/>
      <c r="G84" s="171"/>
      <c r="H84" s="171"/>
      <c r="I84" s="171"/>
      <c r="J84" s="171"/>
      <c r="K84" s="171"/>
      <c r="L84" s="171"/>
      <c r="M84" s="171"/>
      <c r="N84" s="162"/>
      <c r="O84" s="162"/>
      <c r="P84" s="162"/>
      <c r="Q84" s="162"/>
      <c r="R84" s="162"/>
      <c r="S84" s="162"/>
      <c r="T84" s="163"/>
      <c r="U84" s="162"/>
      <c r="V84" s="152"/>
      <c r="W84" s="152"/>
      <c r="X84" s="152"/>
      <c r="Y84" s="152"/>
      <c r="Z84" s="152"/>
      <c r="AA84" s="152"/>
      <c r="AB84" s="152"/>
      <c r="AC84" s="152"/>
      <c r="AD84" s="152"/>
      <c r="AE84" s="152" t="s">
        <v>112</v>
      </c>
      <c r="AF84" s="152">
        <v>0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3"/>
      <c r="B85" s="160"/>
      <c r="C85" s="190" t="s">
        <v>219</v>
      </c>
      <c r="D85" s="164"/>
      <c r="E85" s="168">
        <v>50.52</v>
      </c>
      <c r="F85" s="171"/>
      <c r="G85" s="171"/>
      <c r="H85" s="171"/>
      <c r="I85" s="171"/>
      <c r="J85" s="171"/>
      <c r="K85" s="171"/>
      <c r="L85" s="171"/>
      <c r="M85" s="171"/>
      <c r="N85" s="162"/>
      <c r="O85" s="162"/>
      <c r="P85" s="162"/>
      <c r="Q85" s="162"/>
      <c r="R85" s="162"/>
      <c r="S85" s="162"/>
      <c r="T85" s="163"/>
      <c r="U85" s="162"/>
      <c r="V85" s="152"/>
      <c r="W85" s="152"/>
      <c r="X85" s="152"/>
      <c r="Y85" s="152"/>
      <c r="Z85" s="152"/>
      <c r="AA85" s="152"/>
      <c r="AB85" s="152"/>
      <c r="AC85" s="152"/>
      <c r="AD85" s="152"/>
      <c r="AE85" s="152" t="s">
        <v>112</v>
      </c>
      <c r="AF85" s="152">
        <v>0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3">
        <v>36</v>
      </c>
      <c r="B86" s="160" t="s">
        <v>220</v>
      </c>
      <c r="C86" s="189" t="s">
        <v>221</v>
      </c>
      <c r="D86" s="162" t="s">
        <v>115</v>
      </c>
      <c r="E86" s="167">
        <v>75.78</v>
      </c>
      <c r="F86" s="170">
        <f>H86+J86</f>
        <v>0</v>
      </c>
      <c r="G86" s="171">
        <f>ROUND(E86*F86,2)</f>
        <v>0</v>
      </c>
      <c r="H86" s="171"/>
      <c r="I86" s="171">
        <f>ROUND(E86*H86,2)</f>
        <v>0</v>
      </c>
      <c r="J86" s="171"/>
      <c r="K86" s="171">
        <f>ROUND(E86*J86,2)</f>
        <v>0</v>
      </c>
      <c r="L86" s="171">
        <v>21</v>
      </c>
      <c r="M86" s="171">
        <f>G86*(1+L86/100)</f>
        <v>0</v>
      </c>
      <c r="N86" s="162">
        <v>2.5000000000000001E-2</v>
      </c>
      <c r="O86" s="162">
        <f>ROUND(E86*N86,5)</f>
        <v>1.8945000000000001</v>
      </c>
      <c r="P86" s="162">
        <v>0</v>
      </c>
      <c r="Q86" s="162">
        <f>ROUND(E86*P86,5)</f>
        <v>0</v>
      </c>
      <c r="R86" s="162"/>
      <c r="S86" s="162"/>
      <c r="T86" s="163">
        <v>0</v>
      </c>
      <c r="U86" s="162">
        <f>ROUND(E86*T86,2)</f>
        <v>0</v>
      </c>
      <c r="V86" s="152"/>
      <c r="W86" s="152"/>
      <c r="X86" s="152"/>
      <c r="Y86" s="152"/>
      <c r="Z86" s="152"/>
      <c r="AA86" s="152"/>
      <c r="AB86" s="152"/>
      <c r="AC86" s="152"/>
      <c r="AD86" s="152"/>
      <c r="AE86" s="152" t="s">
        <v>217</v>
      </c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3"/>
      <c r="B87" s="160"/>
      <c r="C87" s="190" t="s">
        <v>222</v>
      </c>
      <c r="D87" s="164"/>
      <c r="E87" s="168">
        <v>75.78</v>
      </c>
      <c r="F87" s="171"/>
      <c r="G87" s="171"/>
      <c r="H87" s="171"/>
      <c r="I87" s="171"/>
      <c r="J87" s="171"/>
      <c r="K87" s="171"/>
      <c r="L87" s="171"/>
      <c r="M87" s="171"/>
      <c r="N87" s="162"/>
      <c r="O87" s="162"/>
      <c r="P87" s="162"/>
      <c r="Q87" s="162"/>
      <c r="R87" s="162"/>
      <c r="S87" s="162"/>
      <c r="T87" s="163"/>
      <c r="U87" s="162"/>
      <c r="V87" s="152"/>
      <c r="W87" s="152"/>
      <c r="X87" s="152"/>
      <c r="Y87" s="152"/>
      <c r="Z87" s="152"/>
      <c r="AA87" s="152"/>
      <c r="AB87" s="152"/>
      <c r="AC87" s="152"/>
      <c r="AD87" s="152"/>
      <c r="AE87" s="152" t="s">
        <v>112</v>
      </c>
      <c r="AF87" s="152">
        <v>0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3">
        <v>37</v>
      </c>
      <c r="B88" s="160" t="s">
        <v>223</v>
      </c>
      <c r="C88" s="189" t="s">
        <v>224</v>
      </c>
      <c r="D88" s="162" t="s">
        <v>121</v>
      </c>
      <c r="E88" s="167">
        <v>3.2174999999999998</v>
      </c>
      <c r="F88" s="170">
        <f>H88+J88</f>
        <v>0</v>
      </c>
      <c r="G88" s="171">
        <f>ROUND(E88*F88,2)</f>
        <v>0</v>
      </c>
      <c r="H88" s="171"/>
      <c r="I88" s="171">
        <f>ROUND(E88*H88,2)</f>
        <v>0</v>
      </c>
      <c r="J88" s="171"/>
      <c r="K88" s="171">
        <f>ROUND(E88*J88,2)</f>
        <v>0</v>
      </c>
      <c r="L88" s="171">
        <v>21</v>
      </c>
      <c r="M88" s="171">
        <f>G88*(1+L88/100)</f>
        <v>0</v>
      </c>
      <c r="N88" s="162">
        <v>0</v>
      </c>
      <c r="O88" s="162">
        <f>ROUND(E88*N88,5)</f>
        <v>0</v>
      </c>
      <c r="P88" s="162">
        <v>0</v>
      </c>
      <c r="Q88" s="162">
        <f>ROUND(E88*P88,5)</f>
        <v>0</v>
      </c>
      <c r="R88" s="162"/>
      <c r="S88" s="162"/>
      <c r="T88" s="163">
        <v>1.74</v>
      </c>
      <c r="U88" s="162">
        <f>ROUND(E88*T88,2)</f>
        <v>5.6</v>
      </c>
      <c r="V88" s="152"/>
      <c r="W88" s="152"/>
      <c r="X88" s="152"/>
      <c r="Y88" s="152"/>
      <c r="Z88" s="152"/>
      <c r="AA88" s="152"/>
      <c r="AB88" s="152"/>
      <c r="AC88" s="152"/>
      <c r="AD88" s="152"/>
      <c r="AE88" s="152" t="s">
        <v>107</v>
      </c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x14ac:dyDescent="0.2">
      <c r="A89" s="154" t="s">
        <v>102</v>
      </c>
      <c r="B89" s="161" t="s">
        <v>67</v>
      </c>
      <c r="C89" s="191" t="s">
        <v>68</v>
      </c>
      <c r="D89" s="165"/>
      <c r="E89" s="169"/>
      <c r="F89" s="172"/>
      <c r="G89" s="172">
        <f>SUMIF(AE90:AE97,"&lt;&gt;NOR",G90:G97)</f>
        <v>0</v>
      </c>
      <c r="H89" s="172"/>
      <c r="I89" s="172">
        <f>SUM(I90:I97)</f>
        <v>0</v>
      </c>
      <c r="J89" s="172"/>
      <c r="K89" s="172">
        <f>SUM(K90:K97)</f>
        <v>0</v>
      </c>
      <c r="L89" s="172"/>
      <c r="M89" s="172">
        <f>SUM(M90:M97)</f>
        <v>0</v>
      </c>
      <c r="N89" s="165"/>
      <c r="O89" s="165">
        <f>SUM(O90:O97)</f>
        <v>0.16170000000000001</v>
      </c>
      <c r="P89" s="165"/>
      <c r="Q89" s="165">
        <f>SUM(Q90:Q97)</f>
        <v>0.15088000000000001</v>
      </c>
      <c r="R89" s="165"/>
      <c r="S89" s="165"/>
      <c r="T89" s="166"/>
      <c r="U89" s="165">
        <f>SUM(U90:U97)</f>
        <v>7.2</v>
      </c>
      <c r="AE89" t="s">
        <v>103</v>
      </c>
    </row>
    <row r="90" spans="1:60" outlineLevel="1" x14ac:dyDescent="0.2">
      <c r="A90" s="153">
        <v>38</v>
      </c>
      <c r="B90" s="160" t="s">
        <v>225</v>
      </c>
      <c r="C90" s="189" t="s">
        <v>226</v>
      </c>
      <c r="D90" s="162" t="s">
        <v>124</v>
      </c>
      <c r="E90" s="167">
        <v>2</v>
      </c>
      <c r="F90" s="170">
        <f>H90+J90</f>
        <v>0</v>
      </c>
      <c r="G90" s="171">
        <f>ROUND(E90*F90,2)</f>
        <v>0</v>
      </c>
      <c r="H90" s="171"/>
      <c r="I90" s="171">
        <f>ROUND(E90*H90,2)</f>
        <v>0</v>
      </c>
      <c r="J90" s="171"/>
      <c r="K90" s="171">
        <f>ROUND(E90*J90,2)</f>
        <v>0</v>
      </c>
      <c r="L90" s="171">
        <v>21</v>
      </c>
      <c r="M90" s="171">
        <f>G90*(1+L90/100)</f>
        <v>0</v>
      </c>
      <c r="N90" s="162">
        <v>0</v>
      </c>
      <c r="O90" s="162">
        <f>ROUND(E90*N90,5)</f>
        <v>0</v>
      </c>
      <c r="P90" s="162">
        <v>3.5220000000000001E-2</v>
      </c>
      <c r="Q90" s="162">
        <f>ROUND(E90*P90,5)</f>
        <v>7.0440000000000003E-2</v>
      </c>
      <c r="R90" s="162"/>
      <c r="S90" s="162"/>
      <c r="T90" s="163">
        <v>0.56399999999999995</v>
      </c>
      <c r="U90" s="162">
        <f>ROUND(E90*T90,2)</f>
        <v>1.1299999999999999</v>
      </c>
      <c r="V90" s="152"/>
      <c r="W90" s="152"/>
      <c r="X90" s="152"/>
      <c r="Y90" s="152"/>
      <c r="Z90" s="152"/>
      <c r="AA90" s="152"/>
      <c r="AB90" s="152"/>
      <c r="AC90" s="152"/>
      <c r="AD90" s="152"/>
      <c r="AE90" s="152" t="s">
        <v>107</v>
      </c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3">
        <v>39</v>
      </c>
      <c r="B91" s="160" t="s">
        <v>227</v>
      </c>
      <c r="C91" s="189" t="s">
        <v>228</v>
      </c>
      <c r="D91" s="162" t="s">
        <v>124</v>
      </c>
      <c r="E91" s="167">
        <v>2</v>
      </c>
      <c r="F91" s="170">
        <f>H91+J91</f>
        <v>0</v>
      </c>
      <c r="G91" s="171">
        <f>ROUND(E91*F91,2)</f>
        <v>0</v>
      </c>
      <c r="H91" s="171"/>
      <c r="I91" s="171">
        <f>ROUND(E91*H91,2)</f>
        <v>0</v>
      </c>
      <c r="J91" s="171"/>
      <c r="K91" s="171">
        <f>ROUND(E91*J91,2)</f>
        <v>0</v>
      </c>
      <c r="L91" s="171">
        <v>21</v>
      </c>
      <c r="M91" s="171">
        <f>G91*(1+L91/100)</f>
        <v>0</v>
      </c>
      <c r="N91" s="162">
        <v>0</v>
      </c>
      <c r="O91" s="162">
        <f>ROUND(E91*N91,5)</f>
        <v>0</v>
      </c>
      <c r="P91" s="162">
        <v>0</v>
      </c>
      <c r="Q91" s="162">
        <f>ROUND(E91*P91,5)</f>
        <v>0</v>
      </c>
      <c r="R91" s="162"/>
      <c r="S91" s="162"/>
      <c r="T91" s="163">
        <v>0.20699999999999999</v>
      </c>
      <c r="U91" s="162">
        <f>ROUND(E91*T91,2)</f>
        <v>0.41</v>
      </c>
      <c r="V91" s="152"/>
      <c r="W91" s="152"/>
      <c r="X91" s="152"/>
      <c r="Y91" s="152"/>
      <c r="Z91" s="152"/>
      <c r="AA91" s="152"/>
      <c r="AB91" s="152"/>
      <c r="AC91" s="152"/>
      <c r="AD91" s="152"/>
      <c r="AE91" s="152" t="s">
        <v>107</v>
      </c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3">
        <v>40</v>
      </c>
      <c r="B92" s="160" t="s">
        <v>229</v>
      </c>
      <c r="C92" s="189" t="s">
        <v>230</v>
      </c>
      <c r="D92" s="162" t="s">
        <v>124</v>
      </c>
      <c r="E92" s="167">
        <v>2</v>
      </c>
      <c r="F92" s="170">
        <f>H92+J92</f>
        <v>0</v>
      </c>
      <c r="G92" s="171">
        <f>ROUND(E92*F92,2)</f>
        <v>0</v>
      </c>
      <c r="H92" s="171"/>
      <c r="I92" s="171">
        <f>ROUND(E92*H92,2)</f>
        <v>0</v>
      </c>
      <c r="J92" s="171"/>
      <c r="K92" s="171">
        <f>ROUND(E92*J92,2)</f>
        <v>0</v>
      </c>
      <c r="L92" s="171">
        <v>21</v>
      </c>
      <c r="M92" s="171">
        <f>G92*(1+L92/100)</f>
        <v>0</v>
      </c>
      <c r="N92" s="162">
        <v>7.6630000000000004E-2</v>
      </c>
      <c r="O92" s="162">
        <f>ROUND(E92*N92,5)</f>
        <v>0.15326000000000001</v>
      </c>
      <c r="P92" s="162">
        <v>0</v>
      </c>
      <c r="Q92" s="162">
        <f>ROUND(E92*P92,5)</f>
        <v>0</v>
      </c>
      <c r="R92" s="162"/>
      <c r="S92" s="162"/>
      <c r="T92" s="163">
        <v>0.5</v>
      </c>
      <c r="U92" s="162">
        <f>ROUND(E92*T92,2)</f>
        <v>1</v>
      </c>
      <c r="V92" s="152"/>
      <c r="W92" s="152"/>
      <c r="X92" s="152"/>
      <c r="Y92" s="152"/>
      <c r="Z92" s="152"/>
      <c r="AA92" s="152"/>
      <c r="AB92" s="152"/>
      <c r="AC92" s="152"/>
      <c r="AD92" s="152"/>
      <c r="AE92" s="152" t="s">
        <v>107</v>
      </c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3">
        <v>41</v>
      </c>
      <c r="B93" s="160" t="s">
        <v>231</v>
      </c>
      <c r="C93" s="189" t="s">
        <v>232</v>
      </c>
      <c r="D93" s="162" t="s">
        <v>124</v>
      </c>
      <c r="E93" s="167">
        <v>4</v>
      </c>
      <c r="F93" s="170">
        <f>H93+J93</f>
        <v>0</v>
      </c>
      <c r="G93" s="171">
        <f>ROUND(E93*F93,2)</f>
        <v>0</v>
      </c>
      <c r="H93" s="171"/>
      <c r="I93" s="171">
        <f>ROUND(E93*H93,2)</f>
        <v>0</v>
      </c>
      <c r="J93" s="171"/>
      <c r="K93" s="171">
        <f>ROUND(E93*J93,2)</f>
        <v>0</v>
      </c>
      <c r="L93" s="171">
        <v>21</v>
      </c>
      <c r="M93" s="171">
        <f>G93*(1+L93/100)</f>
        <v>0</v>
      </c>
      <c r="N93" s="162">
        <v>0</v>
      </c>
      <c r="O93" s="162">
        <f>ROUND(E93*N93,5)</f>
        <v>0</v>
      </c>
      <c r="P93" s="162">
        <v>2.0109999999999999E-2</v>
      </c>
      <c r="Q93" s="162">
        <f>ROUND(E93*P93,5)</f>
        <v>8.0439999999999998E-2</v>
      </c>
      <c r="R93" s="162"/>
      <c r="S93" s="162"/>
      <c r="T93" s="163">
        <v>0.46500000000000002</v>
      </c>
      <c r="U93" s="162">
        <f>ROUND(E93*T93,2)</f>
        <v>1.86</v>
      </c>
      <c r="V93" s="152"/>
      <c r="W93" s="152"/>
      <c r="X93" s="152"/>
      <c r="Y93" s="152"/>
      <c r="Z93" s="152"/>
      <c r="AA93" s="152"/>
      <c r="AB93" s="152"/>
      <c r="AC93" s="152"/>
      <c r="AD93" s="152"/>
      <c r="AE93" s="152" t="s">
        <v>107</v>
      </c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3"/>
      <c r="B94" s="160"/>
      <c r="C94" s="249" t="s">
        <v>233</v>
      </c>
      <c r="D94" s="250"/>
      <c r="E94" s="251"/>
      <c r="F94" s="252"/>
      <c r="G94" s="253"/>
      <c r="H94" s="171"/>
      <c r="I94" s="171"/>
      <c r="J94" s="171"/>
      <c r="K94" s="171"/>
      <c r="L94" s="171"/>
      <c r="M94" s="171"/>
      <c r="N94" s="162"/>
      <c r="O94" s="162"/>
      <c r="P94" s="162"/>
      <c r="Q94" s="162"/>
      <c r="R94" s="162"/>
      <c r="S94" s="162"/>
      <c r="T94" s="163"/>
      <c r="U94" s="162"/>
      <c r="V94" s="152"/>
      <c r="W94" s="152"/>
      <c r="X94" s="152"/>
      <c r="Y94" s="152"/>
      <c r="Z94" s="152"/>
      <c r="AA94" s="152"/>
      <c r="AB94" s="152"/>
      <c r="AC94" s="152"/>
      <c r="AD94" s="152"/>
      <c r="AE94" s="152" t="s">
        <v>117</v>
      </c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5" t="str">
        <f>C94</f>
        <v>Svrchní část</v>
      </c>
      <c r="BB94" s="152"/>
      <c r="BC94" s="152"/>
      <c r="BD94" s="152"/>
      <c r="BE94" s="152"/>
      <c r="BF94" s="152"/>
      <c r="BG94" s="152"/>
      <c r="BH94" s="152"/>
    </row>
    <row r="95" spans="1:60" ht="22.5" outlineLevel="1" x14ac:dyDescent="0.2">
      <c r="A95" s="153">
        <v>42</v>
      </c>
      <c r="B95" s="160" t="s">
        <v>234</v>
      </c>
      <c r="C95" s="189" t="s">
        <v>235</v>
      </c>
      <c r="D95" s="162" t="s">
        <v>124</v>
      </c>
      <c r="E95" s="167">
        <v>4</v>
      </c>
      <c r="F95" s="170">
        <f>H95+J95</f>
        <v>0</v>
      </c>
      <c r="G95" s="171">
        <f>ROUND(E95*F95,2)</f>
        <v>0</v>
      </c>
      <c r="H95" s="171"/>
      <c r="I95" s="171">
        <f>ROUND(E95*H95,2)</f>
        <v>0</v>
      </c>
      <c r="J95" s="171"/>
      <c r="K95" s="171">
        <f>ROUND(E95*J95,2)</f>
        <v>0</v>
      </c>
      <c r="L95" s="171">
        <v>21</v>
      </c>
      <c r="M95" s="171">
        <f>G95*(1+L95/100)</f>
        <v>0</v>
      </c>
      <c r="N95" s="162">
        <v>2.1099999999999999E-3</v>
      </c>
      <c r="O95" s="162">
        <f>ROUND(E95*N95,5)</f>
        <v>8.4399999999999996E-3</v>
      </c>
      <c r="P95" s="162">
        <v>0</v>
      </c>
      <c r="Q95" s="162">
        <f>ROUND(E95*P95,5)</f>
        <v>0</v>
      </c>
      <c r="R95" s="162"/>
      <c r="S95" s="162"/>
      <c r="T95" s="163">
        <v>0.7</v>
      </c>
      <c r="U95" s="162">
        <f>ROUND(E95*T95,2)</f>
        <v>2.8</v>
      </c>
      <c r="V95" s="152"/>
      <c r="W95" s="152"/>
      <c r="X95" s="152"/>
      <c r="Y95" s="152"/>
      <c r="Z95" s="152"/>
      <c r="AA95" s="152"/>
      <c r="AB95" s="152"/>
      <c r="AC95" s="152"/>
      <c r="AD95" s="152"/>
      <c r="AE95" s="152" t="s">
        <v>107</v>
      </c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33.75" outlineLevel="1" x14ac:dyDescent="0.2">
      <c r="A96" s="153"/>
      <c r="B96" s="160"/>
      <c r="C96" s="249" t="s">
        <v>236</v>
      </c>
      <c r="D96" s="250"/>
      <c r="E96" s="251"/>
      <c r="F96" s="252"/>
      <c r="G96" s="253"/>
      <c r="H96" s="171"/>
      <c r="I96" s="171"/>
      <c r="J96" s="171"/>
      <c r="K96" s="171"/>
      <c r="L96" s="171"/>
      <c r="M96" s="171"/>
      <c r="N96" s="162"/>
      <c r="O96" s="162"/>
      <c r="P96" s="162"/>
      <c r="Q96" s="162"/>
      <c r="R96" s="162"/>
      <c r="S96" s="162"/>
      <c r="T96" s="163"/>
      <c r="U96" s="162"/>
      <c r="V96" s="152"/>
      <c r="W96" s="152"/>
      <c r="X96" s="152"/>
      <c r="Y96" s="152"/>
      <c r="Z96" s="152"/>
      <c r="AA96" s="152"/>
      <c r="AB96" s="152"/>
      <c r="AC96" s="152"/>
      <c r="AD96" s="152"/>
      <c r="AE96" s="152" t="s">
        <v>117</v>
      </c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5" t="str">
        <f>C96</f>
        <v>Osazení dílů vpusti odpovídajícího typu střešní krytiny. U zateplených střech zřízení otvoru v tepelné izolaci a osazení nástavce vpusti. U nezatížených střech přikotvení k podkladu. Přitavení hydroizolace k manžetě vpusti, doplnění pojistnou zálivkovou hmotou. Osazení ochranného koše.</v>
      </c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3"/>
      <c r="B97" s="160"/>
      <c r="C97" s="249" t="s">
        <v>237</v>
      </c>
      <c r="D97" s="250"/>
      <c r="E97" s="251"/>
      <c r="F97" s="252"/>
      <c r="G97" s="253"/>
      <c r="H97" s="171"/>
      <c r="I97" s="171"/>
      <c r="J97" s="171"/>
      <c r="K97" s="171"/>
      <c r="L97" s="171"/>
      <c r="M97" s="171"/>
      <c r="N97" s="162"/>
      <c r="O97" s="162"/>
      <c r="P97" s="162"/>
      <c r="Q97" s="162"/>
      <c r="R97" s="162"/>
      <c r="S97" s="162"/>
      <c r="T97" s="163"/>
      <c r="U97" s="162"/>
      <c r="V97" s="152"/>
      <c r="W97" s="152"/>
      <c r="X97" s="152"/>
      <c r="Y97" s="152"/>
      <c r="Z97" s="152"/>
      <c r="AA97" s="152"/>
      <c r="AB97" s="152"/>
      <c r="AC97" s="152"/>
      <c r="AD97" s="152"/>
      <c r="AE97" s="152" t="s">
        <v>117</v>
      </c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5" t="str">
        <f>C97</f>
        <v>pro střechy dodatečně zateplované, nebo při pokládce nové povlakové krytiny</v>
      </c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54" t="s">
        <v>102</v>
      </c>
      <c r="B98" s="161" t="s">
        <v>69</v>
      </c>
      <c r="C98" s="191" t="s">
        <v>70</v>
      </c>
      <c r="D98" s="165"/>
      <c r="E98" s="169"/>
      <c r="F98" s="172"/>
      <c r="G98" s="172">
        <f>SUMIF(AE99:AE102,"&lt;&gt;NOR",G99:G102)</f>
        <v>0</v>
      </c>
      <c r="H98" s="172"/>
      <c r="I98" s="172">
        <f>SUM(I99:I102)</f>
        <v>0</v>
      </c>
      <c r="J98" s="172"/>
      <c r="K98" s="172">
        <f>SUM(K99:K102)</f>
        <v>0</v>
      </c>
      <c r="L98" s="172"/>
      <c r="M98" s="172">
        <f>SUM(M99:M102)</f>
        <v>0</v>
      </c>
      <c r="N98" s="165"/>
      <c r="O98" s="165">
        <f>SUM(O99:O102)</f>
        <v>0</v>
      </c>
      <c r="P98" s="165"/>
      <c r="Q98" s="165">
        <f>SUM(Q99:Q102)</f>
        <v>1.146E-2</v>
      </c>
      <c r="R98" s="165"/>
      <c r="S98" s="165"/>
      <c r="T98" s="166"/>
      <c r="U98" s="165">
        <f>SUM(U99:U102)</f>
        <v>4.4000000000000004</v>
      </c>
      <c r="AE98" t="s">
        <v>103</v>
      </c>
    </row>
    <row r="99" spans="1:60" outlineLevel="1" x14ac:dyDescent="0.2">
      <c r="A99" s="153">
        <v>43</v>
      </c>
      <c r="B99" s="160" t="s">
        <v>238</v>
      </c>
      <c r="C99" s="189" t="s">
        <v>239</v>
      </c>
      <c r="D99" s="162" t="s">
        <v>124</v>
      </c>
      <c r="E99" s="167">
        <v>1</v>
      </c>
      <c r="F99" s="170">
        <f>H99+J99</f>
        <v>0</v>
      </c>
      <c r="G99" s="171">
        <f>ROUND(E99*F99,2)</f>
        <v>0</v>
      </c>
      <c r="H99" s="171"/>
      <c r="I99" s="171">
        <f>ROUND(E99*H99,2)</f>
        <v>0</v>
      </c>
      <c r="J99" s="171"/>
      <c r="K99" s="171">
        <f>ROUND(E99*J99,2)</f>
        <v>0</v>
      </c>
      <c r="L99" s="171">
        <v>21</v>
      </c>
      <c r="M99" s="171">
        <f>G99*(1+L99/100)</f>
        <v>0</v>
      </c>
      <c r="N99" s="162">
        <v>0</v>
      </c>
      <c r="O99" s="162">
        <f>ROUND(E99*N99,5)</f>
        <v>0</v>
      </c>
      <c r="P99" s="162">
        <v>0</v>
      </c>
      <c r="Q99" s="162">
        <f>ROUND(E99*P99,5)</f>
        <v>0</v>
      </c>
      <c r="R99" s="162"/>
      <c r="S99" s="162"/>
      <c r="T99" s="163">
        <v>0.77</v>
      </c>
      <c r="U99" s="162">
        <f>ROUND(E99*T99,2)</f>
        <v>0.77</v>
      </c>
      <c r="V99" s="152"/>
      <c r="W99" s="152"/>
      <c r="X99" s="152"/>
      <c r="Y99" s="152"/>
      <c r="Z99" s="152"/>
      <c r="AA99" s="152"/>
      <c r="AB99" s="152"/>
      <c r="AC99" s="152"/>
      <c r="AD99" s="152"/>
      <c r="AE99" s="152" t="s">
        <v>107</v>
      </c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ht="22.5" outlineLevel="1" x14ac:dyDescent="0.2">
      <c r="A100" s="153"/>
      <c r="B100" s="160"/>
      <c r="C100" s="249" t="s">
        <v>240</v>
      </c>
      <c r="D100" s="250"/>
      <c r="E100" s="251"/>
      <c r="F100" s="252"/>
      <c r="G100" s="253"/>
      <c r="H100" s="171"/>
      <c r="I100" s="171"/>
      <c r="J100" s="171"/>
      <c r="K100" s="171"/>
      <c r="L100" s="171"/>
      <c r="M100" s="171"/>
      <c r="N100" s="162"/>
      <c r="O100" s="162"/>
      <c r="P100" s="162"/>
      <c r="Q100" s="162"/>
      <c r="R100" s="162"/>
      <c r="S100" s="162"/>
      <c r="T100" s="163"/>
      <c r="U100" s="16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 t="s">
        <v>117</v>
      </c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5" t="str">
        <f>C100</f>
        <v>Zakrytí ventilátoru ve stěně pásového světlíku. Konkrétní typ žaluzie bude upřesněn při stavbě - není tedy předmětem dodávky.</v>
      </c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3">
        <v>44</v>
      </c>
      <c r="B101" s="160" t="s">
        <v>241</v>
      </c>
      <c r="C101" s="189" t="s">
        <v>242</v>
      </c>
      <c r="D101" s="162" t="s">
        <v>124</v>
      </c>
      <c r="E101" s="167">
        <v>3</v>
      </c>
      <c r="F101" s="170">
        <f>H101+J101</f>
        <v>0</v>
      </c>
      <c r="G101" s="171">
        <f>ROUND(E101*F101,2)</f>
        <v>0</v>
      </c>
      <c r="H101" s="171"/>
      <c r="I101" s="171">
        <f>ROUND(E101*H101,2)</f>
        <v>0</v>
      </c>
      <c r="J101" s="171"/>
      <c r="K101" s="171">
        <f>ROUND(E101*J101,2)</f>
        <v>0</v>
      </c>
      <c r="L101" s="171">
        <v>21</v>
      </c>
      <c r="M101" s="171">
        <f>G101*(1+L101/100)</f>
        <v>0</v>
      </c>
      <c r="N101" s="162">
        <v>0</v>
      </c>
      <c r="O101" s="162">
        <f>ROUND(E101*N101,5)</f>
        <v>0</v>
      </c>
      <c r="P101" s="162">
        <v>3.82E-3</v>
      </c>
      <c r="Q101" s="162">
        <f>ROUND(E101*P101,5)</f>
        <v>1.146E-2</v>
      </c>
      <c r="R101" s="162"/>
      <c r="S101" s="162"/>
      <c r="T101" s="163">
        <v>1.21</v>
      </c>
      <c r="U101" s="162">
        <f>ROUND(E101*T101,2)</f>
        <v>3.63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 t="s">
        <v>107</v>
      </c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3"/>
      <c r="B102" s="160"/>
      <c r="C102" s="249" t="s">
        <v>243</v>
      </c>
      <c r="D102" s="250"/>
      <c r="E102" s="251"/>
      <c r="F102" s="252"/>
      <c r="G102" s="253"/>
      <c r="H102" s="171"/>
      <c r="I102" s="171"/>
      <c r="J102" s="171"/>
      <c r="K102" s="171"/>
      <c r="L102" s="171"/>
      <c r="M102" s="171"/>
      <c r="N102" s="162"/>
      <c r="O102" s="162"/>
      <c r="P102" s="162"/>
      <c r="Q102" s="162"/>
      <c r="R102" s="162"/>
      <c r="S102" s="162"/>
      <c r="T102" s="163"/>
      <c r="U102" s="16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 t="s">
        <v>117</v>
      </c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5" t="str">
        <f>C102</f>
        <v>Demontovat opatrně - pro další použití.</v>
      </c>
      <c r="BB102" s="152"/>
      <c r="BC102" s="152"/>
      <c r="BD102" s="152"/>
      <c r="BE102" s="152"/>
      <c r="BF102" s="152"/>
      <c r="BG102" s="152"/>
      <c r="BH102" s="152"/>
    </row>
    <row r="103" spans="1:60" x14ac:dyDescent="0.2">
      <c r="A103" s="154" t="s">
        <v>102</v>
      </c>
      <c r="B103" s="161" t="s">
        <v>71</v>
      </c>
      <c r="C103" s="191" t="s">
        <v>72</v>
      </c>
      <c r="D103" s="165"/>
      <c r="E103" s="169"/>
      <c r="F103" s="172"/>
      <c r="G103" s="172">
        <f>SUMIF(AE104:AE109,"&lt;&gt;NOR",G104:G109)</f>
        <v>0</v>
      </c>
      <c r="H103" s="172"/>
      <c r="I103" s="172">
        <f>SUM(I104:I109)</f>
        <v>0</v>
      </c>
      <c r="J103" s="172"/>
      <c r="K103" s="172">
        <f>SUM(K104:K109)</f>
        <v>0</v>
      </c>
      <c r="L103" s="172"/>
      <c r="M103" s="172">
        <f>SUM(M104:M109)</f>
        <v>0</v>
      </c>
      <c r="N103" s="165"/>
      <c r="O103" s="165">
        <f>SUM(O104:O109)</f>
        <v>3.6099999999999999E-3</v>
      </c>
      <c r="P103" s="165"/>
      <c r="Q103" s="165">
        <f>SUM(Q104:Q109)</f>
        <v>1.2830000000000001E-2</v>
      </c>
      <c r="R103" s="165"/>
      <c r="S103" s="165"/>
      <c r="T103" s="166"/>
      <c r="U103" s="165">
        <f>SUM(U104:U109)</f>
        <v>1.2500000000000002</v>
      </c>
      <c r="AE103" t="s">
        <v>103</v>
      </c>
    </row>
    <row r="104" spans="1:60" ht="22.5" outlineLevel="1" x14ac:dyDescent="0.2">
      <c r="A104" s="153">
        <v>45</v>
      </c>
      <c r="B104" s="160" t="s">
        <v>244</v>
      </c>
      <c r="C104" s="189" t="s">
        <v>245</v>
      </c>
      <c r="D104" s="162" t="s">
        <v>124</v>
      </c>
      <c r="E104" s="167">
        <v>1</v>
      </c>
      <c r="F104" s="170">
        <f t="shared" ref="F104:F109" si="0">H104+J104</f>
        <v>0</v>
      </c>
      <c r="G104" s="171">
        <f t="shared" ref="G104:G109" si="1">ROUND(E104*F104,2)</f>
        <v>0</v>
      </c>
      <c r="H104" s="171"/>
      <c r="I104" s="171">
        <f t="shared" ref="I104:I109" si="2">ROUND(E104*H104,2)</f>
        <v>0</v>
      </c>
      <c r="J104" s="171"/>
      <c r="K104" s="171">
        <f t="shared" ref="K104:K109" si="3">ROUND(E104*J104,2)</f>
        <v>0</v>
      </c>
      <c r="L104" s="171">
        <v>21</v>
      </c>
      <c r="M104" s="171">
        <f t="shared" ref="M104:M109" si="4">G104*(1+L104/100)</f>
        <v>0</v>
      </c>
      <c r="N104" s="162">
        <v>3.4000000000000002E-4</v>
      </c>
      <c r="O104" s="162">
        <f t="shared" ref="O104:O109" si="5">ROUND(E104*N104,5)</f>
        <v>3.4000000000000002E-4</v>
      </c>
      <c r="P104" s="162">
        <v>0</v>
      </c>
      <c r="Q104" s="162">
        <f t="shared" ref="Q104:Q109" si="6">ROUND(E104*P104,5)</f>
        <v>0</v>
      </c>
      <c r="R104" s="162"/>
      <c r="S104" s="162"/>
      <c r="T104" s="163">
        <v>0.43</v>
      </c>
      <c r="U104" s="162">
        <f t="shared" ref="U104:U109" si="7">ROUND(E104*T104,2)</f>
        <v>0.43</v>
      </c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 t="s">
        <v>107</v>
      </c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53">
        <v>46</v>
      </c>
      <c r="B105" s="160" t="s">
        <v>246</v>
      </c>
      <c r="C105" s="189" t="s">
        <v>247</v>
      </c>
      <c r="D105" s="162" t="s">
        <v>106</v>
      </c>
      <c r="E105" s="167">
        <v>1</v>
      </c>
      <c r="F105" s="170">
        <f t="shared" si="0"/>
        <v>0</v>
      </c>
      <c r="G105" s="171">
        <f t="shared" si="1"/>
        <v>0</v>
      </c>
      <c r="H105" s="171"/>
      <c r="I105" s="171">
        <f t="shared" si="2"/>
        <v>0</v>
      </c>
      <c r="J105" s="171"/>
      <c r="K105" s="171">
        <f t="shared" si="3"/>
        <v>0</v>
      </c>
      <c r="L105" s="171">
        <v>21</v>
      </c>
      <c r="M105" s="171">
        <f t="shared" si="4"/>
        <v>0</v>
      </c>
      <c r="N105" s="162">
        <v>8.0000000000000004E-4</v>
      </c>
      <c r="O105" s="162">
        <f t="shared" si="5"/>
        <v>8.0000000000000004E-4</v>
      </c>
      <c r="P105" s="162">
        <v>0</v>
      </c>
      <c r="Q105" s="162">
        <f t="shared" si="6"/>
        <v>0</v>
      </c>
      <c r="R105" s="162"/>
      <c r="S105" s="162"/>
      <c r="T105" s="163">
        <v>0.36399999999999999</v>
      </c>
      <c r="U105" s="162">
        <f t="shared" si="7"/>
        <v>0.36</v>
      </c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 t="s">
        <v>107</v>
      </c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ht="22.5" outlineLevel="1" x14ac:dyDescent="0.2">
      <c r="A106" s="153">
        <v>47</v>
      </c>
      <c r="B106" s="160" t="s">
        <v>248</v>
      </c>
      <c r="C106" s="189" t="s">
        <v>249</v>
      </c>
      <c r="D106" s="162" t="s">
        <v>106</v>
      </c>
      <c r="E106" s="167">
        <v>1</v>
      </c>
      <c r="F106" s="170">
        <f t="shared" si="0"/>
        <v>0</v>
      </c>
      <c r="G106" s="171">
        <f t="shared" si="1"/>
        <v>0</v>
      </c>
      <c r="H106" s="171"/>
      <c r="I106" s="171">
        <f t="shared" si="2"/>
        <v>0</v>
      </c>
      <c r="J106" s="171"/>
      <c r="K106" s="171">
        <f t="shared" si="3"/>
        <v>0</v>
      </c>
      <c r="L106" s="171">
        <v>21</v>
      </c>
      <c r="M106" s="171">
        <f t="shared" si="4"/>
        <v>0</v>
      </c>
      <c r="N106" s="162">
        <v>2.47E-3</v>
      </c>
      <c r="O106" s="162">
        <f t="shared" si="5"/>
        <v>2.47E-3</v>
      </c>
      <c r="P106" s="162">
        <v>0</v>
      </c>
      <c r="Q106" s="162">
        <f t="shared" si="6"/>
        <v>0</v>
      </c>
      <c r="R106" s="162"/>
      <c r="S106" s="162"/>
      <c r="T106" s="163">
        <v>0.29399999999999998</v>
      </c>
      <c r="U106" s="162">
        <f t="shared" si="7"/>
        <v>0.28999999999999998</v>
      </c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 t="s">
        <v>107</v>
      </c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3">
        <v>48</v>
      </c>
      <c r="B107" s="160" t="s">
        <v>250</v>
      </c>
      <c r="C107" s="189" t="s">
        <v>251</v>
      </c>
      <c r="D107" s="162" t="s">
        <v>106</v>
      </c>
      <c r="E107" s="167">
        <v>0.5</v>
      </c>
      <c r="F107" s="170">
        <f t="shared" si="0"/>
        <v>0</v>
      </c>
      <c r="G107" s="171">
        <f t="shared" si="1"/>
        <v>0</v>
      </c>
      <c r="H107" s="171"/>
      <c r="I107" s="171">
        <f t="shared" si="2"/>
        <v>0</v>
      </c>
      <c r="J107" s="171"/>
      <c r="K107" s="171">
        <f t="shared" si="3"/>
        <v>0</v>
      </c>
      <c r="L107" s="171">
        <v>21</v>
      </c>
      <c r="M107" s="171">
        <f t="shared" si="4"/>
        <v>0</v>
      </c>
      <c r="N107" s="162">
        <v>0</v>
      </c>
      <c r="O107" s="162">
        <f t="shared" si="5"/>
        <v>0</v>
      </c>
      <c r="P107" s="162">
        <v>3.3600000000000001E-3</v>
      </c>
      <c r="Q107" s="162">
        <f t="shared" si="6"/>
        <v>1.6800000000000001E-3</v>
      </c>
      <c r="R107" s="162"/>
      <c r="S107" s="162"/>
      <c r="T107" s="163">
        <v>6.9000000000000006E-2</v>
      </c>
      <c r="U107" s="162">
        <f t="shared" si="7"/>
        <v>0.03</v>
      </c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 t="s">
        <v>107</v>
      </c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3">
        <v>49</v>
      </c>
      <c r="B108" s="160" t="s">
        <v>252</v>
      </c>
      <c r="C108" s="189" t="s">
        <v>253</v>
      </c>
      <c r="D108" s="162" t="s">
        <v>124</v>
      </c>
      <c r="E108" s="167">
        <v>1</v>
      </c>
      <c r="F108" s="170">
        <f t="shared" si="0"/>
        <v>0</v>
      </c>
      <c r="G108" s="171">
        <f t="shared" si="1"/>
        <v>0</v>
      </c>
      <c r="H108" s="171"/>
      <c r="I108" s="171">
        <f t="shared" si="2"/>
        <v>0</v>
      </c>
      <c r="J108" s="171"/>
      <c r="K108" s="171">
        <f t="shared" si="3"/>
        <v>0</v>
      </c>
      <c r="L108" s="171">
        <v>21</v>
      </c>
      <c r="M108" s="171">
        <f t="shared" si="4"/>
        <v>0</v>
      </c>
      <c r="N108" s="162">
        <v>0</v>
      </c>
      <c r="O108" s="162">
        <f t="shared" si="5"/>
        <v>0</v>
      </c>
      <c r="P108" s="162">
        <v>1.15E-3</v>
      </c>
      <c r="Q108" s="162">
        <f t="shared" si="6"/>
        <v>1.15E-3</v>
      </c>
      <c r="R108" s="162"/>
      <c r="S108" s="162"/>
      <c r="T108" s="163">
        <v>9.1999999999999998E-2</v>
      </c>
      <c r="U108" s="162">
        <f t="shared" si="7"/>
        <v>0.09</v>
      </c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 t="s">
        <v>107</v>
      </c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22.5" outlineLevel="1" x14ac:dyDescent="0.2">
      <c r="A109" s="153">
        <v>50</v>
      </c>
      <c r="B109" s="160" t="s">
        <v>254</v>
      </c>
      <c r="C109" s="189" t="s">
        <v>255</v>
      </c>
      <c r="D109" s="162" t="s">
        <v>124</v>
      </c>
      <c r="E109" s="167">
        <v>1</v>
      </c>
      <c r="F109" s="170">
        <f t="shared" si="0"/>
        <v>0</v>
      </c>
      <c r="G109" s="171">
        <f t="shared" si="1"/>
        <v>0</v>
      </c>
      <c r="H109" s="171"/>
      <c r="I109" s="171">
        <f t="shared" si="2"/>
        <v>0</v>
      </c>
      <c r="J109" s="171"/>
      <c r="K109" s="171">
        <f t="shared" si="3"/>
        <v>0</v>
      </c>
      <c r="L109" s="171">
        <v>21</v>
      </c>
      <c r="M109" s="171">
        <f t="shared" si="4"/>
        <v>0</v>
      </c>
      <c r="N109" s="162">
        <v>0</v>
      </c>
      <c r="O109" s="162">
        <f t="shared" si="5"/>
        <v>0</v>
      </c>
      <c r="P109" s="162">
        <v>0.01</v>
      </c>
      <c r="Q109" s="162">
        <f t="shared" si="6"/>
        <v>0.01</v>
      </c>
      <c r="R109" s="162"/>
      <c r="S109" s="162"/>
      <c r="T109" s="163">
        <v>4.5999999999999999E-2</v>
      </c>
      <c r="U109" s="162">
        <f t="shared" si="7"/>
        <v>0.05</v>
      </c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 t="s">
        <v>107</v>
      </c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x14ac:dyDescent="0.2">
      <c r="A110" s="154" t="s">
        <v>102</v>
      </c>
      <c r="B110" s="161" t="s">
        <v>73</v>
      </c>
      <c r="C110" s="191" t="s">
        <v>74</v>
      </c>
      <c r="D110" s="165"/>
      <c r="E110" s="169"/>
      <c r="F110" s="172"/>
      <c r="G110" s="172">
        <f>SUMIF(AE111:AE122,"&lt;&gt;NOR",G111:G122)</f>
        <v>0</v>
      </c>
      <c r="H110" s="172"/>
      <c r="I110" s="172">
        <f>SUM(I111:I122)</f>
        <v>0</v>
      </c>
      <c r="J110" s="172"/>
      <c r="K110" s="172">
        <f>SUM(K111:K122)</f>
        <v>0</v>
      </c>
      <c r="L110" s="172"/>
      <c r="M110" s="172">
        <f>SUM(M111:M122)</f>
        <v>0</v>
      </c>
      <c r="N110" s="165"/>
      <c r="O110" s="165">
        <f>SUM(O111:O122)</f>
        <v>1.2E-4</v>
      </c>
      <c r="P110" s="165"/>
      <c r="Q110" s="165">
        <f>SUM(Q111:Q122)</f>
        <v>0.66924000000000006</v>
      </c>
      <c r="R110" s="165"/>
      <c r="S110" s="165"/>
      <c r="T110" s="166"/>
      <c r="U110" s="165">
        <f>SUM(U111:U122)</f>
        <v>66.009999999999991</v>
      </c>
      <c r="AE110" t="s">
        <v>103</v>
      </c>
    </row>
    <row r="111" spans="1:60" outlineLevel="1" x14ac:dyDescent="0.2">
      <c r="A111" s="153">
        <v>51</v>
      </c>
      <c r="B111" s="160" t="s">
        <v>256</v>
      </c>
      <c r="C111" s="189" t="s">
        <v>257</v>
      </c>
      <c r="D111" s="162" t="s">
        <v>110</v>
      </c>
      <c r="E111" s="167">
        <v>29.44</v>
      </c>
      <c r="F111" s="170">
        <f>H111+J111</f>
        <v>0</v>
      </c>
      <c r="G111" s="171">
        <f>ROUND(E111*F111,2)</f>
        <v>0</v>
      </c>
      <c r="H111" s="171"/>
      <c r="I111" s="171">
        <f>ROUND(E111*H111,2)</f>
        <v>0</v>
      </c>
      <c r="J111" s="171"/>
      <c r="K111" s="171">
        <f>ROUND(E111*J111,2)</f>
        <v>0</v>
      </c>
      <c r="L111" s="171">
        <v>21</v>
      </c>
      <c r="M111" s="171">
        <f>G111*(1+L111/100)</f>
        <v>0</v>
      </c>
      <c r="N111" s="162">
        <v>0</v>
      </c>
      <c r="O111" s="162">
        <f>ROUND(E111*N111,5)</f>
        <v>0</v>
      </c>
      <c r="P111" s="162">
        <v>2.1000000000000001E-2</v>
      </c>
      <c r="Q111" s="162">
        <f>ROUND(E111*P111,5)</f>
        <v>0.61824000000000001</v>
      </c>
      <c r="R111" s="162"/>
      <c r="S111" s="162"/>
      <c r="T111" s="163">
        <v>0.45</v>
      </c>
      <c r="U111" s="162">
        <f>ROUND(E111*T111,2)</f>
        <v>13.25</v>
      </c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 t="s">
        <v>107</v>
      </c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53"/>
      <c r="B112" s="160"/>
      <c r="C112" s="249" t="s">
        <v>258</v>
      </c>
      <c r="D112" s="250"/>
      <c r="E112" s="251"/>
      <c r="F112" s="252"/>
      <c r="G112" s="253"/>
      <c r="H112" s="171"/>
      <c r="I112" s="171"/>
      <c r="J112" s="171"/>
      <c r="K112" s="171"/>
      <c r="L112" s="171"/>
      <c r="M112" s="171"/>
      <c r="N112" s="162"/>
      <c r="O112" s="162"/>
      <c r="P112" s="162"/>
      <c r="Q112" s="162"/>
      <c r="R112" s="162"/>
      <c r="S112" s="162"/>
      <c r="T112" s="163"/>
      <c r="U112" s="16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 t="s">
        <v>117</v>
      </c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5" t="str">
        <f>C112</f>
        <v>Demontáž polykarbonátových kopulovitých střešních světlíků. Po provedení střešní fólie budou osazeny zpět.</v>
      </c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3"/>
      <c r="B113" s="160"/>
      <c r="C113" s="190" t="s">
        <v>259</v>
      </c>
      <c r="D113" s="164"/>
      <c r="E113" s="168">
        <v>29.44</v>
      </c>
      <c r="F113" s="171"/>
      <c r="G113" s="171"/>
      <c r="H113" s="171"/>
      <c r="I113" s="171"/>
      <c r="J113" s="171"/>
      <c r="K113" s="171"/>
      <c r="L113" s="171"/>
      <c r="M113" s="171"/>
      <c r="N113" s="162"/>
      <c r="O113" s="162"/>
      <c r="P113" s="162"/>
      <c r="Q113" s="162"/>
      <c r="R113" s="162"/>
      <c r="S113" s="162"/>
      <c r="T113" s="163"/>
      <c r="U113" s="16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 t="s">
        <v>112</v>
      </c>
      <c r="AF113" s="152">
        <v>0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3">
        <v>52</v>
      </c>
      <c r="B114" s="160" t="s">
        <v>260</v>
      </c>
      <c r="C114" s="189" t="s">
        <v>261</v>
      </c>
      <c r="D114" s="162" t="s">
        <v>124</v>
      </c>
      <c r="E114" s="167">
        <v>16</v>
      </c>
      <c r="F114" s="170">
        <f>H114+J114</f>
        <v>0</v>
      </c>
      <c r="G114" s="171">
        <f>ROUND(E114*F114,2)</f>
        <v>0</v>
      </c>
      <c r="H114" s="171"/>
      <c r="I114" s="171">
        <f>ROUND(E114*H114,2)</f>
        <v>0</v>
      </c>
      <c r="J114" s="171"/>
      <c r="K114" s="171">
        <f>ROUND(E114*J114,2)</f>
        <v>0</v>
      </c>
      <c r="L114" s="171">
        <v>21</v>
      </c>
      <c r="M114" s="171">
        <f>G114*(1+L114/100)</f>
        <v>0</v>
      </c>
      <c r="N114" s="162">
        <v>0</v>
      </c>
      <c r="O114" s="162">
        <f>ROUND(E114*N114,5)</f>
        <v>0</v>
      </c>
      <c r="P114" s="162">
        <v>0</v>
      </c>
      <c r="Q114" s="162">
        <f>ROUND(E114*P114,5)</f>
        <v>0</v>
      </c>
      <c r="R114" s="162"/>
      <c r="S114" s="162"/>
      <c r="T114" s="163">
        <v>2.7</v>
      </c>
      <c r="U114" s="162">
        <f>ROUND(E114*T114,2)</f>
        <v>43.2</v>
      </c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 t="s">
        <v>107</v>
      </c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3"/>
      <c r="B115" s="160"/>
      <c r="C115" s="249" t="s">
        <v>262</v>
      </c>
      <c r="D115" s="250"/>
      <c r="E115" s="251"/>
      <c r="F115" s="252"/>
      <c r="G115" s="253"/>
      <c r="H115" s="171"/>
      <c r="I115" s="171"/>
      <c r="J115" s="171"/>
      <c r="K115" s="171"/>
      <c r="L115" s="171"/>
      <c r="M115" s="171"/>
      <c r="N115" s="162"/>
      <c r="O115" s="162"/>
      <c r="P115" s="162"/>
      <c r="Q115" s="162"/>
      <c r="R115" s="162"/>
      <c r="S115" s="162"/>
      <c r="T115" s="163"/>
      <c r="U115" s="16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 t="s">
        <v>117</v>
      </c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5" t="str">
        <f>C115</f>
        <v>Zpětná montáž polykarbonátových kopulí cca 1x1 m</v>
      </c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3">
        <v>53</v>
      </c>
      <c r="B116" s="160" t="s">
        <v>263</v>
      </c>
      <c r="C116" s="189" t="s">
        <v>264</v>
      </c>
      <c r="D116" s="162" t="s">
        <v>124</v>
      </c>
      <c r="E116" s="167">
        <v>2</v>
      </c>
      <c r="F116" s="170">
        <f>H116+J116</f>
        <v>0</v>
      </c>
      <c r="G116" s="171">
        <f>ROUND(E116*F116,2)</f>
        <v>0</v>
      </c>
      <c r="H116" s="171"/>
      <c r="I116" s="171">
        <f>ROUND(E116*H116,2)</f>
        <v>0</v>
      </c>
      <c r="J116" s="171"/>
      <c r="K116" s="171">
        <f>ROUND(E116*J116,2)</f>
        <v>0</v>
      </c>
      <c r="L116" s="171">
        <v>21</v>
      </c>
      <c r="M116" s="171">
        <f>G116*(1+L116/100)</f>
        <v>0</v>
      </c>
      <c r="N116" s="162">
        <v>0</v>
      </c>
      <c r="O116" s="162">
        <f>ROUND(E116*N116,5)</f>
        <v>0</v>
      </c>
      <c r="P116" s="162">
        <v>0</v>
      </c>
      <c r="Q116" s="162">
        <f>ROUND(E116*P116,5)</f>
        <v>0</v>
      </c>
      <c r="R116" s="162"/>
      <c r="S116" s="162"/>
      <c r="T116" s="163">
        <v>4.68</v>
      </c>
      <c r="U116" s="162">
        <f>ROUND(E116*T116,2)</f>
        <v>9.36</v>
      </c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 t="s">
        <v>107</v>
      </c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3"/>
      <c r="B117" s="160"/>
      <c r="C117" s="249" t="s">
        <v>265</v>
      </c>
      <c r="D117" s="250"/>
      <c r="E117" s="251"/>
      <c r="F117" s="252"/>
      <c r="G117" s="253"/>
      <c r="H117" s="171"/>
      <c r="I117" s="171"/>
      <c r="J117" s="171"/>
      <c r="K117" s="171"/>
      <c r="L117" s="171"/>
      <c r="M117" s="171"/>
      <c r="N117" s="162"/>
      <c r="O117" s="162"/>
      <c r="P117" s="162"/>
      <c r="Q117" s="162"/>
      <c r="R117" s="162"/>
      <c r="S117" s="162"/>
      <c r="T117" s="163"/>
      <c r="U117" s="16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 t="s">
        <v>117</v>
      </c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5" t="str">
        <f>C117</f>
        <v>Zpětná montáž kopule světlíku střešního cca 1,8 x 2,8 m</v>
      </c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53">
        <v>54</v>
      </c>
      <c r="B118" s="160" t="s">
        <v>266</v>
      </c>
      <c r="C118" s="189" t="s">
        <v>267</v>
      </c>
      <c r="D118" s="162" t="s">
        <v>268</v>
      </c>
      <c r="E118" s="167">
        <v>1</v>
      </c>
      <c r="F118" s="170">
        <f>H118+J118</f>
        <v>0</v>
      </c>
      <c r="G118" s="171">
        <f>ROUND(E118*F118,2)</f>
        <v>0</v>
      </c>
      <c r="H118" s="171"/>
      <c r="I118" s="171">
        <f>ROUND(E118*H118,2)</f>
        <v>0</v>
      </c>
      <c r="J118" s="171"/>
      <c r="K118" s="171">
        <f>ROUND(E118*J118,2)</f>
        <v>0</v>
      </c>
      <c r="L118" s="171">
        <v>21</v>
      </c>
      <c r="M118" s="171">
        <f>G118*(1+L118/100)</f>
        <v>0</v>
      </c>
      <c r="N118" s="162">
        <v>6.0000000000000002E-5</v>
      </c>
      <c r="O118" s="162">
        <f>ROUND(E118*N118,5)</f>
        <v>6.0000000000000002E-5</v>
      </c>
      <c r="P118" s="162">
        <v>0.05</v>
      </c>
      <c r="Q118" s="162">
        <f>ROUND(E118*P118,5)</f>
        <v>0.05</v>
      </c>
      <c r="R118" s="162"/>
      <c r="S118" s="162"/>
      <c r="T118" s="163">
        <v>9.7000000000000003E-2</v>
      </c>
      <c r="U118" s="162">
        <f>ROUND(E118*T118,2)</f>
        <v>0.1</v>
      </c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 t="s">
        <v>107</v>
      </c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33.75" outlineLevel="1" x14ac:dyDescent="0.2">
      <c r="A119" s="153"/>
      <c r="B119" s="160"/>
      <c r="C119" s="249" t="s">
        <v>269</v>
      </c>
      <c r="D119" s="250"/>
      <c r="E119" s="251"/>
      <c r="F119" s="252"/>
      <c r="G119" s="253"/>
      <c r="H119" s="171"/>
      <c r="I119" s="171"/>
      <c r="J119" s="171"/>
      <c r="K119" s="171"/>
      <c r="L119" s="171"/>
      <c r="M119" s="171"/>
      <c r="N119" s="162"/>
      <c r="O119" s="162"/>
      <c r="P119" s="162"/>
      <c r="Q119" s="162"/>
      <c r="R119" s="162"/>
      <c r="S119" s="162"/>
      <c r="T119" s="163"/>
      <c r="U119" s="16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 t="s">
        <v>117</v>
      </c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5" t="str">
        <f>C119</f>
        <v>Jedná se o vnější klimatizační jednotku chlazení splitového, která je umístěna na dvou betonových dlaždicích položených na kačírku střešního pláště. Jedná se o velikost jednotky cca pro 1 obytnou místnost rodinného domu. Jednotka bude uložena pro následné použití.</v>
      </c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3"/>
      <c r="B120" s="160"/>
      <c r="C120" s="249" t="s">
        <v>270</v>
      </c>
      <c r="D120" s="250"/>
      <c r="E120" s="251"/>
      <c r="F120" s="252"/>
      <c r="G120" s="253"/>
      <c r="H120" s="171"/>
      <c r="I120" s="171"/>
      <c r="J120" s="171"/>
      <c r="K120" s="171"/>
      <c r="L120" s="171"/>
      <c r="M120" s="171"/>
      <c r="N120" s="162"/>
      <c r="O120" s="162"/>
      <c r="P120" s="162"/>
      <c r="Q120" s="162"/>
      <c r="R120" s="162"/>
      <c r="S120" s="162"/>
      <c r="T120" s="163"/>
      <c r="U120" s="16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 t="s">
        <v>117</v>
      </c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5" t="str">
        <f>C120</f>
        <v>Je třeba započítat i zpětnou montáž na nový střešní plášť a to včetně všech napojení.</v>
      </c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3">
        <v>55</v>
      </c>
      <c r="B121" s="160" t="s">
        <v>271</v>
      </c>
      <c r="C121" s="189" t="s">
        <v>272</v>
      </c>
      <c r="D121" s="162" t="s">
        <v>268</v>
      </c>
      <c r="E121" s="167">
        <v>1</v>
      </c>
      <c r="F121" s="170">
        <f>H121+J121</f>
        <v>0</v>
      </c>
      <c r="G121" s="171">
        <f>ROUND(E121*F121,2)</f>
        <v>0</v>
      </c>
      <c r="H121" s="171"/>
      <c r="I121" s="171">
        <f>ROUND(E121*H121,2)</f>
        <v>0</v>
      </c>
      <c r="J121" s="171"/>
      <c r="K121" s="171">
        <f>ROUND(E121*J121,2)</f>
        <v>0</v>
      </c>
      <c r="L121" s="171">
        <v>21</v>
      </c>
      <c r="M121" s="171">
        <f>G121*(1+L121/100)</f>
        <v>0</v>
      </c>
      <c r="N121" s="162">
        <v>6.0000000000000002E-5</v>
      </c>
      <c r="O121" s="162">
        <f>ROUND(E121*N121,5)</f>
        <v>6.0000000000000002E-5</v>
      </c>
      <c r="P121" s="162">
        <v>1E-3</v>
      </c>
      <c r="Q121" s="162">
        <f>ROUND(E121*P121,5)</f>
        <v>1E-3</v>
      </c>
      <c r="R121" s="162"/>
      <c r="S121" s="162"/>
      <c r="T121" s="163">
        <v>9.7000000000000003E-2</v>
      </c>
      <c r="U121" s="162">
        <f>ROUND(E121*T121,2)</f>
        <v>0.1</v>
      </c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 t="s">
        <v>107</v>
      </c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 x14ac:dyDescent="0.2">
      <c r="A122" s="153"/>
      <c r="B122" s="160"/>
      <c r="C122" s="249" t="s">
        <v>273</v>
      </c>
      <c r="D122" s="250"/>
      <c r="E122" s="251"/>
      <c r="F122" s="252"/>
      <c r="G122" s="253"/>
      <c r="H122" s="171"/>
      <c r="I122" s="171"/>
      <c r="J122" s="171"/>
      <c r="K122" s="171"/>
      <c r="L122" s="171"/>
      <c r="M122" s="171"/>
      <c r="N122" s="162"/>
      <c r="O122" s="162"/>
      <c r="P122" s="162"/>
      <c r="Q122" s="162"/>
      <c r="R122" s="162"/>
      <c r="S122" s="162"/>
      <c r="T122" s="163"/>
      <c r="U122" s="16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 t="s">
        <v>117</v>
      </c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5" t="str">
        <f>C122</f>
        <v>Na stěně je umístěno čidlo větrnné a dešťové pro zavírání pásového světlíku. Bude třeba započítat jeho demontáž a následnou montáž zpět včetně zapojení.</v>
      </c>
      <c r="BB122" s="152"/>
      <c r="BC122" s="152"/>
      <c r="BD122" s="152"/>
      <c r="BE122" s="152"/>
      <c r="BF122" s="152"/>
      <c r="BG122" s="152"/>
      <c r="BH122" s="152"/>
    </row>
    <row r="123" spans="1:60" x14ac:dyDescent="0.2">
      <c r="A123" s="154" t="s">
        <v>102</v>
      </c>
      <c r="B123" s="161" t="s">
        <v>75</v>
      </c>
      <c r="C123" s="191" t="s">
        <v>26</v>
      </c>
      <c r="D123" s="165"/>
      <c r="E123" s="169"/>
      <c r="F123" s="172"/>
      <c r="G123" s="172">
        <f>SUMIF(AE124:AE129,"&lt;&gt;NOR",G124:G129)</f>
        <v>0</v>
      </c>
      <c r="H123" s="172"/>
      <c r="I123" s="172">
        <f>SUM(I124:I129)</f>
        <v>0</v>
      </c>
      <c r="J123" s="172"/>
      <c r="K123" s="172">
        <f>SUM(K124:K129)</f>
        <v>0</v>
      </c>
      <c r="L123" s="172"/>
      <c r="M123" s="172">
        <f>SUM(M124:M129)</f>
        <v>0</v>
      </c>
      <c r="N123" s="165"/>
      <c r="O123" s="165">
        <f>SUM(O124:O129)</f>
        <v>0</v>
      </c>
      <c r="P123" s="165"/>
      <c r="Q123" s="165">
        <f>SUM(Q124:Q129)</f>
        <v>0</v>
      </c>
      <c r="R123" s="165"/>
      <c r="S123" s="165"/>
      <c r="T123" s="166"/>
      <c r="U123" s="165">
        <f>SUM(U124:U129)</f>
        <v>0</v>
      </c>
      <c r="AE123" t="s">
        <v>103</v>
      </c>
    </row>
    <row r="124" spans="1:60" outlineLevel="1" x14ac:dyDescent="0.2">
      <c r="A124" s="153">
        <v>56</v>
      </c>
      <c r="B124" s="160" t="s">
        <v>274</v>
      </c>
      <c r="C124" s="189" t="s">
        <v>275</v>
      </c>
      <c r="D124" s="162" t="s">
        <v>276</v>
      </c>
      <c r="E124" s="167">
        <v>1</v>
      </c>
      <c r="F124" s="170">
        <f>H124+J124</f>
        <v>0</v>
      </c>
      <c r="G124" s="171">
        <f>ROUND(E124*F124,2)</f>
        <v>0</v>
      </c>
      <c r="H124" s="171"/>
      <c r="I124" s="171">
        <f>ROUND(E124*H124,2)</f>
        <v>0</v>
      </c>
      <c r="J124" s="171"/>
      <c r="K124" s="171">
        <f>ROUND(E124*J124,2)</f>
        <v>0</v>
      </c>
      <c r="L124" s="171">
        <v>21</v>
      </c>
      <c r="M124" s="171">
        <f>G124*(1+L124/100)</f>
        <v>0</v>
      </c>
      <c r="N124" s="162">
        <v>0</v>
      </c>
      <c r="O124" s="162">
        <f>ROUND(E124*N124,5)</f>
        <v>0</v>
      </c>
      <c r="P124" s="162">
        <v>0</v>
      </c>
      <c r="Q124" s="162">
        <f>ROUND(E124*P124,5)</f>
        <v>0</v>
      </c>
      <c r="R124" s="162"/>
      <c r="S124" s="162"/>
      <c r="T124" s="163">
        <v>0</v>
      </c>
      <c r="U124" s="162">
        <f>ROUND(E124*T124,2)</f>
        <v>0</v>
      </c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 t="s">
        <v>107</v>
      </c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2.5" outlineLevel="1" x14ac:dyDescent="0.2">
      <c r="A125" s="153"/>
      <c r="B125" s="160"/>
      <c r="C125" s="249" t="s">
        <v>277</v>
      </c>
      <c r="D125" s="250"/>
      <c r="E125" s="251"/>
      <c r="F125" s="252"/>
      <c r="G125" s="253"/>
      <c r="H125" s="171"/>
      <c r="I125" s="171"/>
      <c r="J125" s="171"/>
      <c r="K125" s="171"/>
      <c r="L125" s="171"/>
      <c r="M125" s="171"/>
      <c r="N125" s="162"/>
      <c r="O125" s="162"/>
      <c r="P125" s="162"/>
      <c r="Q125" s="162"/>
      <c r="R125" s="162"/>
      <c r="S125" s="162"/>
      <c r="T125" s="163"/>
      <c r="U125" s="16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 t="s">
        <v>117</v>
      </c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5" t="str">
        <f>C125</f>
        <v>Vybudování, provoz, likvidace. Započítat včetně oplocení plochy před spodním pavilonem v délce cca 29 m.</v>
      </c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3">
        <v>57</v>
      </c>
      <c r="B126" s="160" t="s">
        <v>278</v>
      </c>
      <c r="C126" s="189" t="s">
        <v>279</v>
      </c>
      <c r="D126" s="162" t="s">
        <v>276</v>
      </c>
      <c r="E126" s="167">
        <v>1</v>
      </c>
      <c r="F126" s="170">
        <f>H126+J126</f>
        <v>0</v>
      </c>
      <c r="G126" s="171">
        <f>ROUND(E126*F126,2)</f>
        <v>0</v>
      </c>
      <c r="H126" s="171"/>
      <c r="I126" s="171">
        <f>ROUND(E126*H126,2)</f>
        <v>0</v>
      </c>
      <c r="J126" s="171"/>
      <c r="K126" s="171">
        <f>ROUND(E126*J126,2)</f>
        <v>0</v>
      </c>
      <c r="L126" s="171">
        <v>21</v>
      </c>
      <c r="M126" s="171">
        <f>G126*(1+L126/100)</f>
        <v>0</v>
      </c>
      <c r="N126" s="162">
        <v>0</v>
      </c>
      <c r="O126" s="162">
        <f>ROUND(E126*N126,5)</f>
        <v>0</v>
      </c>
      <c r="P126" s="162">
        <v>0</v>
      </c>
      <c r="Q126" s="162">
        <f>ROUND(E126*P126,5)</f>
        <v>0</v>
      </c>
      <c r="R126" s="162"/>
      <c r="S126" s="162"/>
      <c r="T126" s="163">
        <v>0</v>
      </c>
      <c r="U126" s="162">
        <f>ROUND(E126*T126,2)</f>
        <v>0</v>
      </c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 t="s">
        <v>107</v>
      </c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3"/>
      <c r="B127" s="160"/>
      <c r="C127" s="249" t="s">
        <v>280</v>
      </c>
      <c r="D127" s="250"/>
      <c r="E127" s="251"/>
      <c r="F127" s="252"/>
      <c r="G127" s="253"/>
      <c r="H127" s="171"/>
      <c r="I127" s="171"/>
      <c r="J127" s="171"/>
      <c r="K127" s="171"/>
      <c r="L127" s="171"/>
      <c r="M127" s="171"/>
      <c r="N127" s="162"/>
      <c r="O127" s="162"/>
      <c r="P127" s="162"/>
      <c r="Q127" s="162"/>
      <c r="R127" s="162"/>
      <c r="S127" s="162"/>
      <c r="T127" s="163"/>
      <c r="U127" s="16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 t="s">
        <v>117</v>
      </c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5" t="str">
        <f>C127</f>
        <v>Nutno respektovat, že v prostoru nástupních ploch se budou pohybovat žáci a perzonál školy.</v>
      </c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3">
        <v>58</v>
      </c>
      <c r="B128" s="160" t="s">
        <v>281</v>
      </c>
      <c r="C128" s="189" t="s">
        <v>282</v>
      </c>
      <c r="D128" s="162" t="s">
        <v>276</v>
      </c>
      <c r="E128" s="167">
        <v>1</v>
      </c>
      <c r="F128" s="170">
        <f>H128+J128</f>
        <v>0</v>
      </c>
      <c r="G128" s="171">
        <f>ROUND(E128*F128,2)</f>
        <v>0</v>
      </c>
      <c r="H128" s="171"/>
      <c r="I128" s="171">
        <f>ROUND(E128*H128,2)</f>
        <v>0</v>
      </c>
      <c r="J128" s="171"/>
      <c r="K128" s="171">
        <f>ROUND(E128*J128,2)</f>
        <v>0</v>
      </c>
      <c r="L128" s="171">
        <v>21</v>
      </c>
      <c r="M128" s="171">
        <f>G128*(1+L128/100)</f>
        <v>0</v>
      </c>
      <c r="N128" s="162">
        <v>0</v>
      </c>
      <c r="O128" s="162">
        <f>ROUND(E128*N128,5)</f>
        <v>0</v>
      </c>
      <c r="P128" s="162">
        <v>0</v>
      </c>
      <c r="Q128" s="162">
        <f>ROUND(E128*P128,5)</f>
        <v>0</v>
      </c>
      <c r="R128" s="162"/>
      <c r="S128" s="162"/>
      <c r="T128" s="163">
        <v>0</v>
      </c>
      <c r="U128" s="162">
        <f>ROUND(E128*T128,2)</f>
        <v>0</v>
      </c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 t="s">
        <v>107</v>
      </c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80"/>
      <c r="B129" s="181"/>
      <c r="C129" s="254" t="s">
        <v>283</v>
      </c>
      <c r="D129" s="255"/>
      <c r="E129" s="256"/>
      <c r="F129" s="257"/>
      <c r="G129" s="258"/>
      <c r="H129" s="182"/>
      <c r="I129" s="182"/>
      <c r="J129" s="182"/>
      <c r="K129" s="182"/>
      <c r="L129" s="182"/>
      <c r="M129" s="182"/>
      <c r="N129" s="183"/>
      <c r="O129" s="183"/>
      <c r="P129" s="183"/>
      <c r="Q129" s="183"/>
      <c r="R129" s="183"/>
      <c r="S129" s="183"/>
      <c r="T129" s="184"/>
      <c r="U129" s="183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 t="s">
        <v>117</v>
      </c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5" t="str">
        <f>C129</f>
        <v>Provedení tahových zkoušek kotevních prvků střešní fólie.</v>
      </c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6"/>
      <c r="B130" s="7" t="s">
        <v>284</v>
      </c>
      <c r="C130" s="192" t="s">
        <v>284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AC130">
        <v>15</v>
      </c>
      <c r="AD130">
        <v>21</v>
      </c>
    </row>
    <row r="131" spans="1:60" x14ac:dyDescent="0.2">
      <c r="A131" s="185"/>
      <c r="B131" s="186" t="s">
        <v>28</v>
      </c>
      <c r="C131" s="193" t="s">
        <v>284</v>
      </c>
      <c r="D131" s="187"/>
      <c r="E131" s="187"/>
      <c r="F131" s="187"/>
      <c r="G131" s="188">
        <f>G8+G12+G16+G30+G32+G75+G89+G98+G103+G110+G123</f>
        <v>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AC131">
        <f>SUMIF(L7:L129,AC130,G7:G129)</f>
        <v>0</v>
      </c>
      <c r="AD131">
        <f>SUMIF(L7:L129,AD130,G7:G129)</f>
        <v>0</v>
      </c>
      <c r="AE131" t="s">
        <v>285</v>
      </c>
    </row>
    <row r="132" spans="1:60" x14ac:dyDescent="0.2">
      <c r="A132" s="6"/>
      <c r="B132" s="7" t="s">
        <v>284</v>
      </c>
      <c r="C132" s="192" t="s">
        <v>284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60" x14ac:dyDescent="0.2">
      <c r="A133" s="6"/>
      <c r="B133" s="7" t="s">
        <v>284</v>
      </c>
      <c r="C133" s="192" t="s">
        <v>284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60" x14ac:dyDescent="0.2">
      <c r="A134" s="259" t="s">
        <v>286</v>
      </c>
      <c r="B134" s="259"/>
      <c r="C134" s="260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60" x14ac:dyDescent="0.2">
      <c r="A135" s="261"/>
      <c r="B135" s="262"/>
      <c r="C135" s="263"/>
      <c r="D135" s="262"/>
      <c r="E135" s="262"/>
      <c r="F135" s="262"/>
      <c r="G135" s="264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AE135" t="s">
        <v>287</v>
      </c>
    </row>
    <row r="136" spans="1:60" x14ac:dyDescent="0.2">
      <c r="A136" s="265"/>
      <c r="B136" s="266"/>
      <c r="C136" s="267"/>
      <c r="D136" s="266"/>
      <c r="E136" s="266"/>
      <c r="F136" s="266"/>
      <c r="G136" s="26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60" x14ac:dyDescent="0.2">
      <c r="A137" s="265"/>
      <c r="B137" s="266"/>
      <c r="C137" s="267"/>
      <c r="D137" s="266"/>
      <c r="E137" s="266"/>
      <c r="F137" s="266"/>
      <c r="G137" s="26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60" x14ac:dyDescent="0.2">
      <c r="A138" s="265"/>
      <c r="B138" s="266"/>
      <c r="C138" s="267"/>
      <c r="D138" s="266"/>
      <c r="E138" s="266"/>
      <c r="F138" s="266"/>
      <c r="G138" s="26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60" x14ac:dyDescent="0.2">
      <c r="A139" s="269"/>
      <c r="B139" s="270"/>
      <c r="C139" s="271"/>
      <c r="D139" s="270"/>
      <c r="E139" s="270"/>
      <c r="F139" s="270"/>
      <c r="G139" s="272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60" x14ac:dyDescent="0.2">
      <c r="A140" s="6"/>
      <c r="B140" s="7" t="s">
        <v>284</v>
      </c>
      <c r="C140" s="192" t="s">
        <v>284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60" x14ac:dyDescent="0.2">
      <c r="C141" s="194"/>
      <c r="AE141" t="s">
        <v>288</v>
      </c>
    </row>
  </sheetData>
  <sheetProtection password="CB51" sheet="1" objects="1" scenarios="1"/>
  <mergeCells count="28">
    <mergeCell ref="C39:G39"/>
    <mergeCell ref="A1:G1"/>
    <mergeCell ref="C2:G2"/>
    <mergeCell ref="C3:G3"/>
    <mergeCell ref="C4:G4"/>
    <mergeCell ref="C14:G14"/>
    <mergeCell ref="C112:G112"/>
    <mergeCell ref="C40:G40"/>
    <mergeCell ref="C46:G46"/>
    <mergeCell ref="C49:G49"/>
    <mergeCell ref="C62:G62"/>
    <mergeCell ref="C80:G80"/>
    <mergeCell ref="C81:G81"/>
    <mergeCell ref="C94:G94"/>
    <mergeCell ref="C96:G96"/>
    <mergeCell ref="C97:G97"/>
    <mergeCell ref="C100:G100"/>
    <mergeCell ref="C102:G102"/>
    <mergeCell ref="C127:G127"/>
    <mergeCell ref="C129:G129"/>
    <mergeCell ref="A134:C134"/>
    <mergeCell ref="A135:G139"/>
    <mergeCell ref="C115:G115"/>
    <mergeCell ref="C117:G117"/>
    <mergeCell ref="C119:G119"/>
    <mergeCell ref="C120:G120"/>
    <mergeCell ref="C122:G122"/>
    <mergeCell ref="C125:G125"/>
  </mergeCells>
  <pageMargins left="0.39370078740157499" right="0.19685039370078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4" ma:contentTypeDescription="Vytvoří nový dokument" ma:contentTypeScope="" ma:versionID="52765ad49fcad8686c1997247f10c11a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c4e8276a00a30a2df9d9ed7103e39a7c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779380-E1ED-48DE-B5A6-E3ECCDB6CFCD}"/>
</file>

<file path=customXml/itemProps2.xml><?xml version="1.0" encoding="utf-8"?>
<ds:datastoreItem xmlns:ds="http://schemas.openxmlformats.org/officeDocument/2006/customXml" ds:itemID="{408581FC-54AB-4D3E-91A6-9B86EC690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Mirek</cp:lastModifiedBy>
  <cp:lastPrinted>2014-02-28T09:52:57Z</cp:lastPrinted>
  <dcterms:created xsi:type="dcterms:W3CDTF">2009-04-08T07:15:50Z</dcterms:created>
  <dcterms:modified xsi:type="dcterms:W3CDTF">2022-07-19T05:50:53Z</dcterms:modified>
</cp:coreProperties>
</file>