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411091 - výstavba (zao..." sheetId="2" r:id="rId2"/>
    <sheet name="201411092 - vedlejší a os..." sheetId="3" r:id="rId3"/>
    <sheet name="Pokyny pro vyplnění" sheetId="4" r:id="rId4"/>
  </sheets>
  <definedNames>
    <definedName name="_xlnm._FilterDatabase" localSheetId="1" hidden="1">'201411091 - výstavba (zao...'!$C$83:$K$83</definedName>
    <definedName name="_xlnm._FilterDatabase" localSheetId="2" hidden="1">'201411092 - vedlejší a os...'!$C$80:$K$80</definedName>
    <definedName name="_xlnm.Print_Titles" localSheetId="1">'201411091 - výstavba (zao...'!$83:$83</definedName>
    <definedName name="_xlnm.Print_Titles" localSheetId="2">'201411092 - vedlejší a os...'!$80:$80</definedName>
    <definedName name="_xlnm.Print_Titles" localSheetId="0">'Rekapitulace stavby'!$49:$49</definedName>
    <definedName name="_xlnm.Print_Area" localSheetId="1">'201411091 - výstavba (zao...'!$C$4:$J$36,'201411091 - výstavba (zao...'!$C$42:$J$65,'201411091 - výstavba (zao...'!$C$71:$K$362</definedName>
    <definedName name="_xlnm.Print_Area" localSheetId="2">'201411092 - vedlejší a os...'!$C$4:$J$36,'201411092 - vedlejší a os...'!$C$42:$J$62,'201411092 - vedlejší a os...'!$C$68:$K$96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<sst xmlns="http://schemas.openxmlformats.org/spreadsheetml/2006/main" count="3262" uniqueCount="803">
  <si>
    <t>Export VZ</t>
  </si>
  <si>
    <t>List obsahuje:</t>
  </si>
  <si>
    <t>3.0</t>
  </si>
  <si>
    <t>ODOM</t>
  </si>
  <si>
    <t>False</t>
  </si>
  <si>
    <t>{BFF626CE-400F-49F5-9E27-D0F748ED2E0D}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</si>
  <si>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</si>
  <si>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</si>
  <si>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</si>
  <si>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</si>
  <si>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</si>
  <si>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</si>
  <si>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</si>
  <si>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</si>
  <si>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</si>
  <si>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20141109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</si>
  <si>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</si>
  <si>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</si>
  <si>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Chlumec - vodovod</t>
  </si>
  <si>
    <t>0,1</t>
  </si>
  <si>
    <t>KSO:</t>
  </si>
  <si>
    <t>827 11</t>
  </si>
  <si>
    <t>CC-CZ:</t>
  </si>
  <si>
    <t>1</t>
  </si>
  <si>
    <t>Místo:</t>
  </si>
  <si>
    <t>Chlumec</t>
  </si>
  <si>
    <t>Datum:</t>
  </si>
  <si>
    <t>12.11.2014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</si>
  <si>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</si>
  <si>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</si>
  <si>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</si>
  <si>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</si>
  <si>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</si>
  <si>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</si>
  <si>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</si>
  <si>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</si>
  <si>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</si>
  <si>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Zdeněk Hejtman, Dačice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</si>
  <si>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</si>
  <si>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</si>
  <si>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</si>
  <si>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</si>
  <si>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</si>
  <si>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</si>
  <si>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</si>
  <si>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</si>
  <si>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</si>
  <si>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</si>
  <si>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</si>
  <si>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</si>
  <si>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</si>
  <si>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</si>
  <si>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</si>
  <si>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</si>
  <si>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</si>
  <si>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</si>
  <si>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</si>
  <si>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</si>
  <si>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</si>
  <si>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</si>
  <si>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</si>
  <si>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</si>
  <si>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</si>
  <si>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</si>
  <si>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</si>
  <si>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</si>
  <si>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</si>
  <si>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</si>
  <si>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</si>
  <si>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</si>
  <si>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</si>
  <si>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</si>
  <si>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</si>
  <si>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</si>
  <si>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</si>
  <si>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</si>
  <si>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</si>
  <si>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</si>
  <si>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</si>
  <si>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201411091</t>
  </si>
  <si>
    <t>výstavba (zaokruhování) vodovodu</t>
  </si>
  <si>
    <t>ING</t>
  </si>
  <si>
    <t>{695CC58A-7A17-4BF7-A6C0-8FE50DF84116}</t>
  </si>
  <si>
    <t>2</t>
  </si>
  <si>
    <t>201411092</t>
  </si>
  <si>
    <t>vedlejší a ostatní náklady</t>
  </si>
  <si>
    <t>VON</t>
  </si>
  <si>
    <t>{1EC4787A-A39A-4273-BD28-01DBE5E19C90}</t>
  </si>
  <si>
    <t>Zpět na list:</t>
  </si>
  <si>
    <t>KRYCÍ LIST SOUPISU</t>
  </si>
  <si>
    <t>Objekt:</t>
  </si>
  <si>
    <t>201411091 - výstavba (zaokruhování) vodovodu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</si>
  <si>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</si>
  <si>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</si>
  <si>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</si>
  <si>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</si>
  <si>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</si>
  <si>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</si>
  <si>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</si>
  <si>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</si>
  <si>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</si>
  <si>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</si>
  <si>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</si>
  <si>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</si>
  <si>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</si>
  <si>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</si>
  <si>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</si>
  <si>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</si>
  <si>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</si>
  <si>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</si>
  <si>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</si>
  <si>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</si>
  <si>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</si>
  <si>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</si>
  <si>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</si>
  <si>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</si>
  <si>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</si>
  <si>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</si>
  <si>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</si>
  <si>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</si>
  <si>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</si>
  <si>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</si>
  <si>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</si>
  <si>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</si>
  <si>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</si>
  <si>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113106051</t>
  </si>
  <si>
    <t>Rozebrání dlažeb při překopech vozovek z velkých kostek do lože z kameniva plochy do 15 m2</t>
  </si>
  <si>
    <t>m2</t>
  </si>
  <si>
    <t>CS ÚRS 2014 02</t>
  </si>
  <si>
    <t>4</t>
  </si>
  <si>
    <t>997682029</t>
  </si>
  <si>
    <t>PP</t>
  </si>
  <si>
    <t>Rozebrání dlažeb při překopech inženýrských sítí plochy do 15 m2 s přemístěním hmot na skládku na vzdálenost do 3 m nebo s naložením na dopravní prostředek vozovek a ploch, s jakoukoliv výplní spár z velkých kostek kladených do lože z kameniva těženého</t>
  </si>
  <si>
    <t>VV</t>
  </si>
  <si>
    <t>5,5*2"v.č.F.2</t>
  </si>
  <si>
    <t>113107024</t>
  </si>
  <si>
    <t>Odstranění podkladu plochy do 15 m2 z kameniva drceného tl 400 mm při překopech inž sítí</t>
  </si>
  <si>
    <t>-1405059666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</si>
  <si>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300 do 400 mm</t>
  </si>
  <si>
    <t>2*2+2*2+5,5*2"v.č.F.2</t>
  </si>
  <si>
    <t>3</t>
  </si>
  <si>
    <t>113107043</t>
  </si>
  <si>
    <t>Odstranění podkladu plochy do 15 m2 živičných tl 150 mm při překopech inž sítí</t>
  </si>
  <si>
    <t>-1707483210</t>
  </si>
  <si>
    <t>Odstranění podkladů nebo krytů při překopech inženýrských sítí v ploše jednotlivě do 15 m2 s přemístěním hmot na skládku ve vzdálenosti do 3 m nebo s naložením na dopravní prostředek živičných, o tl. vrstvy přes 100 do 150 mm</t>
  </si>
  <si>
    <t>2,5*2,5+2,5*2,5"v.č.F.2</t>
  </si>
  <si>
    <t>133201101</t>
  </si>
  <si>
    <t>Hloubení šachet v hornině tř. 3 objemu do 100 m3</t>
  </si>
  <si>
    <t>m3</t>
  </si>
  <si>
    <t>1510493866</t>
  </si>
  <si>
    <t>Hloubení zapažených i nezapažených šachet s případným nutným přemístěním výkopku ve výkopišti v hornině tř. 3 do 100 m3</t>
  </si>
  <si>
    <t>5*1,5*(1,2-0,45)</t>
  </si>
  <si>
    <t>2*2*(1,8-0,48)</t>
  </si>
  <si>
    <t>2*2*(1,7-0,48)</t>
  </si>
  <si>
    <t>Součet"v.č.F.2</t>
  </si>
  <si>
    <t>5</t>
  </si>
  <si>
    <t>133201109</t>
  </si>
  <si>
    <t>Příplatek za lepivost u hloubení šachet v hornině tř. 3</t>
  </si>
  <si>
    <t>-1932498687</t>
  </si>
  <si>
    <t>Hloubení zapažených i nezapažených šachet s případným nutným přemístěním výkopku ve výkopišti v hornině tř. 3 Příplatek k cenám za lepivost horniny tř. 3</t>
  </si>
  <si>
    <t>6</t>
  </si>
  <si>
    <t>141721112</t>
  </si>
  <si>
    <t>Řízený zemní protlak hloubky do 6 m vnějšího průměru do 90 mm v hornině tř 1 až 4</t>
  </si>
  <si>
    <t>m</t>
  </si>
  <si>
    <t>1357895809</t>
  </si>
  <si>
    <t>Řízený zemní protlak v hornině tř. 1 až 4, včetně protlačení trub v hloubce do 6 m vnějšího průměru vrtu přes 63 do 90 mm</t>
  </si>
  <si>
    <t>109,3"v.č.F.2</t>
  </si>
  <si>
    <t>7</t>
  </si>
  <si>
    <t>151101201</t>
  </si>
  <si>
    <t>Zřízení příložného pažení stěn výkopu hl do 4 m</t>
  </si>
  <si>
    <t>2101388491</t>
  </si>
  <si>
    <t>Zřízení pažení stěn výkopu bez rozepření nebo vzepření příložné, hloubky do 4 m</t>
  </si>
  <si>
    <t>(5+1,5)*2*1,7</t>
  </si>
  <si>
    <t>(2+2)*2*1,8</t>
  </si>
  <si>
    <t>2*4*1,7</t>
  </si>
  <si>
    <t>8</t>
  </si>
  <si>
    <t>151101211</t>
  </si>
  <si>
    <t>Odstranění příložného pažení stěn hl do 4 m</t>
  </si>
  <si>
    <t>-1531965163</t>
  </si>
  <si>
    <t>Odstranění pažení stěn výkopu s uložením pažin na vzdálenost do 3 m od okraje výkopu příložné, hloubky do 4 m</t>
  </si>
  <si>
    <t>9</t>
  </si>
  <si>
    <t>151101301</t>
  </si>
  <si>
    <t>Zřízení rozepření stěn při pažení příložném hl do 4 m</t>
  </si>
  <si>
    <t>2030688357</t>
  </si>
  <si>
    <t>Zřízení rozepření zapažených stěn výkopů s potřebným přepažováním při roubení příložném, hloubky do 4 m</t>
  </si>
  <si>
    <t>5*1,5*1,7+2*2*1,8+2*2*1,7"v.č.F.2</t>
  </si>
  <si>
    <t>151101311</t>
  </si>
  <si>
    <t>Odstranění rozepření stěn při pažení příložném hl do 4 m</t>
  </si>
  <si>
    <t>-1859008479</t>
  </si>
  <si>
    <t>Odstranění rozepření stěn výkopů s uložením materiálu na vzdálenost do 3 m od okraje výkopu roubení příložného, hloubky do 4 m</t>
  </si>
  <si>
    <t>11</t>
  </si>
  <si>
    <t>162701103</t>
  </si>
  <si>
    <t>Vodorovné přemístění do 8000 m výkopku/sypaniny z horniny tř. 1 až 4</t>
  </si>
  <si>
    <t>-468029325</t>
  </si>
  <si>
    <t>Vodorovné přemístění výkopku nebo sypaniny po suchu na obvyklém dopravním prostředku, bez naložení výkopku, avšak se složením bez rozhrnutí z horniny tř. 1 až 4 na vzdálenost přes 7 000 do 8 000 m</t>
  </si>
  <si>
    <t>15,785-8,035-6,2"položky dílu 1</t>
  </si>
  <si>
    <t>12</t>
  </si>
  <si>
    <t>167101101</t>
  </si>
  <si>
    <t>Nakládání výkopku z hornin tř. 1 až 4 do 100 m3</t>
  </si>
  <si>
    <t>-556891708</t>
  </si>
  <si>
    <t>Nakládání, skládání a překládání neulehlého výkopku nebo sypaniny nakládání, množství do 100 m3, z hornin tř. 1 až 4</t>
  </si>
  <si>
    <t>13</t>
  </si>
  <si>
    <t>171201201</t>
  </si>
  <si>
    <t>Uložení sypaniny na skládky</t>
  </si>
  <si>
    <t>-46974813</t>
  </si>
  <si>
    <t>14</t>
  </si>
  <si>
    <t>171201211</t>
  </si>
  <si>
    <t>Poplatek za uložení odpadu ze sypaniny na skládce (skládkovné)</t>
  </si>
  <si>
    <t>t</t>
  </si>
  <si>
    <t>2108545836</t>
  </si>
  <si>
    <t>Uložení sypaniny poplatek za uložení sypaniny na skládce (skládkovné)</t>
  </si>
  <si>
    <t>1,550*2"v.č.F.2</t>
  </si>
  <si>
    <t>174101101</t>
  </si>
  <si>
    <t>Zásyp jam, šachet rýh nebo kolem objektů sypaninou se zhutněním</t>
  </si>
  <si>
    <t>1316094902</t>
  </si>
  <si>
    <t>Zásyp sypaninou z jakékoliv horniny s uložením výkopku ve vrstvách se zhutněním jam, šachet, rýh nebo kolem objektů v těchto vykopávkách</t>
  </si>
  <si>
    <t>15,785-6,2-1,55"položky dílu 1</t>
  </si>
  <si>
    <t>16</t>
  </si>
  <si>
    <t>175101101</t>
  </si>
  <si>
    <t>Obsypání potrubí bez prohození sypaniny z hornin tř. 1 až 4 uloženým do 3 m od kraje výkopu</t>
  </si>
  <si>
    <t>1316337035</t>
  </si>
  <si>
    <t>Obsypání potrubí sypaninou z vhodných hornin tř. 1 až 4 nebo materiálem připraveným podél výkopu ve vzdálenosti do 3 m od jeho kraje, pro jakoukoliv hloubku výkopu a míru zhutnění bez prohození sypaniny</t>
  </si>
  <si>
    <t>5*1,5*0,4</t>
  </si>
  <si>
    <t>2*2*0,4</t>
  </si>
  <si>
    <t>17</t>
  </si>
  <si>
    <t>175101109</t>
  </si>
  <si>
    <t>Příplatek k obsypání potrubí sypaninou uloženou do 3 m od kraje výkopu za prohození sypaniny</t>
  </si>
  <si>
    <t>520732685</t>
  </si>
  <si>
    <t>Obsypání potrubí sypaninou z vhodných hornin tř. 1 až 4 nebo materiálem připraveným podél výkopu ve vzdálenosti do 3 m od jeho kraje, pro jakoukoliv hloubku výkopu a míru zhutnění Příplatek k ceně za prohození sypaniny</t>
  </si>
  <si>
    <t>Vodorovné konstrukce</t>
  </si>
  <si>
    <t>18</t>
  </si>
  <si>
    <t>451572111</t>
  </si>
  <si>
    <t>Lože pod potrubí otevřený výkop z kameniva drobného těženého</t>
  </si>
  <si>
    <t>-1291200094</t>
  </si>
  <si>
    <t>Lože pod potrubí, stoky a drobné objekty v otevřeném výkopu z kameniva drobného těženého 0 až 4 mm</t>
  </si>
  <si>
    <t>5*1,5*0,1</t>
  </si>
  <si>
    <t>2*2*0,1</t>
  </si>
  <si>
    <t>19</t>
  </si>
  <si>
    <t>452313141</t>
  </si>
  <si>
    <t>Podkladní bloky z betonu prostého tř. C 16/20 otevřený výkop</t>
  </si>
  <si>
    <t>516625587</t>
  </si>
  <si>
    <t>Podkladní a zajišťovací konstrukce z betonu prostého v otevřeném výkopu bloky pro potrubí z betonu tř. C 16/20</t>
  </si>
  <si>
    <t>0,5*0,5*0,3*5"v.č.F.3</t>
  </si>
  <si>
    <t>20</t>
  </si>
  <si>
    <t>452353101</t>
  </si>
  <si>
    <t>Bednění podkladních bloků otevřený výkop</t>
  </si>
  <si>
    <t>-273769584</t>
  </si>
  <si>
    <t>Bednění podkladních a zajišťovacích konstrukcí v otevřeném výkopu bloků pro potrubí</t>
  </si>
  <si>
    <t>0,5*4*0,3*5"v.č.F.3</t>
  </si>
  <si>
    <t>Komunikace</t>
  </si>
  <si>
    <t>566901132</t>
  </si>
  <si>
    <t>Vyspravení podkladu po překopech ing sítí plochy do 15 m2 štěrkodrtí tl. 150 mm</t>
  </si>
  <si>
    <t>1471265683</t>
  </si>
  <si>
    <t>Vyspravení podkladu po překopech inženýrských sítí plochy do 15 m2 s rozprostřením a zhutněním štěrkodrtí tl. 150 mm</t>
  </si>
  <si>
    <t>5,5*2*2"v.č.F.2</t>
  </si>
  <si>
    <t>22</t>
  </si>
  <si>
    <t>566901133</t>
  </si>
  <si>
    <t>Vyspravení podkladu po překopech ing sítí plochy do 15 m2 štěrkodrtí tl. 200 mm</t>
  </si>
  <si>
    <t>-377285797</t>
  </si>
  <si>
    <t>Vyspravení podkladu po překopech inženýrských sítí plochy do 15 m2 s rozprostřením a zhutněním štěrkodrtí tl. 200 mm</t>
  </si>
  <si>
    <t>(2,5*2,5+2,5*2,5)*2"v.č.F.2</t>
  </si>
  <si>
    <t>23</t>
  </si>
  <si>
    <t>566901161</t>
  </si>
  <si>
    <t>Vyspravení podkladu po překopech ing sítí plochy do 15 m2 obalovaným kamenivem ACP (OK) tl. 100 mm</t>
  </si>
  <si>
    <t>1044796104</t>
  </si>
  <si>
    <t>Vyspravení podkladu po překopech inženýrských sítí plochy do 15 m2 s rozprostřením a zhutněním obalovaným kamenivem ACP (OK) tl. 100 mm</t>
  </si>
  <si>
    <t>24</t>
  </si>
  <si>
    <t>572340111</t>
  </si>
  <si>
    <t>Vyspravení krytu komunikací po překopech plochy do 15 m2 asfaltovým betonem ACO (AB) tl 50 mm</t>
  </si>
  <si>
    <t>630255958</t>
  </si>
  <si>
    <t>Vyspravení krytu komunikací po překopech inženýrských sítí plochy do 15 m2 asfaltovým betonem ACO (AB), po zhutnění tl. přes 30 do 50 mm</t>
  </si>
  <si>
    <t>25</t>
  </si>
  <si>
    <t>591111111</t>
  </si>
  <si>
    <t>Kladení dlažby z kostek velkých z kamene do lože z kameniva těženého tl 50 mm</t>
  </si>
  <si>
    <t>-453330547</t>
  </si>
  <si>
    <t>Kladení dlažby z kostek s provedením lože do tl. 50 mm, s vyplněním spár, s dvojím beraněním a se smetením přebytečného materiálu na krajnici velkých z kamene, do lože z kameniva těženého</t>
  </si>
  <si>
    <t>26</t>
  </si>
  <si>
    <t>595601501</t>
  </si>
  <si>
    <t>Úprava spáry napojení nového asf.povrchu na stávající</t>
  </si>
  <si>
    <t>-1947298607</t>
  </si>
  <si>
    <t>(2,5+2,5)*2+2,5*4"v.č.F.2</t>
  </si>
  <si>
    <t>Trubní vedení</t>
  </si>
  <si>
    <t>27</t>
  </si>
  <si>
    <t>857242121</t>
  </si>
  <si>
    <t>Montáž litinových tvarovek jednoosých přírubových otevřený výkop DN 80</t>
  </si>
  <si>
    <t>kus</t>
  </si>
  <si>
    <t>1192782840</t>
  </si>
  <si>
    <t>Montáž litinových tvarovek na potrubí litinovém tlakovém jednoosých na potrubí z trub přírubových v otevřeném výkopu, kanálu nebo v šachtě DN 80</t>
  </si>
  <si>
    <t>1+1+5+5+1"v.č.F.3</t>
  </si>
  <si>
    <t>28</t>
  </si>
  <si>
    <t>857244121</t>
  </si>
  <si>
    <t>Montáž litinových tvarovek odbočných přírubových otevřený výkop DN 80</t>
  </si>
  <si>
    <t>2111017920</t>
  </si>
  <si>
    <t>Montáž litinových tvarovek na potrubí litinovém tlakovém odbočných na potrubí z trub přírubových v otevřeném výkopu, kanálu nebo v šachtě DN 80</t>
  </si>
  <si>
    <t>1"v.č.F.3</t>
  </si>
  <si>
    <t>29</t>
  </si>
  <si>
    <t>857262121</t>
  </si>
  <si>
    <t>Montáž litinových tvarovek jednoosých přírubových otevřený výkop DN 100</t>
  </si>
  <si>
    <t>-1893311630</t>
  </si>
  <si>
    <t>Montáž litinových tvarovek na potrubí litinovém tlakovém jednoosých na potrubí z trub přírubových v otevřeném výkopu, kanálu nebo v šachtě DN 100</t>
  </si>
  <si>
    <t>1+3+1"v.č.F.3</t>
  </si>
  <si>
    <t>30</t>
  </si>
  <si>
    <t>857264121</t>
  </si>
  <si>
    <t>Montáž litinových tvarovek odbočných přírubových otevřený výkop DN 100</t>
  </si>
  <si>
    <t>822767456</t>
  </si>
  <si>
    <t>Montáž litinových tvarovek na potrubí litinovém tlakovém odbočných na potrubí z trub přírubových v otevřeném výkopu, kanálu nebo v šachtě DN 100</t>
  </si>
  <si>
    <t>31</t>
  </si>
  <si>
    <t>M</t>
  </si>
  <si>
    <t>851010008016</t>
  </si>
  <si>
    <t>TVAROVKA T KUS DN 100-80</t>
  </si>
  <si>
    <t>1748701289</t>
  </si>
  <si>
    <t>TVAROVKA PŘÍRUBOVÁ T KUS DN 100-80</t>
  </si>
  <si>
    <t>32</t>
  </si>
  <si>
    <t>851008008016</t>
  </si>
  <si>
    <t>TVAROVKA T KUS DN 80-80</t>
  </si>
  <si>
    <t>1377129382</t>
  </si>
  <si>
    <t>TVAROVKA PŘÍRUBOVÁ T KUS DN 80-80</t>
  </si>
  <si>
    <t>33</t>
  </si>
  <si>
    <t>853010000016</t>
  </si>
  <si>
    <t>TVAROVKA OBLOUK 90° DN 100</t>
  </si>
  <si>
    <t>-384253675</t>
  </si>
  <si>
    <t>TVAROVKA PŘÍRUBOVÁ OBLOUK 90° DN 100</t>
  </si>
  <si>
    <t>34</t>
  </si>
  <si>
    <t>854008000016</t>
  </si>
  <si>
    <t>TVAROVKA OBLOUK 45° DN 80</t>
  </si>
  <si>
    <t>-781232207</t>
  </si>
  <si>
    <t>TVAROVKA PŘÍRUBOVÁ OBLOUK 45° DN 80</t>
  </si>
  <si>
    <t>1,000"v.č.F.3</t>
  </si>
  <si>
    <t>35</t>
  </si>
  <si>
    <t>854208000016</t>
  </si>
  <si>
    <t>TVAROVKA OBLOUK 22° DN 80</t>
  </si>
  <si>
    <t>573405859</t>
  </si>
  <si>
    <t>TVAROVKA PŘÍRUBOVÁ OBLOUK 22° DN 80</t>
  </si>
  <si>
    <t>36</t>
  </si>
  <si>
    <t>799408000016</t>
  </si>
  <si>
    <t>SYNOFLEX - S PŘÍRUBOU DN 100</t>
  </si>
  <si>
    <t>1833433658</t>
  </si>
  <si>
    <t>TVAROVKA SYNOFLEX SPOJKA 3000+ S PŘÍRUBOU 80 (85-105)</t>
  </si>
  <si>
    <t>3"v.č.F.3</t>
  </si>
  <si>
    <t>37</t>
  </si>
  <si>
    <t>799805881</t>
  </si>
  <si>
    <t>Lemový nákružek tlakový PE D 90</t>
  </si>
  <si>
    <t>ks</t>
  </si>
  <si>
    <t>-634079001</t>
  </si>
  <si>
    <t>Vnitřní instalace Systém PPR ostatní Lemový nákružek PPR D 90</t>
  </si>
  <si>
    <t>P</t>
  </si>
  <si>
    <t>Poznámka k položce:
PPR - systém pro rozvody vody, topení a podlahového vytápění; spojování za tepla svařováním</t>
  </si>
  <si>
    <t>5"v.č.F.3</t>
  </si>
  <si>
    <t>38</t>
  </si>
  <si>
    <t>010208009818</t>
  </si>
  <si>
    <t>PŘÍRUBA LITINA točivá DN 80</t>
  </si>
  <si>
    <t>1556874924</t>
  </si>
  <si>
    <t>PŘÍRUBOVÁ SPOJENÍ ÚSPORNÁ PŘÍRUBA PRO LITINU DN 80/98</t>
  </si>
  <si>
    <t>39</t>
  </si>
  <si>
    <t>855010008016</t>
  </si>
  <si>
    <t>TVAROVKA REDUKČNÍ FFR DN 100-80</t>
  </si>
  <si>
    <t>-507236421</t>
  </si>
  <si>
    <t>TVAROVKA PŘÍRUBOVÁ REDUKČNÍ FFR DN 100-80</t>
  </si>
  <si>
    <t>40</t>
  </si>
  <si>
    <t>505008020016</t>
  </si>
  <si>
    <t>KOLENO PATNÍ PŘÍRUBOVÉ DLOUHÉ DN 80</t>
  </si>
  <si>
    <t>-49773129</t>
  </si>
  <si>
    <t>TVAROVKA PŘÍRUBOVÁ KOLENO PATNÍ DLOUHÉ DN 80</t>
  </si>
  <si>
    <t>41</t>
  </si>
  <si>
    <t>871241121</t>
  </si>
  <si>
    <t>Montáž potrubí z trubek z tlakového polyetylénu otevřený výkop svařovaných vnější průměr 90 mm</t>
  </si>
  <si>
    <t>521958680</t>
  </si>
  <si>
    <t>Montáž potrubí z plastických hmot v otevřeném výkopu, z tlakových trubek polyetylenových PE svařených vnějšího průměru 90 mm</t>
  </si>
  <si>
    <t>42</t>
  </si>
  <si>
    <t>286158711</t>
  </si>
  <si>
    <t>trubka vodovodní tlaková (PE 100 RC s ochrannou vrstvou z PP) 90x5,4 SDR 17</t>
  </si>
  <si>
    <t>683509964</t>
  </si>
  <si>
    <t>109,3*1,05"v.č.F.2</t>
  </si>
  <si>
    <t>43</t>
  </si>
  <si>
    <t>286159740</t>
  </si>
  <si>
    <t>elektrospojka SDR 11, PE 100, PN 16 d 90</t>
  </si>
  <si>
    <t>529129600</t>
  </si>
  <si>
    <t>trubky z polypropylénu a kombinované pro rozvod pitné a teplé užitkové vody PE elektrotvarovky elektrospojka SDR 11, PE 100 - Radius, PN 16 d 90</t>
  </si>
  <si>
    <t>44</t>
  </si>
  <si>
    <t>871315221</t>
  </si>
  <si>
    <t>Kanalizační potrubí z tvrdého PVC-systém KG tuhost třídy SN8 DN150</t>
  </si>
  <si>
    <t>1893336836</t>
  </si>
  <si>
    <t>Kanalizační potrubí z tvrdého PVC systém KG v otevřeném výkopu ve sklonu do 20 %, tuhost třídy SN 8 DN 150</t>
  </si>
  <si>
    <t>1,5"v.č.F.2</t>
  </si>
  <si>
    <t>45</t>
  </si>
  <si>
    <t>877313123</t>
  </si>
  <si>
    <t>Montáž tvarovek jednoosých na potrubí z trub z PVC těsněných kroužkem otevřený výkop DN 150</t>
  </si>
  <si>
    <t>-1053675421</t>
  </si>
  <si>
    <t>Montáž tvarovek na potrubí z kanalizačních trub z plastu z tvrdého PVC těsněných gumovým kroužkem v otevřeném výkopu jednoosých DN 150</t>
  </si>
  <si>
    <t>1"v.č.F.4</t>
  </si>
  <si>
    <t>46</t>
  </si>
  <si>
    <t>286113610</t>
  </si>
  <si>
    <t>koleno kanalizace plastové KGB 160x45°</t>
  </si>
  <si>
    <t>852776343</t>
  </si>
  <si>
    <t>trubky z polyvinylchloridu kanalizace domovní a uliční KG - Systém (PVC) kolena KGB KGB 160x45°</t>
  </si>
  <si>
    <t>47</t>
  </si>
  <si>
    <t>879171111</t>
  </si>
  <si>
    <t>Montáž vodovodní přípojky na potrubí DN 32</t>
  </si>
  <si>
    <t>201705148</t>
  </si>
  <si>
    <t>Montáž napojení vodovodní přípojky v otevřeném výkopu ve sklonu přes 20 % DN 32</t>
  </si>
  <si>
    <t>48</t>
  </si>
  <si>
    <t>880101501</t>
  </si>
  <si>
    <t>Napojení kanalizačního potrubí uliční vpusti na stávající dešťovou kanalizaci</t>
  </si>
  <si>
    <t>-968589349</t>
  </si>
  <si>
    <t>1"v.č.F.2</t>
  </si>
  <si>
    <t>49</t>
  </si>
  <si>
    <t>891181111</t>
  </si>
  <si>
    <t>Montáž vodovodních šoupátek otevřený výkop DN 40</t>
  </si>
  <si>
    <t>-346479458</t>
  </si>
  <si>
    <t>Montáž vodovodních armatur na potrubí šoupátek v otevřeném výkopu nebo v šachtách s osazením zemní soupravy (bez poklopů) DN 40</t>
  </si>
  <si>
    <t>50</t>
  </si>
  <si>
    <t>400208000016</t>
  </si>
  <si>
    <t>ŠOUPĚ E2 PŘÍRUBOVÉ KRÁTKÉ DN 80</t>
  </si>
  <si>
    <t>-296006659</t>
  </si>
  <si>
    <t>51</t>
  </si>
  <si>
    <t>409008009014</t>
  </si>
  <si>
    <t>ŠOUPĚ E2 PŘÍRUBOVÉ VEVAŘOVACÍ PN16 PE 100 DN 80/90</t>
  </si>
  <si>
    <t>1377278496</t>
  </si>
  <si>
    <t>52</t>
  </si>
  <si>
    <t>260000103216</t>
  </si>
  <si>
    <t>ŠOUPÁTKO DOMOVNÍ PŘÍPOJKY ISO DN 32</t>
  </si>
  <si>
    <t>-132446571</t>
  </si>
  <si>
    <t>53</t>
  </si>
  <si>
    <t>900205010004</t>
  </si>
  <si>
    <t>SOUPRAVA ZEMNÍ E2-1,5 m</t>
  </si>
  <si>
    <t>354264384</t>
  </si>
  <si>
    <t>ZEMNÍ SOUPRAVY ŠOUPÁTKOVÉ TUHÉ 50-100 (1,5m)</t>
  </si>
  <si>
    <t>54</t>
  </si>
  <si>
    <t>891241111</t>
  </si>
  <si>
    <t>Montáž vodovodních šoupátek otevřený výkop DN 80</t>
  </si>
  <si>
    <t>444494601</t>
  </si>
  <si>
    <t>Montáž vodovodních armatur na potrubí šoupátek v otevřeném výkopu nebo v šachtách s osazením zemní soupravy (bez poklopů) DN 80</t>
  </si>
  <si>
    <t>2"v.č.F.3</t>
  </si>
  <si>
    <t>55</t>
  </si>
  <si>
    <t>891247111</t>
  </si>
  <si>
    <t>Montáž hydrantů podzemních DN 80</t>
  </si>
  <si>
    <t>1153952637</t>
  </si>
  <si>
    <t>Montáž vodovodních armatur na potrubí hydrantů podzemních (bez osazení poklopů) DN 80</t>
  </si>
  <si>
    <t>56</t>
  </si>
  <si>
    <t>K24008015016</t>
  </si>
  <si>
    <t>HYDRANT DUO PODZEMNÍ DN 80/1,5 m</t>
  </si>
  <si>
    <t>-1246068658</t>
  </si>
  <si>
    <t>HYDRANT POZDEMNÍ DUO DN 80/1,5 m</t>
  </si>
  <si>
    <t>57</t>
  </si>
  <si>
    <t>891249111</t>
  </si>
  <si>
    <t>Montáž navrtávacích pasů na potrubí z jakýchkoli trub DN 80</t>
  </si>
  <si>
    <t>419240590</t>
  </si>
  <si>
    <t>Montáž vodovodních armatur na potrubí navrtávacích pasů s ventilem Jt 1 Mpa, na potrubí z trub osinkocementových, litinových, ocelových nebo plastických hmot DN 80</t>
  </si>
  <si>
    <t>58</t>
  </si>
  <si>
    <t>525009005416</t>
  </si>
  <si>
    <t>PAS NAVRTÁVACÍ HAKU DN 90-5/4''</t>
  </si>
  <si>
    <t>-1279803902</t>
  </si>
  <si>
    <t>NAVRTÁVACÍ PASY NAVRTÁVACÍ HAKU DN 90-5/4''</t>
  </si>
  <si>
    <t>59</t>
  </si>
  <si>
    <t>892241111</t>
  </si>
  <si>
    <t>Tlaková zkouška vodou potrubí do 80</t>
  </si>
  <si>
    <t>-1706468157</t>
  </si>
  <si>
    <t>Tlakové zkoušky vodou na potrubí DN do 80</t>
  </si>
  <si>
    <t>60</t>
  </si>
  <si>
    <t>892273121</t>
  </si>
  <si>
    <t>Proplach a desinfekce vodovodního potrubí DN od 80 do 125</t>
  </si>
  <si>
    <t>240364827</t>
  </si>
  <si>
    <t>109,300"v.č.F.2</t>
  </si>
  <si>
    <t>61</t>
  </si>
  <si>
    <t>895941311</t>
  </si>
  <si>
    <t>Zřízení vpusti kanalizační uliční z betonových dílců typ UVB-50</t>
  </si>
  <si>
    <t>444633059</t>
  </si>
  <si>
    <t>62</t>
  </si>
  <si>
    <t>592238780</t>
  </si>
  <si>
    <t>mříž M1 D400 DIN 19583-13, 500/500 mm</t>
  </si>
  <si>
    <t>315532529</t>
  </si>
  <si>
    <t>prefabrikáty pro uliční vpusti dílce betonové pro uliční vpusti vpusť dešťová uliční s rámem mříž M1 D400 DIN 19583-13, 500/500mm</t>
  </si>
  <si>
    <t>63</t>
  </si>
  <si>
    <t>592238760</t>
  </si>
  <si>
    <t>rám zabetonovaný DIN 19583-9 500/500 mm</t>
  </si>
  <si>
    <t>-1658474721</t>
  </si>
  <si>
    <t>prefabrikáty pro uliční vpusti dílce betonové pro uliční vpusti vpusť dešťová uliční s rámem rám zabetonovaný DIN 19583-9, 500/500mm</t>
  </si>
  <si>
    <t>64</t>
  </si>
  <si>
    <t>592238520</t>
  </si>
  <si>
    <t>dno betonové pro uliční vpusť s kalovou prohlubní TBV-Q 2a 45x30x5 cm</t>
  </si>
  <si>
    <t>-951461523</t>
  </si>
  <si>
    <t>prefabrikáty pro uliční vpusti dílce betonové pro uliční vpusti dno s kalovou prohlubní TBV-Q 450/300/2a       45 x 30 x 5</t>
  </si>
  <si>
    <t>65</t>
  </si>
  <si>
    <t>592238740</t>
  </si>
  <si>
    <t>koš pozink. C3 DIN 4052, vysoký, pro rám 500/300</t>
  </si>
  <si>
    <t>940932677</t>
  </si>
  <si>
    <t>prefabrikáty pro uliční vpusti dílce betonové pro uliční vpusti vpusť dešťová uliční s rámem koš pozink. C3 DIN 4052, vysoký, rám 500/300</t>
  </si>
  <si>
    <t>1"v.č.F.</t>
  </si>
  <si>
    <t>66</t>
  </si>
  <si>
    <t>592238620</t>
  </si>
  <si>
    <t>skruž betonová pro uliční vpusť středová TBV-Q 450/295/6a 45x30x5 cm</t>
  </si>
  <si>
    <t>287660651</t>
  </si>
  <si>
    <t>prefabrikáty pro uliční vpusti dílce betonové pro uliční vpusti skruže středové TBV-Q 450/295/6a        45 x 30 x 5</t>
  </si>
  <si>
    <t>67</t>
  </si>
  <si>
    <t>592238560</t>
  </si>
  <si>
    <t>skruž betonová pro uliční vpusť horní TBV-Q 450/195/5c, 45x20x5 cm</t>
  </si>
  <si>
    <t>-492704928</t>
  </si>
  <si>
    <t>prefabrikáty pro uliční vpusti dílce betonové pro uliční vpusti skruže horní TBV-Q 450/195/5c         45 x 20 x 5</t>
  </si>
  <si>
    <t>68</t>
  </si>
  <si>
    <t>592238640</t>
  </si>
  <si>
    <t>prstenec betonový pro uliční vpusť vyrovnávací TBV-Q 390/60/10a, 39x6x5 cm</t>
  </si>
  <si>
    <t>-856943890</t>
  </si>
  <si>
    <t>prefabrikáty pro uliční vpusti dílce betonové pro uliční vpusti prstenec vyrovnávací TBV-Q 390/60/10a       39 x 6 x 5</t>
  </si>
  <si>
    <t>69</t>
  </si>
  <si>
    <t>899401112</t>
  </si>
  <si>
    <t>Osazení poklopů litinových šoupátkových</t>
  </si>
  <si>
    <t>-1627934999</t>
  </si>
  <si>
    <t>2+1"v.č.F.3</t>
  </si>
  <si>
    <t>70</t>
  </si>
  <si>
    <t>422913520</t>
  </si>
  <si>
    <t>poklop litinový typ 504-šoupátkový</t>
  </si>
  <si>
    <t>-1285262324</t>
  </si>
  <si>
    <t>díly (sestavy) k armaturám průmyslovým poklopy litinové, GGG-400 typ 504 - šoupátkový</t>
  </si>
  <si>
    <t>71</t>
  </si>
  <si>
    <t>165000000001</t>
  </si>
  <si>
    <t>POKLOP ULIČNÍ TĚŽKÝ DN VODA</t>
  </si>
  <si>
    <t>1279143607</t>
  </si>
  <si>
    <t>POKLOPY DOMOVNÍ PŘÍPOJKY ULIČNÍ TĚŽKÝ VODA</t>
  </si>
  <si>
    <t>72</t>
  </si>
  <si>
    <t>899401113</t>
  </si>
  <si>
    <t>Osazení poklopů litinových hydrantových</t>
  </si>
  <si>
    <t>1614638655</t>
  </si>
  <si>
    <t>73</t>
  </si>
  <si>
    <t>422914520</t>
  </si>
  <si>
    <t>poklop litinový typ 522-hydrantový   DN 80</t>
  </si>
  <si>
    <t>-1882511073</t>
  </si>
  <si>
    <t>díly (sestavy) k armaturám průmyslovým poklopy litinové, GGG-400 typ 522 - hydrantový  DN 80</t>
  </si>
  <si>
    <t>74</t>
  </si>
  <si>
    <t>899711111</t>
  </si>
  <si>
    <t>Orientační tabulky na dřevěné konstrukci</t>
  </si>
  <si>
    <t>237981839</t>
  </si>
  <si>
    <t>Orientační tabulky na vodovodních a kanalizačních řadech na dřevěné konstrukci</t>
  </si>
  <si>
    <t>2"v.č.F.2</t>
  </si>
  <si>
    <t>75</t>
  </si>
  <si>
    <t>899721111</t>
  </si>
  <si>
    <t>Signalizační vodič DN do 150 mm na potrubí PVC</t>
  </si>
  <si>
    <t>1636012421</t>
  </si>
  <si>
    <t>Signalizační vodič na potrubí PVC DN do 150 mm</t>
  </si>
  <si>
    <t>76</t>
  </si>
  <si>
    <t>899801801</t>
  </si>
  <si>
    <t>Přerušení stávajícího vodovodního potrubí ke stávajícímu hydrantu</t>
  </si>
  <si>
    <t>446305749</t>
  </si>
  <si>
    <t>Ostatní konstrukce a práce-bourání</t>
  </si>
  <si>
    <t>77</t>
  </si>
  <si>
    <t>919735113</t>
  </si>
  <si>
    <t>Řezání stávajícího živičného krytu hl do 150 mm</t>
  </si>
  <si>
    <t>-2141832120</t>
  </si>
  <si>
    <t>Řezání stávajícího živičného krytu nebo podkladu hloubky přes 100 do 150 mm</t>
  </si>
  <si>
    <t>78</t>
  </si>
  <si>
    <t>979051111</t>
  </si>
  <si>
    <t>Očištění desek nebo dlaždic se spárováním z kameniva těženého při překopech inženýrských sítí</t>
  </si>
  <si>
    <t>-1232776195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</si>
  <si>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</si>
  <si>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997</t>
  </si>
  <si>
    <t>Přesun sutě</t>
  </si>
  <si>
    <t>79</t>
  </si>
  <si>
    <t>997221551</t>
  </si>
  <si>
    <t>Vodorovná doprava suti ze sypkých materiálů do 1 km</t>
  </si>
  <si>
    <t>7627978</t>
  </si>
  <si>
    <t>Vodorovná doprava suti bez naložení, ale se složením a s hrubým urovnáním ze sypkých materiálů, na vzdálenost do 1 km</t>
  </si>
  <si>
    <t>80</t>
  </si>
  <si>
    <t>997221559</t>
  </si>
  <si>
    <t>Příplatek ZKD 1 km u vodorovné dopravy suti ze sypkých materiálů</t>
  </si>
  <si>
    <t>393196688</t>
  </si>
  <si>
    <t>Vodorovná doprava suti bez naložení, ale se složením a s hrubým urovnáním Příplatek k ceně za každý další i započatý 1 km přes 1 km</t>
  </si>
  <si>
    <t>19,177*7 'Přepočtené koeficientem množství</t>
  </si>
  <si>
    <t>81</t>
  </si>
  <si>
    <t>997221611</t>
  </si>
  <si>
    <t>Nakládání suti na dopravní prostředky pro vodorovnou dopravu</t>
  </si>
  <si>
    <t>-2117299016</t>
  </si>
  <si>
    <t>Nakládání na dopravní prostředky pro vodorovnou dopravu suti</t>
  </si>
  <si>
    <t>82</t>
  </si>
  <si>
    <t>997221845</t>
  </si>
  <si>
    <t>Poplatek za uložení odpadu z asfaltových povrchů na skládce (skládkovné)</t>
  </si>
  <si>
    <t>-731803214</t>
  </si>
  <si>
    <t>Poplatek za uložení stavebního odpadu na skládce (skládkovné) z asfaltových povrchů</t>
  </si>
  <si>
    <t>3,95"položka dílu 1</t>
  </si>
  <si>
    <t>83</t>
  </si>
  <si>
    <t>997221855</t>
  </si>
  <si>
    <t>Poplatek za uložení odpadu z kameniva na skládce (skládkovné)</t>
  </si>
  <si>
    <t>1579084524</t>
  </si>
  <si>
    <t>Poplatek za uložení stavebního odpadu na skládce (skládkovné) z kameniva</t>
  </si>
  <si>
    <t>10,64"položka dílu 1</t>
  </si>
  <si>
    <t>998</t>
  </si>
  <si>
    <t>Přesun hmot</t>
  </si>
  <si>
    <t>84</t>
  </si>
  <si>
    <t>998276101</t>
  </si>
  <si>
    <t>Přesun hmot pro trubní vedení z trub z plastických hmot otevřený výkop</t>
  </si>
  <si>
    <t>-474315102</t>
  </si>
  <si>
    <t>Přesun hmot pro trubní vedení hloubené z trub z plastických hmot nebo sklolaminátových pro vodovody nebo kanalizace v otevřeném výkopu dopravní vzdálenost do 15 m</t>
  </si>
  <si>
    <t>85</t>
  </si>
  <si>
    <t>998276124</t>
  </si>
  <si>
    <t>Příplatek k přesunu hmot pro trubní vedení z trub z plastických hmot za zvětšený přesun do 500 m</t>
  </si>
  <si>
    <t>1363991685</t>
  </si>
  <si>
    <t>Přesun hmot pro trubní vedení hloubené z trub z plastických hmot nebo sklolaminátových Příplatek k cenám za zvětšený přesun přes vymezenou největší dopravní vzdálenost do 500 m</t>
  </si>
  <si>
    <t>201411092 -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</si>
  <si>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</si>
  <si>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</si>
  <si>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</si>
  <si>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</si>
  <si>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</si>
  <si>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</si>
  <si>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</si>
  <si>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</si>
  <si>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</si>
  <si>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</si>
  <si>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</si>
  <si>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</si>
  <si>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-98073373</t>
  </si>
  <si>
    <t>Základní rozdělení průvodních činností a nákladů zařízení staveniště</t>
  </si>
  <si>
    <t>VRN7</t>
  </si>
  <si>
    <t>Provozní vlivy</t>
  </si>
  <si>
    <t>072002000</t>
  </si>
  <si>
    <t>Silniční provoz</t>
  </si>
  <si>
    <t>-1920897334</t>
  </si>
  <si>
    <t>Hlavní tituly průvodních činností a nákladů provozní vlivy silniční provoz</t>
  </si>
  <si>
    <t>VRN8</t>
  </si>
  <si>
    <t>Přesun stavebních kapacit</t>
  </si>
  <si>
    <t>080001000</t>
  </si>
  <si>
    <t>Další náklady na pracovníky</t>
  </si>
  <si>
    <t>-971146371</t>
  </si>
  <si>
    <t>Základní rozdělení průvodních činností a nákladů další náklady na pracovníky</t>
  </si>
  <si>
    <t>VRN9</t>
  </si>
  <si>
    <t>Ostatní náklady</t>
  </si>
  <si>
    <t>090001002</t>
  </si>
  <si>
    <t>Dokumentace skutečného provedení stavby  včetně geodetického zaměření</t>
  </si>
  <si>
    <t>821843724</t>
  </si>
  <si>
    <t>Základní rozdělení průvodních činností a nákladů Dokumentace skutečného provedení stavby  včetně geodetického zaměření</t>
  </si>
  <si>
    <t>090001008</t>
  </si>
  <si>
    <t xml:space="preserve">Vytýčení a vyměření objektů </t>
  </si>
  <si>
    <t>734347837</t>
  </si>
  <si>
    <t>Základní rozdělení průvodních činností a nákladů Vytýčení a vyměření objektů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</si>
  <si>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</si>
  <si>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</si>
  <si>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</si>
  <si>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</si>
  <si>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</si>
  <si>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</si>
  <si>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</si>
  <si>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</si>
  <si>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</si>
  <si>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</si>
  <si>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</si>
  <si>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</si>
  <si>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</si>
  <si>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</si>
  <si>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</si>
  <si>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</si>
  <si>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</si>
  <si>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</si>
  <si>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</si>
  <si>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</si>
  <si>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</si>
  <si>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</si>
  <si>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</si>
  <si>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</si>
  <si>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</si>
  <si>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</si>
  <si>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</si>
  <si>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</si>
  <si>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</si>
  <si>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</si>
  <si>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</si>
  <si>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</si>
  <si>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</si>
  <si>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</si>
  <si>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</si>
  <si>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</si>
  <si>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</si>
  <si>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</si>
  <si>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</si>
  <si>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</si>
  <si>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</si>
  <si>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</si>
  <si>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</si>
  <si>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</si>
  <si>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</si>
  <si>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</si>
  <si>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</si>
  <si>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</si>
  <si>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</si>
  <si>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</si>
  <si>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</si>
  <si>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</si>
  <si>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</si>
  <si>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</si>
  <si>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</si>
  <si>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</si>
  <si>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</si>
  <si>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</si>
  <si>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</si>
  <si>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</si>
  <si>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</si>
  <si>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</si>
  <si>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</si>
  <si>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</si>
  <si>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</si>
  <si>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</si>
  <si>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</si>
  <si>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</si>
  <si>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</si>
  <si>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</si>
  <si>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</si>
  <si>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</si>
  <si>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</si>
  <si>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</si>
  <si>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</si>
  <si>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</si>
  <si>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</si>
  <si>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</si>
  <si>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</si>
  <si>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</si>
  <si>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</si>
  <si>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</si>
  <si>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</si>
  <si>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</si>
  <si>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</si>
  <si>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</si>
  <si>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</si>
  <si>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</si>
  <si>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</si>
  <si>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</si>
  <si>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</si>
  <si>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</si>
  <si>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</si>
  <si>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</si>
  <si>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</si>
  <si>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</si>
  <si>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</si>
  <si>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</si>
  <si>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</si>
  <si>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</si>
  <si>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</si>
  <si>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</si>
  <si>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</si>
  <si>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</si>
  <si>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</si>
  <si>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</si>
  <si>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</si>
  <si>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</si>
  <si>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</si>
  <si>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</si>
  <si>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</si>
  <si>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</si>
  <si>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</si>
  <si>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</si>
  <si>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</si>
  <si>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</si>
  <si>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</si>
  <si>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</si>
  <si>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</si>
  <si>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</si>
  <si>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</si>
  <si>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</si>
  <si>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</si>
  <si>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</si>
  <si>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</si>
  <si>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</si>
  <si>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</si>
  <si>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</si>
  <si>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</si>
  <si>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</si>
  <si>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</si>
  <si>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</si>
  <si>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</si>
  <si>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</si>
  <si>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</si>
  <si>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</si>
  <si>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</si>
  <si>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</si>
  <si>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</si>
  <si>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</si>
  <si>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</si>
  <si>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</si>
  <si>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</si>
  <si>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</si>
  <si>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</si>
  <si>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</si>
  <si>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</si>
  <si>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</si>
  <si>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</si>
  <si>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</si>
  <si>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</si>
  <si>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</si>
  <si>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</si>
  <si>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</si>
  <si>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</si>
  <si>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</si>
  <si>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</si>
  <si>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</si>
  <si>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</si>
  <si>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</si>
  <si>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</si>
  <si>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</si>
  <si>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</si>
  <si>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</si>
  <si>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</si>
  <si>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</si>
  <si>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</si>
  <si>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</si>
  <si>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</si>
  <si>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</si>
  <si>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trubky z polypropylénu a kombinované pro rozvod pitné a teplé užitkové vody trubka vodovodní tlaková  (PE 100 RC s ochranným pláštěm z PP) kotoučích SDR 17 - PN 10 90x5,4 SDR 17  návin 100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</si>
</sst>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49" fontId="31" fillId="0" borderId="36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 wrapText="1"/>
    </xf>
    <xf numFmtId="168" fontId="31" fillId="0" borderId="36" xfId="0" applyNumberFormat="1" applyFont="1" applyBorder="1" applyAlignment="1">
      <alignment horizontal="right" vertical="center"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BF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C2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FC0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5BF3.tmp" descr="C:\KROSplusData\System\Temp\rad35B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AC28.tmp" descr="C:\KROSplusData\System\Temp\radBAC2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FC03.tmp" descr="C:\KROSplusData\System\Temp\rad6FC0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3" t="s">
        <v>0</v>
      </c>
      <c r="B1" s="164"/>
      <c r="C1" s="164"/>
      <c r="D1" s="165" t="s">
        <v>1</v>
      </c>
      <c r="E1" s="164"/>
      <c r="F1" s="164"/>
      <c r="G1" s="164"/>
      <c r="H1" s="164"/>
      <c r="I1" s="164"/>
      <c r="J1" s="164"/>
      <c r="K1" s="166" t="s">
        <v>632</v>
      </c>
      <c r="L1" s="166"/>
      <c r="M1" s="166"/>
      <c r="N1" s="166"/>
      <c r="O1" s="166"/>
      <c r="P1" s="166"/>
      <c r="Q1" s="166"/>
      <c r="R1" s="166"/>
      <c r="S1" s="166"/>
      <c r="T1" s="164"/>
      <c r="U1" s="164"/>
      <c r="V1" s="164"/>
      <c r="W1" s="166" t="s">
        <v>633</v>
      </c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5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2" t="s">
        <v>6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60" t="s">
        <v>15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Q5" s="12"/>
      <c r="BE5" s="267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68" t="s">
        <v>18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Q6" s="12"/>
      <c r="BE6" s="243"/>
      <c r="BS6" s="6" t="s">
        <v>19</v>
      </c>
    </row>
    <row r="7" spans="2:71" s="2" customFormat="1" ht="15" customHeight="1">
      <c r="B7" s="10"/>
      <c r="D7" s="18" t="s">
        <v>20</v>
      </c>
      <c r="K7" s="16" t="s">
        <v>21</v>
      </c>
      <c r="AK7" s="18" t="s">
        <v>22</v>
      </c>
      <c r="AN7" s="16"/>
      <c r="AQ7" s="12"/>
      <c r="BE7" s="243"/>
      <c r="BS7" s="6" t="s">
        <v>23</v>
      </c>
    </row>
    <row r="8" spans="2:71" s="2" customFormat="1" ht="15" customHeight="1">
      <c r="B8" s="10"/>
      <c r="D8" s="18" t="s">
        <v>24</v>
      </c>
      <c r="K8" s="16" t="s">
        <v>25</v>
      </c>
      <c r="AK8" s="18" t="s">
        <v>26</v>
      </c>
      <c r="AN8" s="19" t="s">
        <v>27</v>
      </c>
      <c r="AQ8" s="12"/>
      <c r="BE8" s="243"/>
      <c r="BS8" s="6" t="s">
        <v>28</v>
      </c>
    </row>
    <row r="9" spans="2:71" s="2" customFormat="1" ht="15" customHeight="1">
      <c r="B9" s="10"/>
      <c r="AQ9" s="12"/>
      <c r="BE9" s="243"/>
      <c r="BS9" s="6" t="s">
        <v>29</v>
      </c>
    </row>
    <row r="10" spans="2:71" s="2" customFormat="1" ht="15" customHeight="1">
      <c r="B10" s="10"/>
      <c r="D10" s="18" t="s">
        <v>30</v>
      </c>
      <c r="AK10" s="18" t="s">
        <v>31</v>
      </c>
      <c r="AN10" s="16"/>
      <c r="AQ10" s="12"/>
      <c r="BE10" s="243"/>
      <c r="BS10" s="6" t="s">
        <v>19</v>
      </c>
    </row>
    <row r="11" spans="2:71" s="2" customFormat="1" ht="19.5" customHeight="1">
      <c r="B11" s="10"/>
      <c r="E11" s="16" t="s">
        <v>32</v>
      </c>
      <c r="AK11" s="18" t="s">
        <v>33</v>
      </c>
      <c r="AN11" s="16"/>
      <c r="AQ11" s="12"/>
      <c r="BE11" s="243"/>
      <c r="BS11" s="6" t="s">
        <v>19</v>
      </c>
    </row>
    <row r="12" spans="2:71" s="2" customFormat="1" ht="7.5" customHeight="1">
      <c r="B12" s="10"/>
      <c r="AQ12" s="12"/>
      <c r="BE12" s="243"/>
      <c r="BS12" s="6" t="s">
        <v>19</v>
      </c>
    </row>
    <row r="13" spans="2:71" s="2" customFormat="1" ht="15" customHeight="1">
      <c r="B13" s="10"/>
      <c r="D13" s="18" t="s">
        <v>34</v>
      </c>
      <c r="AK13" s="18" t="s">
        <v>31</v>
      </c>
      <c r="AN13" s="20" t="s">
        <v>35</v>
      </c>
      <c r="AQ13" s="12"/>
      <c r="BE13" s="243"/>
      <c r="BS13" s="6" t="s">
        <v>19</v>
      </c>
    </row>
    <row r="14" spans="2:71" s="2" customFormat="1" ht="15.75" customHeight="1">
      <c r="B14" s="10"/>
      <c r="E14" s="269" t="s">
        <v>35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18" t="s">
        <v>33</v>
      </c>
      <c r="AN14" s="20" t="s">
        <v>35</v>
      </c>
      <c r="AQ14" s="12"/>
      <c r="BE14" s="243"/>
      <c r="BS14" s="6" t="s">
        <v>19</v>
      </c>
    </row>
    <row r="15" spans="2:71" s="2" customFormat="1" ht="7.5" customHeight="1">
      <c r="B15" s="10"/>
      <c r="AQ15" s="12"/>
      <c r="BE15" s="243"/>
      <c r="BS15" s="6" t="s">
        <v>4</v>
      </c>
    </row>
    <row r="16" spans="2:71" s="2" customFormat="1" ht="15" customHeight="1">
      <c r="B16" s="10"/>
      <c r="D16" s="18" t="s">
        <v>36</v>
      </c>
      <c r="AK16" s="18" t="s">
        <v>31</v>
      </c>
      <c r="AN16" s="16"/>
      <c r="AQ16" s="12"/>
      <c r="BE16" s="243"/>
      <c r="BS16" s="6" t="s">
        <v>4</v>
      </c>
    </row>
    <row r="17" spans="2:71" s="2" customFormat="1" ht="19.5" customHeight="1">
      <c r="B17" s="10"/>
      <c r="E17" s="16" t="s">
        <v>37</v>
      </c>
      <c r="AK17" s="18" t="s">
        <v>33</v>
      </c>
      <c r="AN17" s="16"/>
      <c r="AQ17" s="12"/>
      <c r="BE17" s="243"/>
      <c r="BS17" s="6" t="s">
        <v>38</v>
      </c>
    </row>
    <row r="18" spans="2:71" s="2" customFormat="1" ht="7.5" customHeight="1">
      <c r="B18" s="10"/>
      <c r="AQ18" s="12"/>
      <c r="BE18" s="243"/>
      <c r="BS18" s="6" t="s">
        <v>7</v>
      </c>
    </row>
    <row r="19" spans="2:71" s="2" customFormat="1" ht="15" customHeight="1">
      <c r="B19" s="10"/>
      <c r="D19" s="18" t="s">
        <v>39</v>
      </c>
      <c r="AQ19" s="12"/>
      <c r="BE19" s="243"/>
      <c r="BS19" s="6" t="s">
        <v>7</v>
      </c>
    </row>
    <row r="20" spans="2:71" s="2" customFormat="1" ht="70.5" customHeight="1">
      <c r="B20" s="10"/>
      <c r="E20" s="270" t="s">
        <v>40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Q20" s="12"/>
      <c r="BE20" s="243"/>
      <c r="BS20" s="6" t="s">
        <v>4</v>
      </c>
    </row>
    <row r="21" spans="2:57" s="2" customFormat="1" ht="7.5" customHeight="1">
      <c r="B21" s="10"/>
      <c r="AQ21" s="12"/>
      <c r="BE21" s="243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3"/>
    </row>
    <row r="23" spans="2:57" s="6" customFormat="1" ht="27" customHeight="1">
      <c r="B23" s="22"/>
      <c r="D23" s="23" t="s">
        <v>41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71">
        <f>ROUND($AG$51,2)</f>
        <v>0</v>
      </c>
      <c r="AL23" s="272"/>
      <c r="AM23" s="272"/>
      <c r="AN23" s="272"/>
      <c r="AO23" s="272"/>
      <c r="AQ23" s="25"/>
      <c r="BE23" s="258"/>
    </row>
    <row r="24" spans="2:57" s="6" customFormat="1" ht="7.5" customHeight="1">
      <c r="B24" s="22"/>
      <c r="AQ24" s="25"/>
      <c r="BE24" s="258"/>
    </row>
    <row r="25" spans="2:57" s="6" customFormat="1" ht="14.25" customHeight="1">
      <c r="B25" s="22"/>
      <c r="L25" s="273" t="s">
        <v>42</v>
      </c>
      <c r="M25" s="258"/>
      <c r="N25" s="258"/>
      <c r="O25" s="258"/>
      <c r="W25" s="273" t="s">
        <v>43</v>
      </c>
      <c r="X25" s="258"/>
      <c r="Y25" s="258"/>
      <c r="Z25" s="258"/>
      <c r="AA25" s="258"/>
      <c r="AB25" s="258"/>
      <c r="AC25" s="258"/>
      <c r="AD25" s="258"/>
      <c r="AE25" s="258"/>
      <c r="AK25" s="273" t="s">
        <v>44</v>
      </c>
      <c r="AL25" s="258"/>
      <c r="AM25" s="258"/>
      <c r="AN25" s="258"/>
      <c r="AO25" s="258"/>
      <c r="AQ25" s="25"/>
      <c r="BE25" s="258"/>
    </row>
    <row r="26" spans="2:57" s="6" customFormat="1" ht="15" customHeight="1">
      <c r="B26" s="27"/>
      <c r="D26" s="28" t="s">
        <v>45</v>
      </c>
      <c r="F26" s="28" t="s">
        <v>46</v>
      </c>
      <c r="L26" s="264">
        <v>0.21</v>
      </c>
      <c r="M26" s="265"/>
      <c r="N26" s="265"/>
      <c r="O26" s="265"/>
      <c r="W26" s="266">
        <f>ROUND($AZ$51,2)</f>
        <v>0</v>
      </c>
      <c r="X26" s="265"/>
      <c r="Y26" s="265"/>
      <c r="Z26" s="265"/>
      <c r="AA26" s="265"/>
      <c r="AB26" s="265"/>
      <c r="AC26" s="265"/>
      <c r="AD26" s="265"/>
      <c r="AE26" s="265"/>
      <c r="AK26" s="266">
        <f>ROUND($AV$51,2)</f>
        <v>0</v>
      </c>
      <c r="AL26" s="265"/>
      <c r="AM26" s="265"/>
      <c r="AN26" s="265"/>
      <c r="AO26" s="265"/>
      <c r="AQ26" s="29"/>
      <c r="BE26" s="265"/>
    </row>
    <row r="27" spans="2:57" s="6" customFormat="1" ht="15" customHeight="1">
      <c r="B27" s="27"/>
      <c r="F27" s="28" t="s">
        <v>47</v>
      </c>
      <c r="L27" s="264">
        <v>0.15</v>
      </c>
      <c r="M27" s="265"/>
      <c r="N27" s="265"/>
      <c r="O27" s="265"/>
      <c r="W27" s="266">
        <f>ROUND($BA$51,2)</f>
        <v>0</v>
      </c>
      <c r="X27" s="265"/>
      <c r="Y27" s="265"/>
      <c r="Z27" s="265"/>
      <c r="AA27" s="265"/>
      <c r="AB27" s="265"/>
      <c r="AC27" s="265"/>
      <c r="AD27" s="265"/>
      <c r="AE27" s="265"/>
      <c r="AK27" s="266">
        <f>ROUND($AW$51,2)</f>
        <v>0</v>
      </c>
      <c r="AL27" s="265"/>
      <c r="AM27" s="265"/>
      <c r="AN27" s="265"/>
      <c r="AO27" s="265"/>
      <c r="AQ27" s="29"/>
      <c r="BE27" s="265"/>
    </row>
    <row r="28" spans="2:57" s="6" customFormat="1" ht="15" customHeight="1" hidden="1">
      <c r="B28" s="27"/>
      <c r="F28" s="28" t="s">
        <v>48</v>
      </c>
      <c r="L28" s="264">
        <v>0.21</v>
      </c>
      <c r="M28" s="265"/>
      <c r="N28" s="265"/>
      <c r="O28" s="265"/>
      <c r="W28" s="266">
        <f>ROUND($BB$51,2)</f>
        <v>0</v>
      </c>
      <c r="X28" s="265"/>
      <c r="Y28" s="265"/>
      <c r="Z28" s="265"/>
      <c r="AA28" s="265"/>
      <c r="AB28" s="265"/>
      <c r="AC28" s="265"/>
      <c r="AD28" s="265"/>
      <c r="AE28" s="265"/>
      <c r="AK28" s="266">
        <v>0</v>
      </c>
      <c r="AL28" s="265"/>
      <c r="AM28" s="265"/>
      <c r="AN28" s="265"/>
      <c r="AO28" s="265"/>
      <c r="AQ28" s="29"/>
      <c r="BE28" s="265"/>
    </row>
    <row r="29" spans="2:57" s="6" customFormat="1" ht="15" customHeight="1" hidden="1">
      <c r="B29" s="27"/>
      <c r="F29" s="28" t="s">
        <v>49</v>
      </c>
      <c r="L29" s="264">
        <v>0.15</v>
      </c>
      <c r="M29" s="265"/>
      <c r="N29" s="265"/>
      <c r="O29" s="265"/>
      <c r="W29" s="266">
        <f>ROUND($BC$51,2)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6">
        <v>0</v>
      </c>
      <c r="AL29" s="265"/>
      <c r="AM29" s="265"/>
      <c r="AN29" s="265"/>
      <c r="AO29" s="265"/>
      <c r="AQ29" s="29"/>
      <c r="BE29" s="265"/>
    </row>
    <row r="30" spans="2:57" s="6" customFormat="1" ht="15" customHeight="1" hidden="1">
      <c r="B30" s="27"/>
      <c r="F30" s="28" t="s">
        <v>50</v>
      </c>
      <c r="L30" s="264">
        <v>0</v>
      </c>
      <c r="M30" s="265"/>
      <c r="N30" s="265"/>
      <c r="O30" s="265"/>
      <c r="W30" s="266">
        <f>ROUND($BD$51,2)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6">
        <v>0</v>
      </c>
      <c r="AL30" s="265"/>
      <c r="AM30" s="265"/>
      <c r="AN30" s="265"/>
      <c r="AO30" s="265"/>
      <c r="AQ30" s="29"/>
      <c r="BE30" s="265"/>
    </row>
    <row r="31" spans="2:57" s="6" customFormat="1" ht="7.5" customHeight="1">
      <c r="B31" s="22"/>
      <c r="AQ31" s="25"/>
      <c r="BE31" s="258"/>
    </row>
    <row r="32" spans="2:57" s="6" customFormat="1" ht="27" customHeight="1">
      <c r="B32" s="22"/>
      <c r="C32" s="30"/>
      <c r="D32" s="31" t="s">
        <v>51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52</v>
      </c>
      <c r="U32" s="32"/>
      <c r="V32" s="32"/>
      <c r="W32" s="32"/>
      <c r="X32" s="254" t="s">
        <v>53</v>
      </c>
      <c r="Y32" s="251"/>
      <c r="Z32" s="251"/>
      <c r="AA32" s="251"/>
      <c r="AB32" s="251"/>
      <c r="AC32" s="32"/>
      <c r="AD32" s="32"/>
      <c r="AE32" s="32"/>
      <c r="AF32" s="32"/>
      <c r="AG32" s="32"/>
      <c r="AH32" s="32"/>
      <c r="AI32" s="32"/>
      <c r="AJ32" s="32"/>
      <c r="AK32" s="255">
        <f>ROUND(SUM($AK$23:$AK$30),2)</f>
        <v>0</v>
      </c>
      <c r="AL32" s="251"/>
      <c r="AM32" s="251"/>
      <c r="AN32" s="251"/>
      <c r="AO32" s="256"/>
      <c r="AP32" s="30"/>
      <c r="AQ32" s="35"/>
      <c r="BE32" s="258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54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20141109</v>
      </c>
      <c r="AR41" s="41"/>
    </row>
    <row r="42" spans="2:44" s="42" customFormat="1" ht="37.5" customHeight="1">
      <c r="B42" s="43"/>
      <c r="C42" s="42" t="s">
        <v>17</v>
      </c>
      <c r="L42" s="257" t="str">
        <f>$K$6</f>
        <v>Chlumec - vodovod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24</v>
      </c>
      <c r="L44" s="44" t="str">
        <f>IF($K$8="","",$K$8)</f>
        <v>Chlumec</v>
      </c>
      <c r="AI44" s="18" t="s">
        <v>26</v>
      </c>
      <c r="AM44" s="259" t="str">
        <f>IF($AN$8="","",$AN$8)</f>
        <v>12.11.2014</v>
      </c>
      <c r="AN44" s="258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30</v>
      </c>
      <c r="L46" s="16" t="str">
        <f>IF($E$11="","",$E$11)</f>
        <v> </v>
      </c>
      <c r="AI46" s="18" t="s">
        <v>36</v>
      </c>
      <c r="AM46" s="260" t="str">
        <f>IF($E$17="","",$E$17)</f>
        <v>Ing. Zdeněk Hejtman, Dačice</v>
      </c>
      <c r="AN46" s="258"/>
      <c r="AO46" s="258"/>
      <c r="AP46" s="258"/>
      <c r="AR46" s="22"/>
      <c r="AS46" s="261" t="s">
        <v>55</v>
      </c>
      <c r="AT46" s="262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34</v>
      </c>
      <c r="L47" s="16">
        <f>IF($E$14="Vyplň údaj","",$E$14)</f>
      </c>
      <c r="AR47" s="22"/>
      <c r="AS47" s="263"/>
      <c r="AT47" s="258"/>
      <c r="BD47" s="49"/>
    </row>
    <row r="48" spans="2:56" s="6" customFormat="1" ht="12" customHeight="1">
      <c r="B48" s="22"/>
      <c r="AR48" s="22"/>
      <c r="AS48" s="263"/>
      <c r="AT48" s="258"/>
      <c r="BD48" s="49"/>
    </row>
    <row r="49" spans="2:57" s="6" customFormat="1" ht="30" customHeight="1">
      <c r="B49" s="22"/>
      <c r="C49" s="250" t="s">
        <v>56</v>
      </c>
      <c r="D49" s="251"/>
      <c r="E49" s="251"/>
      <c r="F49" s="251"/>
      <c r="G49" s="251"/>
      <c r="H49" s="32"/>
      <c r="I49" s="252" t="s">
        <v>57</v>
      </c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3" t="s">
        <v>58</v>
      </c>
      <c r="AH49" s="251"/>
      <c r="AI49" s="251"/>
      <c r="AJ49" s="251"/>
      <c r="AK49" s="251"/>
      <c r="AL49" s="251"/>
      <c r="AM49" s="251"/>
      <c r="AN49" s="252" t="s">
        <v>59</v>
      </c>
      <c r="AO49" s="251"/>
      <c r="AP49" s="251"/>
      <c r="AQ49" s="50" t="s">
        <v>60</v>
      </c>
      <c r="AR49" s="22"/>
      <c r="AS49" s="51" t="s">
        <v>61</v>
      </c>
      <c r="AT49" s="52" t="s">
        <v>62</v>
      </c>
      <c r="AU49" s="52" t="s">
        <v>63</v>
      </c>
      <c r="AV49" s="52" t="s">
        <v>64</v>
      </c>
      <c r="AW49" s="52" t="s">
        <v>65</v>
      </c>
      <c r="AX49" s="52" t="s">
        <v>66</v>
      </c>
      <c r="AY49" s="52" t="s">
        <v>67</v>
      </c>
      <c r="AZ49" s="52" t="s">
        <v>68</v>
      </c>
      <c r="BA49" s="52" t="s">
        <v>69</v>
      </c>
      <c r="BB49" s="52" t="s">
        <v>70</v>
      </c>
      <c r="BC49" s="52" t="s">
        <v>71</v>
      </c>
      <c r="BD49" s="53" t="s">
        <v>72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6" t="s">
        <v>73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48">
        <f>ROUND(SUM($AG$52:$AG$53),2)</f>
        <v>0</v>
      </c>
      <c r="AH51" s="249"/>
      <c r="AI51" s="249"/>
      <c r="AJ51" s="249"/>
      <c r="AK51" s="249"/>
      <c r="AL51" s="249"/>
      <c r="AM51" s="249"/>
      <c r="AN51" s="248">
        <f>ROUND(SUM($AG$51,$AT$51),2)</f>
        <v>0</v>
      </c>
      <c r="AO51" s="249"/>
      <c r="AP51" s="249"/>
      <c r="AQ51" s="58"/>
      <c r="AR51" s="43"/>
      <c r="AS51" s="59">
        <f>ROUND(SUM($AS$52:$AS$53),2)</f>
        <v>0</v>
      </c>
      <c r="AT51" s="60">
        <f>ROUND(SUM($AV$51:$AW$51),2)</f>
        <v>0</v>
      </c>
      <c r="AU51" s="61">
        <f>ROUND(SUM($AU$52:$AU$53),5)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ROUND(SUM($AZ$52:$AZ$53),2)</f>
        <v>0</v>
      </c>
      <c r="BA51" s="60">
        <f>ROUND(SUM($BA$52:$BA$53),2)</f>
        <v>0</v>
      </c>
      <c r="BB51" s="60">
        <f>ROUND(SUM($BB$52:$BB$53),2)</f>
        <v>0</v>
      </c>
      <c r="BC51" s="60">
        <f>ROUND(SUM($BC$52:$BC$53),2)</f>
        <v>0</v>
      </c>
      <c r="BD51" s="62">
        <f>ROUND(SUM($BD$52:$BD$53),2)</f>
        <v>0</v>
      </c>
      <c r="BS51" s="42" t="s">
        <v>74</v>
      </c>
      <c r="BT51" s="42" t="s">
        <v>75</v>
      </c>
      <c r="BU51" s="63" t="s">
        <v>76</v>
      </c>
      <c r="BV51" s="42" t="s">
        <v>77</v>
      </c>
      <c r="BW51" s="42" t="s">
        <v>5</v>
      </c>
      <c r="BX51" s="42" t="s">
        <v>78</v>
      </c>
      <c r="CL51" s="42" t="s">
        <v>21</v>
      </c>
    </row>
    <row r="52" spans="1:91" s="64" customFormat="1" ht="28.5" customHeight="1">
      <c r="A52" s="159" t="s">
        <v>634</v>
      </c>
      <c r="B52" s="65"/>
      <c r="C52" s="66"/>
      <c r="D52" s="246" t="s">
        <v>79</v>
      </c>
      <c r="E52" s="247"/>
      <c r="F52" s="247"/>
      <c r="G52" s="247"/>
      <c r="H52" s="247"/>
      <c r="I52" s="66"/>
      <c r="J52" s="246" t="s">
        <v>80</v>
      </c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4">
        <f>'201411091 - výstavba (zao...'!$J$27</f>
        <v>0</v>
      </c>
      <c r="AH52" s="245"/>
      <c r="AI52" s="245"/>
      <c r="AJ52" s="245"/>
      <c r="AK52" s="245"/>
      <c r="AL52" s="245"/>
      <c r="AM52" s="245"/>
      <c r="AN52" s="244">
        <f>ROUND(SUM($AG$52,$AT$52),2)</f>
        <v>0</v>
      </c>
      <c r="AO52" s="245"/>
      <c r="AP52" s="245"/>
      <c r="AQ52" s="67" t="s">
        <v>81</v>
      </c>
      <c r="AR52" s="65"/>
      <c r="AS52" s="68">
        <v>0</v>
      </c>
      <c r="AT52" s="69">
        <f>ROUND(SUM($AV$52:$AW$52),2)</f>
        <v>0</v>
      </c>
      <c r="AU52" s="70">
        <f>'201411091 - výstavba (zao...'!$P$84</f>
        <v>0</v>
      </c>
      <c r="AV52" s="69">
        <f>'201411091 - výstavba (zao...'!$J$30</f>
        <v>0</v>
      </c>
      <c r="AW52" s="69">
        <f>'201411091 - výstavba (zao...'!$J$31</f>
        <v>0</v>
      </c>
      <c r="AX52" s="69">
        <f>'201411091 - výstavba (zao...'!$J$32</f>
        <v>0</v>
      </c>
      <c r="AY52" s="69">
        <f>'201411091 - výstavba (zao...'!$J$33</f>
        <v>0</v>
      </c>
      <c r="AZ52" s="69">
        <f>'201411091 - výstavba (zao...'!$F$30</f>
        <v>0</v>
      </c>
      <c r="BA52" s="69">
        <f>'201411091 - výstavba (zao...'!$F$31</f>
        <v>0</v>
      </c>
      <c r="BB52" s="69">
        <f>'201411091 - výstavba (zao...'!$F$32</f>
        <v>0</v>
      </c>
      <c r="BC52" s="69">
        <f>'201411091 - výstavba (zao...'!$F$33</f>
        <v>0</v>
      </c>
      <c r="BD52" s="71">
        <f>'201411091 - výstavba (zao...'!$F$34</f>
        <v>0</v>
      </c>
      <c r="BT52" s="64" t="s">
        <v>23</v>
      </c>
      <c r="BV52" s="64" t="s">
        <v>77</v>
      </c>
      <c r="BW52" s="64" t="s">
        <v>82</v>
      </c>
      <c r="BX52" s="64" t="s">
        <v>5</v>
      </c>
      <c r="CL52" s="64" t="s">
        <v>21</v>
      </c>
      <c r="CM52" s="64" t="s">
        <v>83</v>
      </c>
    </row>
    <row r="53" spans="1:91" s="64" customFormat="1" ht="28.5" customHeight="1">
      <c r="A53" s="159" t="s">
        <v>634</v>
      </c>
      <c r="B53" s="65"/>
      <c r="C53" s="66"/>
      <c r="D53" s="246" t="s">
        <v>84</v>
      </c>
      <c r="E53" s="247"/>
      <c r="F53" s="247"/>
      <c r="G53" s="247"/>
      <c r="H53" s="247"/>
      <c r="I53" s="66"/>
      <c r="J53" s="246" t="s">
        <v>85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4">
        <f>'201411092 - vedlejší a os...'!$J$27</f>
        <v>0</v>
      </c>
      <c r="AH53" s="245"/>
      <c r="AI53" s="245"/>
      <c r="AJ53" s="245"/>
      <c r="AK53" s="245"/>
      <c r="AL53" s="245"/>
      <c r="AM53" s="245"/>
      <c r="AN53" s="244">
        <f>ROUND(SUM($AG$53,$AT$53),2)</f>
        <v>0</v>
      </c>
      <c r="AO53" s="245"/>
      <c r="AP53" s="245"/>
      <c r="AQ53" s="67" t="s">
        <v>86</v>
      </c>
      <c r="AR53" s="65"/>
      <c r="AS53" s="72">
        <v>0</v>
      </c>
      <c r="AT53" s="73">
        <f>ROUND(SUM($AV$53:$AW$53),2)</f>
        <v>0</v>
      </c>
      <c r="AU53" s="74">
        <f>'201411092 - vedlejší a os...'!$P$81</f>
        <v>0</v>
      </c>
      <c r="AV53" s="73">
        <f>'201411092 - vedlejší a os...'!$J$30</f>
        <v>0</v>
      </c>
      <c r="AW53" s="73">
        <f>'201411092 - vedlejší a os...'!$J$31</f>
        <v>0</v>
      </c>
      <c r="AX53" s="73">
        <f>'201411092 - vedlejší a os...'!$J$32</f>
        <v>0</v>
      </c>
      <c r="AY53" s="73">
        <f>'201411092 - vedlejší a os...'!$J$33</f>
        <v>0</v>
      </c>
      <c r="AZ53" s="73">
        <f>'201411092 - vedlejší a os...'!$F$30</f>
        <v>0</v>
      </c>
      <c r="BA53" s="73">
        <f>'201411092 - vedlejší a os...'!$F$31</f>
        <v>0</v>
      </c>
      <c r="BB53" s="73">
        <f>'201411092 - vedlejší a os...'!$F$32</f>
        <v>0</v>
      </c>
      <c r="BC53" s="73">
        <f>'201411092 - vedlejší a os...'!$F$33</f>
        <v>0</v>
      </c>
      <c r="BD53" s="75">
        <f>'201411092 - vedlejší a os...'!$F$34</f>
        <v>0</v>
      </c>
      <c r="BT53" s="64" t="s">
        <v>23</v>
      </c>
      <c r="BV53" s="64" t="s">
        <v>77</v>
      </c>
      <c r="BW53" s="64" t="s">
        <v>87</v>
      </c>
      <c r="BX53" s="64" t="s">
        <v>5</v>
      </c>
      <c r="CL53" s="64" t="s">
        <v>21</v>
      </c>
      <c r="CM53" s="64" t="s">
        <v>83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411091 - výstavba (zao...'!C2" tooltip="201411091 - výstavba (zao..." display="/"/>
    <hyperlink ref="A53" location="'201411092 - vedlejší a os...'!C2" tooltip="201411092 - vedlejší a os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3"/>
  <sheetViews>
    <sheetView showGridLines="0" zoomScalePageLayoutView="0" workbookViewId="0" topLeftCell="A1">
      <pane ySplit="1" topLeftCell="A230" activePane="bottomLeft" state="frozen"/>
      <selection pane="topLeft" activeCell="A1" sqref="A1"/>
      <selection pane="bottomLeft" activeCell="F235" sqref="F23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1"/>
      <c r="C1" s="161"/>
      <c r="D1" s="160" t="s">
        <v>1</v>
      </c>
      <c r="E1" s="161"/>
      <c r="F1" s="162" t="s">
        <v>635</v>
      </c>
      <c r="G1" s="274" t="s">
        <v>636</v>
      </c>
      <c r="H1" s="274"/>
      <c r="I1" s="161"/>
      <c r="J1" s="162" t="s">
        <v>637</v>
      </c>
      <c r="K1" s="160" t="s">
        <v>88</v>
      </c>
      <c r="L1" s="162" t="s">
        <v>638</v>
      </c>
      <c r="M1" s="162"/>
      <c r="N1" s="162"/>
      <c r="O1" s="162"/>
      <c r="P1" s="162"/>
      <c r="Q1" s="162"/>
      <c r="R1" s="162"/>
      <c r="S1" s="162"/>
      <c r="T1" s="162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2" t="s">
        <v>6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</row>
    <row r="4" spans="2:46" s="2" customFormat="1" ht="37.5" customHeight="1">
      <c r="B4" s="10"/>
      <c r="D4" s="11" t="s">
        <v>89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75" t="str">
        <f>'Rekapitulace stavby'!$K$6</f>
        <v>Chlumec - vodovod</v>
      </c>
      <c r="F7" s="243"/>
      <c r="G7" s="243"/>
      <c r="H7" s="243"/>
      <c r="K7" s="12"/>
    </row>
    <row r="8" spans="2:11" s="6" customFormat="1" ht="15.75" customHeight="1">
      <c r="B8" s="22"/>
      <c r="D8" s="18" t="s">
        <v>90</v>
      </c>
      <c r="K8" s="25"/>
    </row>
    <row r="9" spans="2:11" s="6" customFormat="1" ht="37.5" customHeight="1">
      <c r="B9" s="22"/>
      <c r="E9" s="257" t="s">
        <v>91</v>
      </c>
      <c r="F9" s="258"/>
      <c r="G9" s="258"/>
      <c r="H9" s="25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 t="s">
        <v>21</v>
      </c>
      <c r="I11" s="18" t="s">
        <v>22</v>
      </c>
      <c r="J11" s="16"/>
      <c r="K11" s="25"/>
    </row>
    <row r="12" spans="2:11" s="6" customFormat="1" ht="15" customHeight="1">
      <c r="B12" s="22"/>
      <c r="D12" s="18" t="s">
        <v>24</v>
      </c>
      <c r="F12" s="16" t="s">
        <v>25</v>
      </c>
      <c r="I12" s="18" t="s">
        <v>26</v>
      </c>
      <c r="J12" s="45" t="str">
        <f>'Rekapitulace stavby'!$AN$8</f>
        <v>12.11.2014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30</v>
      </c>
      <c r="I14" s="18" t="s">
        <v>31</v>
      </c>
      <c r="J14" s="16">
        <f>IF('Rekapitulace stavby'!$AN$10="","",'Rekapitulace stavby'!$AN$10)</f>
      </c>
      <c r="K14" s="25"/>
    </row>
    <row r="15" spans="2:11" s="6" customFormat="1" ht="18.75" customHeight="1">
      <c r="B15" s="22"/>
      <c r="E15" s="16" t="str">
        <f>IF('Rekapitulace stavby'!$E$11="","",'Rekapitulace stavby'!$E$11)</f>
        <v> </v>
      </c>
      <c r="I15" s="18" t="s">
        <v>33</v>
      </c>
      <c r="J15" s="16">
        <f>IF('Rekapitulace stavby'!$AN$11="","",'Rekapitulace stavby'!$AN$11)</f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31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31</v>
      </c>
      <c r="J20" s="16"/>
      <c r="K20" s="25"/>
    </row>
    <row r="21" spans="2:11" s="6" customFormat="1" ht="18.75" customHeight="1">
      <c r="B21" s="22"/>
      <c r="E21" s="16" t="s">
        <v>37</v>
      </c>
      <c r="I21" s="18" t="s">
        <v>33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39</v>
      </c>
      <c r="K23" s="25"/>
    </row>
    <row r="24" spans="2:11" s="76" customFormat="1" ht="15.75" customHeight="1">
      <c r="B24" s="77"/>
      <c r="E24" s="270"/>
      <c r="F24" s="276"/>
      <c r="G24" s="276"/>
      <c r="H24" s="276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41</v>
      </c>
      <c r="J27" s="57">
        <f>ROUND($J$84,2)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43</v>
      </c>
      <c r="I29" s="26" t="s">
        <v>42</v>
      </c>
      <c r="J29" s="26" t="s">
        <v>44</v>
      </c>
      <c r="K29" s="25"/>
    </row>
    <row r="30" spans="2:11" s="6" customFormat="1" ht="15" customHeight="1">
      <c r="B30" s="22"/>
      <c r="D30" s="28" t="s">
        <v>45</v>
      </c>
      <c r="E30" s="28" t="s">
        <v>46</v>
      </c>
      <c r="F30" s="81">
        <f>ROUND(SUM($BE$84:$BE$362),2)</f>
        <v>0</v>
      </c>
      <c r="I30" s="82">
        <v>0.21</v>
      </c>
      <c r="J30" s="81">
        <f>ROUND(SUM($BE$84:$BE$362)*$I$30,2)</f>
        <v>0</v>
      </c>
      <c r="K30" s="25"/>
    </row>
    <row r="31" spans="2:11" s="6" customFormat="1" ht="15" customHeight="1">
      <c r="B31" s="22"/>
      <c r="E31" s="28" t="s">
        <v>47</v>
      </c>
      <c r="F31" s="81">
        <f>ROUND(SUM($BF$84:$BF$362),2)</f>
        <v>0</v>
      </c>
      <c r="I31" s="82">
        <v>0.15</v>
      </c>
      <c r="J31" s="81">
        <f>ROUND(SUM($BF$84:$BF$362)*$I$31,2)</f>
        <v>0</v>
      </c>
      <c r="K31" s="25"/>
    </row>
    <row r="32" spans="2:11" s="6" customFormat="1" ht="15" customHeight="1" hidden="1">
      <c r="B32" s="22"/>
      <c r="E32" s="28" t="s">
        <v>48</v>
      </c>
      <c r="F32" s="81">
        <f>ROUND(SUM($BG$84:$BG$362),2)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49</v>
      </c>
      <c r="F33" s="81">
        <f>ROUND(SUM($BH$84:$BH$362),2)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50</v>
      </c>
      <c r="F34" s="81">
        <f>ROUND(SUM($BI$84:$BI$362),2)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51</v>
      </c>
      <c r="E36" s="32"/>
      <c r="F36" s="32"/>
      <c r="G36" s="83" t="s">
        <v>52</v>
      </c>
      <c r="H36" s="33" t="s">
        <v>53</v>
      </c>
      <c r="I36" s="32"/>
      <c r="J36" s="34">
        <f>ROUND(SUM($J$27:$J$34),2)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92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75" t="str">
        <f>$E$7</f>
        <v>Chlumec - vodovod</v>
      </c>
      <c r="F45" s="258"/>
      <c r="G45" s="258"/>
      <c r="H45" s="258"/>
      <c r="K45" s="25"/>
    </row>
    <row r="46" spans="2:11" s="6" customFormat="1" ht="15" customHeight="1">
      <c r="B46" s="22"/>
      <c r="C46" s="18" t="s">
        <v>90</v>
      </c>
      <c r="K46" s="25"/>
    </row>
    <row r="47" spans="2:11" s="6" customFormat="1" ht="19.5" customHeight="1">
      <c r="B47" s="22"/>
      <c r="E47" s="257" t="str">
        <f>$E$9</f>
        <v>201411091 - výstavba (zaokruhování) vodovodu</v>
      </c>
      <c r="F47" s="258"/>
      <c r="G47" s="258"/>
      <c r="H47" s="25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24</v>
      </c>
      <c r="F49" s="16" t="str">
        <f>$F$12</f>
        <v>Chlumec</v>
      </c>
      <c r="I49" s="18" t="s">
        <v>26</v>
      </c>
      <c r="J49" s="45" t="str">
        <f>IF($J$12="","",$J$12)</f>
        <v>12.11.2014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30</v>
      </c>
      <c r="F51" s="16" t="str">
        <f>$E$15</f>
        <v> </v>
      </c>
      <c r="I51" s="18" t="s">
        <v>36</v>
      </c>
      <c r="J51" s="16" t="str">
        <f>$E$21</f>
        <v>Ing. Zdeněk Hejtman, Dačice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93</v>
      </c>
      <c r="D54" s="30"/>
      <c r="E54" s="30"/>
      <c r="F54" s="30"/>
      <c r="G54" s="30"/>
      <c r="H54" s="30"/>
      <c r="I54" s="30"/>
      <c r="J54" s="87" t="s">
        <v>94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95</v>
      </c>
      <c r="J56" s="57">
        <f>ROUND($J$84,2)</f>
        <v>0</v>
      </c>
      <c r="K56" s="25"/>
      <c r="AU56" s="6" t="s">
        <v>96</v>
      </c>
    </row>
    <row r="57" spans="2:11" s="63" customFormat="1" ht="25.5" customHeight="1">
      <c r="B57" s="88"/>
      <c r="D57" s="89" t="s">
        <v>97</v>
      </c>
      <c r="E57" s="89"/>
      <c r="F57" s="89"/>
      <c r="G57" s="89"/>
      <c r="H57" s="89"/>
      <c r="I57" s="89"/>
      <c r="J57" s="90">
        <f>ROUND($J$85,2)</f>
        <v>0</v>
      </c>
      <c r="K57" s="91"/>
    </row>
    <row r="58" spans="2:11" s="92" customFormat="1" ht="21" customHeight="1">
      <c r="B58" s="93"/>
      <c r="D58" s="94" t="s">
        <v>98</v>
      </c>
      <c r="E58" s="94"/>
      <c r="F58" s="94"/>
      <c r="G58" s="94"/>
      <c r="H58" s="94"/>
      <c r="I58" s="94"/>
      <c r="J58" s="95">
        <f>ROUND($J$86,2)</f>
        <v>0</v>
      </c>
      <c r="K58" s="96"/>
    </row>
    <row r="59" spans="2:11" s="92" customFormat="1" ht="21" customHeight="1">
      <c r="B59" s="93"/>
      <c r="D59" s="94" t="s">
        <v>99</v>
      </c>
      <c r="E59" s="94"/>
      <c r="F59" s="94"/>
      <c r="G59" s="94"/>
      <c r="H59" s="94"/>
      <c r="I59" s="94"/>
      <c r="J59" s="95">
        <f>ROUND($J$156,2)</f>
        <v>0</v>
      </c>
      <c r="K59" s="96"/>
    </row>
    <row r="60" spans="2:11" s="92" customFormat="1" ht="21" customHeight="1">
      <c r="B60" s="93"/>
      <c r="D60" s="94" t="s">
        <v>100</v>
      </c>
      <c r="E60" s="94"/>
      <c r="F60" s="94"/>
      <c r="G60" s="94"/>
      <c r="H60" s="94"/>
      <c r="I60" s="94"/>
      <c r="J60" s="95">
        <f>ROUND($J$169,2)</f>
        <v>0</v>
      </c>
      <c r="K60" s="96"/>
    </row>
    <row r="61" spans="2:11" s="92" customFormat="1" ht="21" customHeight="1">
      <c r="B61" s="93"/>
      <c r="D61" s="94" t="s">
        <v>101</v>
      </c>
      <c r="E61" s="94"/>
      <c r="F61" s="94"/>
      <c r="G61" s="94"/>
      <c r="H61" s="94"/>
      <c r="I61" s="94"/>
      <c r="J61" s="95">
        <f>ROUND($J$187,2)</f>
        <v>0</v>
      </c>
      <c r="K61" s="96"/>
    </row>
    <row r="62" spans="2:11" s="92" customFormat="1" ht="21" customHeight="1">
      <c r="B62" s="93"/>
      <c r="D62" s="94" t="s">
        <v>102</v>
      </c>
      <c r="E62" s="94"/>
      <c r="F62" s="94"/>
      <c r="G62" s="94"/>
      <c r="H62" s="94"/>
      <c r="I62" s="94"/>
      <c r="J62" s="95">
        <f>ROUND($J$337,2)</f>
        <v>0</v>
      </c>
      <c r="K62" s="96"/>
    </row>
    <row r="63" spans="2:11" s="92" customFormat="1" ht="21" customHeight="1">
      <c r="B63" s="93"/>
      <c r="D63" s="94" t="s">
        <v>103</v>
      </c>
      <c r="E63" s="94"/>
      <c r="F63" s="94"/>
      <c r="G63" s="94"/>
      <c r="H63" s="94"/>
      <c r="I63" s="94"/>
      <c r="J63" s="95">
        <f>ROUND($J$344,2)</f>
        <v>0</v>
      </c>
      <c r="K63" s="96"/>
    </row>
    <row r="64" spans="2:11" s="92" customFormat="1" ht="21" customHeight="1">
      <c r="B64" s="93"/>
      <c r="D64" s="94" t="s">
        <v>104</v>
      </c>
      <c r="E64" s="94"/>
      <c r="F64" s="94"/>
      <c r="G64" s="94"/>
      <c r="H64" s="94"/>
      <c r="I64" s="94"/>
      <c r="J64" s="95">
        <f>ROUND($J$358,2)</f>
        <v>0</v>
      </c>
      <c r="K64" s="96"/>
    </row>
    <row r="65" spans="2:11" s="6" customFormat="1" ht="22.5" customHeight="1">
      <c r="B65" s="22"/>
      <c r="K65" s="25"/>
    </row>
    <row r="66" spans="2:11" s="6" customFormat="1" ht="7.5" customHeight="1">
      <c r="B66" s="36"/>
      <c r="C66" s="37"/>
      <c r="D66" s="37"/>
      <c r="E66" s="37"/>
      <c r="F66" s="37"/>
      <c r="G66" s="37"/>
      <c r="H66" s="37"/>
      <c r="I66" s="37"/>
      <c r="J66" s="37"/>
      <c r="K66" s="38"/>
    </row>
    <row r="70" spans="2:12" s="6" customFormat="1" ht="7.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2"/>
    </row>
    <row r="71" spans="2:12" s="6" customFormat="1" ht="37.5" customHeight="1">
      <c r="B71" s="22"/>
      <c r="C71" s="11" t="s">
        <v>105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17</v>
      </c>
      <c r="L73" s="22"/>
    </row>
    <row r="74" spans="2:12" s="6" customFormat="1" ht="16.5" customHeight="1">
      <c r="B74" s="22"/>
      <c r="E74" s="275" t="str">
        <f>$E$7</f>
        <v>Chlumec - vodovod</v>
      </c>
      <c r="F74" s="258"/>
      <c r="G74" s="258"/>
      <c r="H74" s="258"/>
      <c r="L74" s="22"/>
    </row>
    <row r="75" spans="2:12" s="6" customFormat="1" ht="15" customHeight="1">
      <c r="B75" s="22"/>
      <c r="C75" s="18" t="s">
        <v>90</v>
      </c>
      <c r="L75" s="22"/>
    </row>
    <row r="76" spans="2:12" s="6" customFormat="1" ht="19.5" customHeight="1">
      <c r="B76" s="22"/>
      <c r="E76" s="257" t="str">
        <f>$E$9</f>
        <v>201411091 - výstavba (zaokruhování) vodovodu</v>
      </c>
      <c r="F76" s="258"/>
      <c r="G76" s="258"/>
      <c r="H76" s="258"/>
      <c r="L76" s="22"/>
    </row>
    <row r="77" spans="2:12" s="6" customFormat="1" ht="7.5" customHeight="1">
      <c r="B77" s="22"/>
      <c r="L77" s="22"/>
    </row>
    <row r="78" spans="2:12" s="6" customFormat="1" ht="18.75" customHeight="1">
      <c r="B78" s="22"/>
      <c r="C78" s="18" t="s">
        <v>24</v>
      </c>
      <c r="F78" s="16" t="str">
        <f>$F$12</f>
        <v>Chlumec</v>
      </c>
      <c r="I78" s="18" t="s">
        <v>26</v>
      </c>
      <c r="J78" s="45" t="str">
        <f>IF($J$12="","",$J$12)</f>
        <v>12.11.2014</v>
      </c>
      <c r="L78" s="22"/>
    </row>
    <row r="79" spans="2:12" s="6" customFormat="1" ht="7.5" customHeight="1">
      <c r="B79" s="22"/>
      <c r="L79" s="22"/>
    </row>
    <row r="80" spans="2:12" s="6" customFormat="1" ht="15.75" customHeight="1">
      <c r="B80" s="22"/>
      <c r="C80" s="18" t="s">
        <v>30</v>
      </c>
      <c r="F80" s="16" t="str">
        <f>$E$15</f>
        <v> </v>
      </c>
      <c r="I80" s="18" t="s">
        <v>36</v>
      </c>
      <c r="J80" s="16" t="str">
        <f>$E$21</f>
        <v>Ing. Zdeněk Hejtman, Dačice</v>
      </c>
      <c r="L80" s="22"/>
    </row>
    <row r="81" spans="2:12" s="6" customFormat="1" ht="15" customHeight="1">
      <c r="B81" s="22"/>
      <c r="C81" s="18" t="s">
        <v>34</v>
      </c>
      <c r="F81" s="16">
        <f>IF($E$18="","",$E$18)</f>
      </c>
      <c r="L81" s="22"/>
    </row>
    <row r="82" spans="2:12" s="6" customFormat="1" ht="11.25" customHeight="1">
      <c r="B82" s="22"/>
      <c r="L82" s="22"/>
    </row>
    <row r="83" spans="2:20" s="97" customFormat="1" ht="30" customHeight="1">
      <c r="B83" s="98"/>
      <c r="C83" s="99" t="s">
        <v>106</v>
      </c>
      <c r="D83" s="100" t="s">
        <v>60</v>
      </c>
      <c r="E83" s="100" t="s">
        <v>56</v>
      </c>
      <c r="F83" s="100" t="s">
        <v>107</v>
      </c>
      <c r="G83" s="100" t="s">
        <v>108</v>
      </c>
      <c r="H83" s="100" t="s">
        <v>109</v>
      </c>
      <c r="I83" s="100" t="s">
        <v>110</v>
      </c>
      <c r="J83" s="100" t="s">
        <v>111</v>
      </c>
      <c r="K83" s="101" t="s">
        <v>112</v>
      </c>
      <c r="L83" s="98"/>
      <c r="M83" s="51" t="s">
        <v>113</v>
      </c>
      <c r="N83" s="52" t="s">
        <v>45</v>
      </c>
      <c r="O83" s="52" t="s">
        <v>114</v>
      </c>
      <c r="P83" s="52" t="s">
        <v>115</v>
      </c>
      <c r="Q83" s="52" t="s">
        <v>116</v>
      </c>
      <c r="R83" s="52" t="s">
        <v>117</v>
      </c>
      <c r="S83" s="52" t="s">
        <v>118</v>
      </c>
      <c r="T83" s="53" t="s">
        <v>119</v>
      </c>
    </row>
    <row r="84" spans="2:63" s="6" customFormat="1" ht="30" customHeight="1">
      <c r="B84" s="22"/>
      <c r="C84" s="56" t="s">
        <v>95</v>
      </c>
      <c r="J84" s="102">
        <f>$BK$84</f>
        <v>0</v>
      </c>
      <c r="L84" s="22"/>
      <c r="M84" s="55"/>
      <c r="N84" s="46"/>
      <c r="O84" s="46"/>
      <c r="P84" s="103">
        <f>$P$85</f>
        <v>0</v>
      </c>
      <c r="Q84" s="46"/>
      <c r="R84" s="103">
        <f>$R$85</f>
        <v>24.149934900000005</v>
      </c>
      <c r="S84" s="46"/>
      <c r="T84" s="104">
        <f>$T$85</f>
        <v>19.177</v>
      </c>
      <c r="AT84" s="6" t="s">
        <v>74</v>
      </c>
      <c r="AU84" s="6" t="s">
        <v>96</v>
      </c>
      <c r="BK84" s="105">
        <f>$BK$85</f>
        <v>0</v>
      </c>
    </row>
    <row r="85" spans="2:63" s="106" customFormat="1" ht="37.5" customHeight="1">
      <c r="B85" s="107"/>
      <c r="D85" s="108" t="s">
        <v>74</v>
      </c>
      <c r="E85" s="109" t="s">
        <v>120</v>
      </c>
      <c r="F85" s="109" t="s">
        <v>121</v>
      </c>
      <c r="J85" s="110">
        <f>$BK$85</f>
        <v>0</v>
      </c>
      <c r="L85" s="107"/>
      <c r="M85" s="111"/>
      <c r="P85" s="112">
        <f>$P$86+$P$156+$P$169+$P$187+$P$337+$P$344+$P$358</f>
        <v>0</v>
      </c>
      <c r="R85" s="112">
        <f>$R$86+$R$156+$R$169+$R$187+$R$337+$R$344+$R$358</f>
        <v>24.149934900000005</v>
      </c>
      <c r="T85" s="113">
        <f>$T$86+$T$156+$T$169+$T$187+$T$337+$T$344+$T$358</f>
        <v>19.177</v>
      </c>
      <c r="AR85" s="108" t="s">
        <v>23</v>
      </c>
      <c r="AT85" s="108" t="s">
        <v>74</v>
      </c>
      <c r="AU85" s="108" t="s">
        <v>75</v>
      </c>
      <c r="AY85" s="108" t="s">
        <v>122</v>
      </c>
      <c r="BK85" s="114">
        <f>$BK$86+$BK$156+$BK$169+$BK$187+$BK$337+$BK$344+$BK$358</f>
        <v>0</v>
      </c>
    </row>
    <row r="86" spans="2:63" s="106" customFormat="1" ht="21" customHeight="1">
      <c r="B86" s="107"/>
      <c r="D86" s="108" t="s">
        <v>74</v>
      </c>
      <c r="E86" s="115" t="s">
        <v>23</v>
      </c>
      <c r="F86" s="115" t="s">
        <v>123</v>
      </c>
      <c r="J86" s="116">
        <f>$BK$86</f>
        <v>0</v>
      </c>
      <c r="L86" s="107"/>
      <c r="M86" s="111"/>
      <c r="P86" s="112">
        <f>SUM($P$87:$P$155)</f>
        <v>0</v>
      </c>
      <c r="R86" s="112">
        <f>SUM($R$87:$R$155)</f>
        <v>0.047375</v>
      </c>
      <c r="T86" s="113">
        <f>SUM($T$87:$T$155)</f>
        <v>19.177</v>
      </c>
      <c r="AR86" s="108" t="s">
        <v>23</v>
      </c>
      <c r="AT86" s="108" t="s">
        <v>74</v>
      </c>
      <c r="AU86" s="108" t="s">
        <v>23</v>
      </c>
      <c r="AY86" s="108" t="s">
        <v>122</v>
      </c>
      <c r="BK86" s="114">
        <f>SUM($BK$87:$BK$155)</f>
        <v>0</v>
      </c>
    </row>
    <row r="87" spans="2:65" s="6" customFormat="1" ht="15.75" customHeight="1">
      <c r="B87" s="22"/>
      <c r="C87" s="117" t="s">
        <v>23</v>
      </c>
      <c r="D87" s="117" t="s">
        <v>124</v>
      </c>
      <c r="E87" s="118" t="s">
        <v>125</v>
      </c>
      <c r="F87" s="119" t="s">
        <v>126</v>
      </c>
      <c r="G87" s="120" t="s">
        <v>127</v>
      </c>
      <c r="H87" s="121">
        <v>11</v>
      </c>
      <c r="I87" s="122"/>
      <c r="J87" s="123">
        <f>ROUND($I$87*$H$87,2)</f>
        <v>0</v>
      </c>
      <c r="K87" s="119" t="s">
        <v>128</v>
      </c>
      <c r="L87" s="22"/>
      <c r="M87" s="124"/>
      <c r="N87" s="125" t="s">
        <v>46</v>
      </c>
      <c r="Q87" s="126">
        <v>0</v>
      </c>
      <c r="R87" s="126">
        <f>$Q$87*$H$87</f>
        <v>0</v>
      </c>
      <c r="S87" s="126">
        <v>0.417</v>
      </c>
      <c r="T87" s="127">
        <f>$S$87*$H$87</f>
        <v>4.587</v>
      </c>
      <c r="AR87" s="76" t="s">
        <v>129</v>
      </c>
      <c r="AT87" s="76" t="s">
        <v>124</v>
      </c>
      <c r="AU87" s="76" t="s">
        <v>83</v>
      </c>
      <c r="AY87" s="6" t="s">
        <v>122</v>
      </c>
      <c r="BE87" s="128">
        <f>IF($N$87="základní",$J$87,0)</f>
        <v>0</v>
      </c>
      <c r="BF87" s="128">
        <f>IF($N$87="snížená",$J$87,0)</f>
        <v>0</v>
      </c>
      <c r="BG87" s="128">
        <f>IF($N$87="zákl. přenesená",$J$87,0)</f>
        <v>0</v>
      </c>
      <c r="BH87" s="128">
        <f>IF($N$87="sníž. přenesená",$J$87,0)</f>
        <v>0</v>
      </c>
      <c r="BI87" s="128">
        <f>IF($N$87="nulová",$J$87,0)</f>
        <v>0</v>
      </c>
      <c r="BJ87" s="76" t="s">
        <v>23</v>
      </c>
      <c r="BK87" s="128">
        <f>ROUND($I$87*$H$87,2)</f>
        <v>0</v>
      </c>
      <c r="BL87" s="76" t="s">
        <v>129</v>
      </c>
      <c r="BM87" s="76" t="s">
        <v>130</v>
      </c>
    </row>
    <row r="88" spans="2:47" s="6" customFormat="1" ht="38.25" customHeight="1">
      <c r="B88" s="22"/>
      <c r="D88" s="129" t="s">
        <v>131</v>
      </c>
      <c r="F88" s="130" t="s">
        <v>132</v>
      </c>
      <c r="L88" s="22"/>
      <c r="M88" s="48"/>
      <c r="T88" s="49"/>
      <c r="AT88" s="6" t="s">
        <v>131</v>
      </c>
      <c r="AU88" s="6" t="s">
        <v>83</v>
      </c>
    </row>
    <row r="89" spans="2:51" s="6" customFormat="1" ht="15.75" customHeight="1">
      <c r="B89" s="131"/>
      <c r="D89" s="132" t="s">
        <v>133</v>
      </c>
      <c r="E89" s="133"/>
      <c r="F89" s="134" t="s">
        <v>134</v>
      </c>
      <c r="H89" s="135">
        <v>11</v>
      </c>
      <c r="L89" s="131"/>
      <c r="M89" s="136"/>
      <c r="T89" s="137"/>
      <c r="AT89" s="133" t="s">
        <v>133</v>
      </c>
      <c r="AU89" s="133" t="s">
        <v>83</v>
      </c>
      <c r="AV89" s="133" t="s">
        <v>83</v>
      </c>
      <c r="AW89" s="133" t="s">
        <v>96</v>
      </c>
      <c r="AX89" s="133" t="s">
        <v>23</v>
      </c>
      <c r="AY89" s="133" t="s">
        <v>122</v>
      </c>
    </row>
    <row r="90" spans="2:65" s="6" customFormat="1" ht="15.75" customHeight="1">
      <c r="B90" s="22"/>
      <c r="C90" s="117" t="s">
        <v>83</v>
      </c>
      <c r="D90" s="117" t="s">
        <v>124</v>
      </c>
      <c r="E90" s="118" t="s">
        <v>135</v>
      </c>
      <c r="F90" s="119" t="s">
        <v>136</v>
      </c>
      <c r="G90" s="120" t="s">
        <v>127</v>
      </c>
      <c r="H90" s="121">
        <v>19</v>
      </c>
      <c r="I90" s="122"/>
      <c r="J90" s="123">
        <f>ROUND($I$90*$H$90,2)</f>
        <v>0</v>
      </c>
      <c r="K90" s="119" t="s">
        <v>128</v>
      </c>
      <c r="L90" s="22"/>
      <c r="M90" s="124"/>
      <c r="N90" s="125" t="s">
        <v>46</v>
      </c>
      <c r="Q90" s="126">
        <v>0</v>
      </c>
      <c r="R90" s="126">
        <f>$Q$90*$H$90</f>
        <v>0</v>
      </c>
      <c r="S90" s="126">
        <v>0.56</v>
      </c>
      <c r="T90" s="127">
        <f>$S$90*$H$90</f>
        <v>10.64</v>
      </c>
      <c r="AR90" s="76" t="s">
        <v>129</v>
      </c>
      <c r="AT90" s="76" t="s">
        <v>124</v>
      </c>
      <c r="AU90" s="76" t="s">
        <v>83</v>
      </c>
      <c r="AY90" s="6" t="s">
        <v>122</v>
      </c>
      <c r="BE90" s="128">
        <f>IF($N$90="základní",$J$90,0)</f>
        <v>0</v>
      </c>
      <c r="BF90" s="128">
        <f>IF($N$90="snížená",$J$90,0)</f>
        <v>0</v>
      </c>
      <c r="BG90" s="128">
        <f>IF($N$90="zákl. přenesená",$J$90,0)</f>
        <v>0</v>
      </c>
      <c r="BH90" s="128">
        <f>IF($N$90="sníž. přenesená",$J$90,0)</f>
        <v>0</v>
      </c>
      <c r="BI90" s="128">
        <f>IF($N$90="nulová",$J$90,0)</f>
        <v>0</v>
      </c>
      <c r="BJ90" s="76" t="s">
        <v>23</v>
      </c>
      <c r="BK90" s="128">
        <f>ROUND($I$90*$H$90,2)</f>
        <v>0</v>
      </c>
      <c r="BL90" s="76" t="s">
        <v>129</v>
      </c>
      <c r="BM90" s="76" t="s">
        <v>137</v>
      </c>
    </row>
    <row r="91" spans="2:47" s="6" customFormat="1" ht="38.25" customHeight="1">
      <c r="B91" s="22"/>
      <c r="D91" s="129" t="s">
        <v>131</v>
      </c>
      <c r="F91" s="130" t="s">
        <v>138</v>
      </c>
      <c r="L91" s="22"/>
      <c r="M91" s="48"/>
      <c r="T91" s="49"/>
      <c r="AT91" s="6" t="s">
        <v>131</v>
      </c>
      <c r="AU91" s="6" t="s">
        <v>83</v>
      </c>
    </row>
    <row r="92" spans="2:51" s="6" customFormat="1" ht="15.75" customHeight="1">
      <c r="B92" s="131"/>
      <c r="D92" s="132" t="s">
        <v>133</v>
      </c>
      <c r="E92" s="133"/>
      <c r="F92" s="134" t="s">
        <v>139</v>
      </c>
      <c r="H92" s="135">
        <v>19</v>
      </c>
      <c r="L92" s="131"/>
      <c r="M92" s="136"/>
      <c r="T92" s="137"/>
      <c r="AT92" s="133" t="s">
        <v>133</v>
      </c>
      <c r="AU92" s="133" t="s">
        <v>83</v>
      </c>
      <c r="AV92" s="133" t="s">
        <v>83</v>
      </c>
      <c r="AW92" s="133" t="s">
        <v>96</v>
      </c>
      <c r="AX92" s="133" t="s">
        <v>23</v>
      </c>
      <c r="AY92" s="133" t="s">
        <v>122</v>
      </c>
    </row>
    <row r="93" spans="2:65" s="6" customFormat="1" ht="15.75" customHeight="1">
      <c r="B93" s="22"/>
      <c r="C93" s="117" t="s">
        <v>140</v>
      </c>
      <c r="D93" s="117" t="s">
        <v>124</v>
      </c>
      <c r="E93" s="118" t="s">
        <v>141</v>
      </c>
      <c r="F93" s="119" t="s">
        <v>142</v>
      </c>
      <c r="G93" s="120" t="s">
        <v>127</v>
      </c>
      <c r="H93" s="121">
        <v>12.5</v>
      </c>
      <c r="I93" s="122"/>
      <c r="J93" s="123">
        <f>ROUND($I$93*$H$93,2)</f>
        <v>0</v>
      </c>
      <c r="K93" s="119" t="s">
        <v>128</v>
      </c>
      <c r="L93" s="22"/>
      <c r="M93" s="124"/>
      <c r="N93" s="125" t="s">
        <v>46</v>
      </c>
      <c r="Q93" s="126">
        <v>0</v>
      </c>
      <c r="R93" s="126">
        <f>$Q$93*$H$93</f>
        <v>0</v>
      </c>
      <c r="S93" s="126">
        <v>0.316</v>
      </c>
      <c r="T93" s="127">
        <f>$S$93*$H$93</f>
        <v>3.95</v>
      </c>
      <c r="AR93" s="76" t="s">
        <v>129</v>
      </c>
      <c r="AT93" s="76" t="s">
        <v>124</v>
      </c>
      <c r="AU93" s="76" t="s">
        <v>83</v>
      </c>
      <c r="AY93" s="6" t="s">
        <v>122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23</v>
      </c>
      <c r="BK93" s="128">
        <f>ROUND($I$93*$H$93,2)</f>
        <v>0</v>
      </c>
      <c r="BL93" s="76" t="s">
        <v>129</v>
      </c>
      <c r="BM93" s="76" t="s">
        <v>143</v>
      </c>
    </row>
    <row r="94" spans="2:47" s="6" customFormat="1" ht="27" customHeight="1">
      <c r="B94" s="22"/>
      <c r="D94" s="129" t="s">
        <v>131</v>
      </c>
      <c r="F94" s="130" t="s">
        <v>144</v>
      </c>
      <c r="L94" s="22"/>
      <c r="M94" s="48"/>
      <c r="T94" s="49"/>
      <c r="AT94" s="6" t="s">
        <v>131</v>
      </c>
      <c r="AU94" s="6" t="s">
        <v>83</v>
      </c>
    </row>
    <row r="95" spans="2:51" s="6" customFormat="1" ht="15.75" customHeight="1">
      <c r="B95" s="131"/>
      <c r="D95" s="132" t="s">
        <v>133</v>
      </c>
      <c r="E95" s="133"/>
      <c r="F95" s="134" t="s">
        <v>145</v>
      </c>
      <c r="H95" s="135">
        <v>12.5</v>
      </c>
      <c r="L95" s="131"/>
      <c r="M95" s="136"/>
      <c r="T95" s="137"/>
      <c r="AT95" s="133" t="s">
        <v>133</v>
      </c>
      <c r="AU95" s="133" t="s">
        <v>83</v>
      </c>
      <c r="AV95" s="133" t="s">
        <v>83</v>
      </c>
      <c r="AW95" s="133" t="s">
        <v>96</v>
      </c>
      <c r="AX95" s="133" t="s">
        <v>23</v>
      </c>
      <c r="AY95" s="133" t="s">
        <v>122</v>
      </c>
    </row>
    <row r="96" spans="2:65" s="6" customFormat="1" ht="15.75" customHeight="1">
      <c r="B96" s="22"/>
      <c r="C96" s="117" t="s">
        <v>129</v>
      </c>
      <c r="D96" s="117" t="s">
        <v>124</v>
      </c>
      <c r="E96" s="118" t="s">
        <v>146</v>
      </c>
      <c r="F96" s="119" t="s">
        <v>147</v>
      </c>
      <c r="G96" s="120" t="s">
        <v>148</v>
      </c>
      <c r="H96" s="121">
        <v>15.785</v>
      </c>
      <c r="I96" s="122"/>
      <c r="J96" s="123">
        <f>ROUND($I$96*$H$96,2)</f>
        <v>0</v>
      </c>
      <c r="K96" s="119" t="s">
        <v>128</v>
      </c>
      <c r="L96" s="22"/>
      <c r="M96" s="124"/>
      <c r="N96" s="125" t="s">
        <v>46</v>
      </c>
      <c r="Q96" s="126">
        <v>0</v>
      </c>
      <c r="R96" s="126">
        <f>$Q$96*$H$96</f>
        <v>0</v>
      </c>
      <c r="S96" s="126">
        <v>0</v>
      </c>
      <c r="T96" s="127">
        <f>$S$96*$H$96</f>
        <v>0</v>
      </c>
      <c r="AR96" s="76" t="s">
        <v>129</v>
      </c>
      <c r="AT96" s="76" t="s">
        <v>124</v>
      </c>
      <c r="AU96" s="76" t="s">
        <v>83</v>
      </c>
      <c r="AY96" s="6" t="s">
        <v>122</v>
      </c>
      <c r="BE96" s="128">
        <f>IF($N$96="základní",$J$96,0)</f>
        <v>0</v>
      </c>
      <c r="BF96" s="128">
        <f>IF($N$96="snížená",$J$96,0)</f>
        <v>0</v>
      </c>
      <c r="BG96" s="128">
        <f>IF($N$96="zákl. přenesená",$J$96,0)</f>
        <v>0</v>
      </c>
      <c r="BH96" s="128">
        <f>IF($N$96="sníž. přenesená",$J$96,0)</f>
        <v>0</v>
      </c>
      <c r="BI96" s="128">
        <f>IF($N$96="nulová",$J$96,0)</f>
        <v>0</v>
      </c>
      <c r="BJ96" s="76" t="s">
        <v>23</v>
      </c>
      <c r="BK96" s="128">
        <f>ROUND($I$96*$H$96,2)</f>
        <v>0</v>
      </c>
      <c r="BL96" s="76" t="s">
        <v>129</v>
      </c>
      <c r="BM96" s="76" t="s">
        <v>149</v>
      </c>
    </row>
    <row r="97" spans="2:47" s="6" customFormat="1" ht="27" customHeight="1">
      <c r="B97" s="22"/>
      <c r="D97" s="129" t="s">
        <v>131</v>
      </c>
      <c r="F97" s="130" t="s">
        <v>150</v>
      </c>
      <c r="L97" s="22"/>
      <c r="M97" s="48"/>
      <c r="T97" s="49"/>
      <c r="AT97" s="6" t="s">
        <v>131</v>
      </c>
      <c r="AU97" s="6" t="s">
        <v>83</v>
      </c>
    </row>
    <row r="98" spans="2:51" s="6" customFormat="1" ht="15.75" customHeight="1">
      <c r="B98" s="131"/>
      <c r="D98" s="132" t="s">
        <v>133</v>
      </c>
      <c r="E98" s="133"/>
      <c r="F98" s="134" t="s">
        <v>151</v>
      </c>
      <c r="H98" s="135">
        <v>5.625</v>
      </c>
      <c r="L98" s="131"/>
      <c r="M98" s="136"/>
      <c r="T98" s="137"/>
      <c r="AT98" s="133" t="s">
        <v>133</v>
      </c>
      <c r="AU98" s="133" t="s">
        <v>83</v>
      </c>
      <c r="AV98" s="133" t="s">
        <v>83</v>
      </c>
      <c r="AW98" s="133" t="s">
        <v>96</v>
      </c>
      <c r="AX98" s="133" t="s">
        <v>75</v>
      </c>
      <c r="AY98" s="133" t="s">
        <v>122</v>
      </c>
    </row>
    <row r="99" spans="2:51" s="6" customFormat="1" ht="15.75" customHeight="1">
      <c r="B99" s="131"/>
      <c r="D99" s="132" t="s">
        <v>133</v>
      </c>
      <c r="E99" s="133"/>
      <c r="F99" s="134" t="s">
        <v>152</v>
      </c>
      <c r="H99" s="135">
        <v>5.28</v>
      </c>
      <c r="L99" s="131"/>
      <c r="M99" s="136"/>
      <c r="T99" s="137"/>
      <c r="AT99" s="133" t="s">
        <v>133</v>
      </c>
      <c r="AU99" s="133" t="s">
        <v>83</v>
      </c>
      <c r="AV99" s="133" t="s">
        <v>83</v>
      </c>
      <c r="AW99" s="133" t="s">
        <v>96</v>
      </c>
      <c r="AX99" s="133" t="s">
        <v>75</v>
      </c>
      <c r="AY99" s="133" t="s">
        <v>122</v>
      </c>
    </row>
    <row r="100" spans="2:51" s="6" customFormat="1" ht="15.75" customHeight="1">
      <c r="B100" s="131"/>
      <c r="D100" s="132" t="s">
        <v>133</v>
      </c>
      <c r="E100" s="133"/>
      <c r="F100" s="134" t="s">
        <v>153</v>
      </c>
      <c r="H100" s="135">
        <v>4.88</v>
      </c>
      <c r="L100" s="131"/>
      <c r="M100" s="136"/>
      <c r="T100" s="137"/>
      <c r="AT100" s="133" t="s">
        <v>133</v>
      </c>
      <c r="AU100" s="133" t="s">
        <v>83</v>
      </c>
      <c r="AV100" s="133" t="s">
        <v>83</v>
      </c>
      <c r="AW100" s="133" t="s">
        <v>96</v>
      </c>
      <c r="AX100" s="133" t="s">
        <v>75</v>
      </c>
      <c r="AY100" s="133" t="s">
        <v>122</v>
      </c>
    </row>
    <row r="101" spans="2:51" s="6" customFormat="1" ht="15.75" customHeight="1">
      <c r="B101" s="138"/>
      <c r="D101" s="132" t="s">
        <v>133</v>
      </c>
      <c r="E101" s="139"/>
      <c r="F101" s="140" t="s">
        <v>154</v>
      </c>
      <c r="H101" s="141">
        <v>15.785</v>
      </c>
      <c r="L101" s="138"/>
      <c r="M101" s="142"/>
      <c r="T101" s="143"/>
      <c r="AT101" s="139" t="s">
        <v>133</v>
      </c>
      <c r="AU101" s="139" t="s">
        <v>83</v>
      </c>
      <c r="AV101" s="139" t="s">
        <v>129</v>
      </c>
      <c r="AW101" s="139" t="s">
        <v>96</v>
      </c>
      <c r="AX101" s="139" t="s">
        <v>23</v>
      </c>
      <c r="AY101" s="139" t="s">
        <v>122</v>
      </c>
    </row>
    <row r="102" spans="2:65" s="6" customFormat="1" ht="15.75" customHeight="1">
      <c r="B102" s="22"/>
      <c r="C102" s="117" t="s">
        <v>155</v>
      </c>
      <c r="D102" s="117" t="s">
        <v>124</v>
      </c>
      <c r="E102" s="118" t="s">
        <v>156</v>
      </c>
      <c r="F102" s="119" t="s">
        <v>157</v>
      </c>
      <c r="G102" s="120" t="s">
        <v>148</v>
      </c>
      <c r="H102" s="121">
        <v>15.785</v>
      </c>
      <c r="I102" s="122"/>
      <c r="J102" s="123">
        <f>ROUND($I$102*$H$102,2)</f>
        <v>0</v>
      </c>
      <c r="K102" s="119" t="s">
        <v>128</v>
      </c>
      <c r="L102" s="22"/>
      <c r="M102" s="124"/>
      <c r="N102" s="125" t="s">
        <v>46</v>
      </c>
      <c r="Q102" s="126">
        <v>0</v>
      </c>
      <c r="R102" s="126">
        <f>$Q$102*$H$102</f>
        <v>0</v>
      </c>
      <c r="S102" s="126">
        <v>0</v>
      </c>
      <c r="T102" s="127">
        <f>$S$102*$H$102</f>
        <v>0</v>
      </c>
      <c r="AR102" s="76" t="s">
        <v>129</v>
      </c>
      <c r="AT102" s="76" t="s">
        <v>124</v>
      </c>
      <c r="AU102" s="76" t="s">
        <v>83</v>
      </c>
      <c r="AY102" s="6" t="s">
        <v>122</v>
      </c>
      <c r="BE102" s="128">
        <f>IF($N$102="základní",$J$102,0)</f>
        <v>0</v>
      </c>
      <c r="BF102" s="128">
        <f>IF($N$102="snížená",$J$102,0)</f>
        <v>0</v>
      </c>
      <c r="BG102" s="128">
        <f>IF($N$102="zákl. přenesená",$J$102,0)</f>
        <v>0</v>
      </c>
      <c r="BH102" s="128">
        <f>IF($N$102="sníž. přenesená",$J$102,0)</f>
        <v>0</v>
      </c>
      <c r="BI102" s="128">
        <f>IF($N$102="nulová",$J$102,0)</f>
        <v>0</v>
      </c>
      <c r="BJ102" s="76" t="s">
        <v>23</v>
      </c>
      <c r="BK102" s="128">
        <f>ROUND($I$102*$H$102,2)</f>
        <v>0</v>
      </c>
      <c r="BL102" s="76" t="s">
        <v>129</v>
      </c>
      <c r="BM102" s="76" t="s">
        <v>158</v>
      </c>
    </row>
    <row r="103" spans="2:47" s="6" customFormat="1" ht="27" customHeight="1">
      <c r="B103" s="22"/>
      <c r="D103" s="129" t="s">
        <v>131</v>
      </c>
      <c r="F103" s="130" t="s">
        <v>159</v>
      </c>
      <c r="L103" s="22"/>
      <c r="M103" s="48"/>
      <c r="T103" s="49"/>
      <c r="AT103" s="6" t="s">
        <v>131</v>
      </c>
      <c r="AU103" s="6" t="s">
        <v>83</v>
      </c>
    </row>
    <row r="104" spans="2:51" s="6" customFormat="1" ht="15.75" customHeight="1">
      <c r="B104" s="131"/>
      <c r="D104" s="132" t="s">
        <v>133</v>
      </c>
      <c r="E104" s="133"/>
      <c r="F104" s="134" t="s">
        <v>151</v>
      </c>
      <c r="H104" s="135">
        <v>5.625</v>
      </c>
      <c r="L104" s="131"/>
      <c r="M104" s="136"/>
      <c r="T104" s="137"/>
      <c r="AT104" s="133" t="s">
        <v>133</v>
      </c>
      <c r="AU104" s="133" t="s">
        <v>83</v>
      </c>
      <c r="AV104" s="133" t="s">
        <v>83</v>
      </c>
      <c r="AW104" s="133" t="s">
        <v>96</v>
      </c>
      <c r="AX104" s="133" t="s">
        <v>75</v>
      </c>
      <c r="AY104" s="133" t="s">
        <v>122</v>
      </c>
    </row>
    <row r="105" spans="2:51" s="6" customFormat="1" ht="15.75" customHeight="1">
      <c r="B105" s="131"/>
      <c r="D105" s="132" t="s">
        <v>133</v>
      </c>
      <c r="E105" s="133"/>
      <c r="F105" s="134" t="s">
        <v>152</v>
      </c>
      <c r="H105" s="135">
        <v>5.28</v>
      </c>
      <c r="L105" s="131"/>
      <c r="M105" s="136"/>
      <c r="T105" s="137"/>
      <c r="AT105" s="133" t="s">
        <v>133</v>
      </c>
      <c r="AU105" s="133" t="s">
        <v>83</v>
      </c>
      <c r="AV105" s="133" t="s">
        <v>83</v>
      </c>
      <c r="AW105" s="133" t="s">
        <v>96</v>
      </c>
      <c r="AX105" s="133" t="s">
        <v>75</v>
      </c>
      <c r="AY105" s="133" t="s">
        <v>122</v>
      </c>
    </row>
    <row r="106" spans="2:51" s="6" customFormat="1" ht="15.75" customHeight="1">
      <c r="B106" s="131"/>
      <c r="D106" s="132" t="s">
        <v>133</v>
      </c>
      <c r="E106" s="133"/>
      <c r="F106" s="134" t="s">
        <v>153</v>
      </c>
      <c r="H106" s="135">
        <v>4.88</v>
      </c>
      <c r="L106" s="131"/>
      <c r="M106" s="136"/>
      <c r="T106" s="137"/>
      <c r="AT106" s="133" t="s">
        <v>133</v>
      </c>
      <c r="AU106" s="133" t="s">
        <v>83</v>
      </c>
      <c r="AV106" s="133" t="s">
        <v>83</v>
      </c>
      <c r="AW106" s="133" t="s">
        <v>96</v>
      </c>
      <c r="AX106" s="133" t="s">
        <v>75</v>
      </c>
      <c r="AY106" s="133" t="s">
        <v>122</v>
      </c>
    </row>
    <row r="107" spans="2:51" s="6" customFormat="1" ht="15.75" customHeight="1">
      <c r="B107" s="138"/>
      <c r="D107" s="132" t="s">
        <v>133</v>
      </c>
      <c r="E107" s="139"/>
      <c r="F107" s="140" t="s">
        <v>154</v>
      </c>
      <c r="H107" s="141">
        <v>15.785</v>
      </c>
      <c r="L107" s="138"/>
      <c r="M107" s="142"/>
      <c r="T107" s="143"/>
      <c r="AT107" s="139" t="s">
        <v>133</v>
      </c>
      <c r="AU107" s="139" t="s">
        <v>83</v>
      </c>
      <c r="AV107" s="139" t="s">
        <v>129</v>
      </c>
      <c r="AW107" s="139" t="s">
        <v>96</v>
      </c>
      <c r="AX107" s="139" t="s">
        <v>23</v>
      </c>
      <c r="AY107" s="139" t="s">
        <v>122</v>
      </c>
    </row>
    <row r="108" spans="2:65" s="6" customFormat="1" ht="15.75" customHeight="1">
      <c r="B108" s="22"/>
      <c r="C108" s="117" t="s">
        <v>160</v>
      </c>
      <c r="D108" s="117" t="s">
        <v>124</v>
      </c>
      <c r="E108" s="118" t="s">
        <v>161</v>
      </c>
      <c r="F108" s="119" t="s">
        <v>162</v>
      </c>
      <c r="G108" s="120" t="s">
        <v>163</v>
      </c>
      <c r="H108" s="121">
        <v>109.3</v>
      </c>
      <c r="I108" s="122"/>
      <c r="J108" s="123">
        <f>ROUND($I$108*$H$108,2)</f>
        <v>0</v>
      </c>
      <c r="K108" s="119" t="s">
        <v>128</v>
      </c>
      <c r="L108" s="22"/>
      <c r="M108" s="124"/>
      <c r="N108" s="125" t="s">
        <v>46</v>
      </c>
      <c r="Q108" s="126">
        <v>0</v>
      </c>
      <c r="R108" s="126">
        <f>$Q$108*$H$108</f>
        <v>0</v>
      </c>
      <c r="S108" s="126">
        <v>0</v>
      </c>
      <c r="T108" s="127">
        <f>$S$108*$H$108</f>
        <v>0</v>
      </c>
      <c r="AR108" s="76" t="s">
        <v>129</v>
      </c>
      <c r="AT108" s="76" t="s">
        <v>124</v>
      </c>
      <c r="AU108" s="76" t="s">
        <v>83</v>
      </c>
      <c r="AY108" s="6" t="s">
        <v>122</v>
      </c>
      <c r="BE108" s="128">
        <f>IF($N$108="základní",$J$108,0)</f>
        <v>0</v>
      </c>
      <c r="BF108" s="128">
        <f>IF($N$108="snížená",$J$108,0)</f>
        <v>0</v>
      </c>
      <c r="BG108" s="128">
        <f>IF($N$108="zákl. přenesená",$J$108,0)</f>
        <v>0</v>
      </c>
      <c r="BH108" s="128">
        <f>IF($N$108="sníž. přenesená",$J$108,0)</f>
        <v>0</v>
      </c>
      <c r="BI108" s="128">
        <f>IF($N$108="nulová",$J$108,0)</f>
        <v>0</v>
      </c>
      <c r="BJ108" s="76" t="s">
        <v>23</v>
      </c>
      <c r="BK108" s="128">
        <f>ROUND($I$108*$H$108,2)</f>
        <v>0</v>
      </c>
      <c r="BL108" s="76" t="s">
        <v>129</v>
      </c>
      <c r="BM108" s="76" t="s">
        <v>164</v>
      </c>
    </row>
    <row r="109" spans="2:47" s="6" customFormat="1" ht="16.5" customHeight="1">
      <c r="B109" s="22"/>
      <c r="D109" s="129" t="s">
        <v>131</v>
      </c>
      <c r="F109" s="130" t="s">
        <v>165</v>
      </c>
      <c r="L109" s="22"/>
      <c r="M109" s="48"/>
      <c r="T109" s="49"/>
      <c r="AT109" s="6" t="s">
        <v>131</v>
      </c>
      <c r="AU109" s="6" t="s">
        <v>83</v>
      </c>
    </row>
    <row r="110" spans="2:51" s="6" customFormat="1" ht="15.75" customHeight="1">
      <c r="B110" s="131"/>
      <c r="D110" s="132" t="s">
        <v>133</v>
      </c>
      <c r="E110" s="133"/>
      <c r="F110" s="134" t="s">
        <v>166</v>
      </c>
      <c r="H110" s="135">
        <v>109.3</v>
      </c>
      <c r="L110" s="131"/>
      <c r="M110" s="136"/>
      <c r="T110" s="137"/>
      <c r="AT110" s="133" t="s">
        <v>133</v>
      </c>
      <c r="AU110" s="133" t="s">
        <v>83</v>
      </c>
      <c r="AV110" s="133" t="s">
        <v>83</v>
      </c>
      <c r="AW110" s="133" t="s">
        <v>96</v>
      </c>
      <c r="AX110" s="133" t="s">
        <v>23</v>
      </c>
      <c r="AY110" s="133" t="s">
        <v>122</v>
      </c>
    </row>
    <row r="111" spans="2:65" s="6" customFormat="1" ht="15.75" customHeight="1">
      <c r="B111" s="22"/>
      <c r="C111" s="117" t="s">
        <v>167</v>
      </c>
      <c r="D111" s="117" t="s">
        <v>124</v>
      </c>
      <c r="E111" s="118" t="s">
        <v>168</v>
      </c>
      <c r="F111" s="119" t="s">
        <v>169</v>
      </c>
      <c r="G111" s="120" t="s">
        <v>127</v>
      </c>
      <c r="H111" s="121">
        <v>50.1</v>
      </c>
      <c r="I111" s="122"/>
      <c r="J111" s="123">
        <f>ROUND($I$111*$H$111,2)</f>
        <v>0</v>
      </c>
      <c r="K111" s="119" t="s">
        <v>128</v>
      </c>
      <c r="L111" s="22"/>
      <c r="M111" s="124"/>
      <c r="N111" s="125" t="s">
        <v>46</v>
      </c>
      <c r="Q111" s="126">
        <v>0.0007</v>
      </c>
      <c r="R111" s="126">
        <f>$Q$111*$H$111</f>
        <v>0.035070000000000004</v>
      </c>
      <c r="S111" s="126">
        <v>0</v>
      </c>
      <c r="T111" s="127">
        <f>$S$111*$H$111</f>
        <v>0</v>
      </c>
      <c r="AR111" s="76" t="s">
        <v>129</v>
      </c>
      <c r="AT111" s="76" t="s">
        <v>124</v>
      </c>
      <c r="AU111" s="76" t="s">
        <v>83</v>
      </c>
      <c r="AY111" s="6" t="s">
        <v>122</v>
      </c>
      <c r="BE111" s="128">
        <f>IF($N$111="základní",$J$111,0)</f>
        <v>0</v>
      </c>
      <c r="BF111" s="128">
        <f>IF($N$111="snížená",$J$111,0)</f>
        <v>0</v>
      </c>
      <c r="BG111" s="128">
        <f>IF($N$111="zákl. přenesená",$J$111,0)</f>
        <v>0</v>
      </c>
      <c r="BH111" s="128">
        <f>IF($N$111="sníž. přenesená",$J$111,0)</f>
        <v>0</v>
      </c>
      <c r="BI111" s="128">
        <f>IF($N$111="nulová",$J$111,0)</f>
        <v>0</v>
      </c>
      <c r="BJ111" s="76" t="s">
        <v>23</v>
      </c>
      <c r="BK111" s="128">
        <f>ROUND($I$111*$H$111,2)</f>
        <v>0</v>
      </c>
      <c r="BL111" s="76" t="s">
        <v>129</v>
      </c>
      <c r="BM111" s="76" t="s">
        <v>170</v>
      </c>
    </row>
    <row r="112" spans="2:47" s="6" customFormat="1" ht="16.5" customHeight="1">
      <c r="B112" s="22"/>
      <c r="D112" s="129" t="s">
        <v>131</v>
      </c>
      <c r="F112" s="130" t="s">
        <v>171</v>
      </c>
      <c r="L112" s="22"/>
      <c r="M112" s="48"/>
      <c r="T112" s="49"/>
      <c r="AT112" s="6" t="s">
        <v>131</v>
      </c>
      <c r="AU112" s="6" t="s">
        <v>83</v>
      </c>
    </row>
    <row r="113" spans="2:51" s="6" customFormat="1" ht="15.75" customHeight="1">
      <c r="B113" s="131"/>
      <c r="D113" s="132" t="s">
        <v>133</v>
      </c>
      <c r="E113" s="133"/>
      <c r="F113" s="134" t="s">
        <v>172</v>
      </c>
      <c r="H113" s="135">
        <v>22.1</v>
      </c>
      <c r="L113" s="131"/>
      <c r="M113" s="136"/>
      <c r="T113" s="137"/>
      <c r="AT113" s="133" t="s">
        <v>133</v>
      </c>
      <c r="AU113" s="133" t="s">
        <v>83</v>
      </c>
      <c r="AV113" s="133" t="s">
        <v>83</v>
      </c>
      <c r="AW113" s="133" t="s">
        <v>96</v>
      </c>
      <c r="AX113" s="133" t="s">
        <v>75</v>
      </c>
      <c r="AY113" s="133" t="s">
        <v>122</v>
      </c>
    </row>
    <row r="114" spans="2:51" s="6" customFormat="1" ht="15.75" customHeight="1">
      <c r="B114" s="131"/>
      <c r="D114" s="132" t="s">
        <v>133</v>
      </c>
      <c r="E114" s="133"/>
      <c r="F114" s="134" t="s">
        <v>173</v>
      </c>
      <c r="H114" s="135">
        <v>14.4</v>
      </c>
      <c r="L114" s="131"/>
      <c r="M114" s="136"/>
      <c r="T114" s="137"/>
      <c r="AT114" s="133" t="s">
        <v>133</v>
      </c>
      <c r="AU114" s="133" t="s">
        <v>83</v>
      </c>
      <c r="AV114" s="133" t="s">
        <v>83</v>
      </c>
      <c r="AW114" s="133" t="s">
        <v>96</v>
      </c>
      <c r="AX114" s="133" t="s">
        <v>75</v>
      </c>
      <c r="AY114" s="133" t="s">
        <v>122</v>
      </c>
    </row>
    <row r="115" spans="2:51" s="6" customFormat="1" ht="15.75" customHeight="1">
      <c r="B115" s="131"/>
      <c r="D115" s="132" t="s">
        <v>133</v>
      </c>
      <c r="E115" s="133"/>
      <c r="F115" s="134" t="s">
        <v>174</v>
      </c>
      <c r="H115" s="135">
        <v>13.6</v>
      </c>
      <c r="L115" s="131"/>
      <c r="M115" s="136"/>
      <c r="T115" s="137"/>
      <c r="AT115" s="133" t="s">
        <v>133</v>
      </c>
      <c r="AU115" s="133" t="s">
        <v>83</v>
      </c>
      <c r="AV115" s="133" t="s">
        <v>83</v>
      </c>
      <c r="AW115" s="133" t="s">
        <v>96</v>
      </c>
      <c r="AX115" s="133" t="s">
        <v>75</v>
      </c>
      <c r="AY115" s="133" t="s">
        <v>122</v>
      </c>
    </row>
    <row r="116" spans="2:51" s="6" customFormat="1" ht="15.75" customHeight="1">
      <c r="B116" s="138"/>
      <c r="D116" s="132" t="s">
        <v>133</v>
      </c>
      <c r="E116" s="139"/>
      <c r="F116" s="140" t="s">
        <v>154</v>
      </c>
      <c r="H116" s="141">
        <v>50.1</v>
      </c>
      <c r="L116" s="138"/>
      <c r="M116" s="142"/>
      <c r="T116" s="143"/>
      <c r="AT116" s="139" t="s">
        <v>133</v>
      </c>
      <c r="AU116" s="139" t="s">
        <v>83</v>
      </c>
      <c r="AV116" s="139" t="s">
        <v>129</v>
      </c>
      <c r="AW116" s="139" t="s">
        <v>96</v>
      </c>
      <c r="AX116" s="139" t="s">
        <v>23</v>
      </c>
      <c r="AY116" s="139" t="s">
        <v>122</v>
      </c>
    </row>
    <row r="117" spans="2:65" s="6" customFormat="1" ht="15.75" customHeight="1">
      <c r="B117" s="22"/>
      <c r="C117" s="117" t="s">
        <v>175</v>
      </c>
      <c r="D117" s="117" t="s">
        <v>124</v>
      </c>
      <c r="E117" s="118" t="s">
        <v>176</v>
      </c>
      <c r="F117" s="119" t="s">
        <v>177</v>
      </c>
      <c r="G117" s="120" t="s">
        <v>127</v>
      </c>
      <c r="H117" s="121">
        <v>50.1</v>
      </c>
      <c r="I117" s="122"/>
      <c r="J117" s="123">
        <f>ROUND($I$117*$H$117,2)</f>
        <v>0</v>
      </c>
      <c r="K117" s="119" t="s">
        <v>128</v>
      </c>
      <c r="L117" s="22"/>
      <c r="M117" s="124"/>
      <c r="N117" s="125" t="s">
        <v>46</v>
      </c>
      <c r="Q117" s="126">
        <v>0</v>
      </c>
      <c r="R117" s="126">
        <f>$Q$117*$H$117</f>
        <v>0</v>
      </c>
      <c r="S117" s="126">
        <v>0</v>
      </c>
      <c r="T117" s="127">
        <f>$S$117*$H$117</f>
        <v>0</v>
      </c>
      <c r="AR117" s="76" t="s">
        <v>129</v>
      </c>
      <c r="AT117" s="76" t="s">
        <v>124</v>
      </c>
      <c r="AU117" s="76" t="s">
        <v>83</v>
      </c>
      <c r="AY117" s="6" t="s">
        <v>122</v>
      </c>
      <c r="BE117" s="128">
        <f>IF($N$117="základní",$J$117,0)</f>
        <v>0</v>
      </c>
      <c r="BF117" s="128">
        <f>IF($N$117="snížená",$J$117,0)</f>
        <v>0</v>
      </c>
      <c r="BG117" s="128">
        <f>IF($N$117="zákl. přenesená",$J$117,0)</f>
        <v>0</v>
      </c>
      <c r="BH117" s="128">
        <f>IF($N$117="sníž. přenesená",$J$117,0)</f>
        <v>0</v>
      </c>
      <c r="BI117" s="128">
        <f>IF($N$117="nulová",$J$117,0)</f>
        <v>0</v>
      </c>
      <c r="BJ117" s="76" t="s">
        <v>23</v>
      </c>
      <c r="BK117" s="128">
        <f>ROUND($I$117*$H$117,2)</f>
        <v>0</v>
      </c>
      <c r="BL117" s="76" t="s">
        <v>129</v>
      </c>
      <c r="BM117" s="76" t="s">
        <v>178</v>
      </c>
    </row>
    <row r="118" spans="2:47" s="6" customFormat="1" ht="16.5" customHeight="1">
      <c r="B118" s="22"/>
      <c r="D118" s="129" t="s">
        <v>131</v>
      </c>
      <c r="F118" s="130" t="s">
        <v>179</v>
      </c>
      <c r="L118" s="22"/>
      <c r="M118" s="48"/>
      <c r="T118" s="49"/>
      <c r="AT118" s="6" t="s">
        <v>131</v>
      </c>
      <c r="AU118" s="6" t="s">
        <v>83</v>
      </c>
    </row>
    <row r="119" spans="2:51" s="6" customFormat="1" ht="15.75" customHeight="1">
      <c r="B119" s="131"/>
      <c r="D119" s="132" t="s">
        <v>133</v>
      </c>
      <c r="E119" s="133"/>
      <c r="F119" s="134" t="s">
        <v>172</v>
      </c>
      <c r="H119" s="135">
        <v>22.1</v>
      </c>
      <c r="L119" s="131"/>
      <c r="M119" s="136"/>
      <c r="T119" s="137"/>
      <c r="AT119" s="133" t="s">
        <v>133</v>
      </c>
      <c r="AU119" s="133" t="s">
        <v>83</v>
      </c>
      <c r="AV119" s="133" t="s">
        <v>83</v>
      </c>
      <c r="AW119" s="133" t="s">
        <v>96</v>
      </c>
      <c r="AX119" s="133" t="s">
        <v>75</v>
      </c>
      <c r="AY119" s="133" t="s">
        <v>122</v>
      </c>
    </row>
    <row r="120" spans="2:51" s="6" customFormat="1" ht="15.75" customHeight="1">
      <c r="B120" s="131"/>
      <c r="D120" s="132" t="s">
        <v>133</v>
      </c>
      <c r="E120" s="133"/>
      <c r="F120" s="134" t="s">
        <v>173</v>
      </c>
      <c r="H120" s="135">
        <v>14.4</v>
      </c>
      <c r="L120" s="131"/>
      <c r="M120" s="136"/>
      <c r="T120" s="137"/>
      <c r="AT120" s="133" t="s">
        <v>133</v>
      </c>
      <c r="AU120" s="133" t="s">
        <v>83</v>
      </c>
      <c r="AV120" s="133" t="s">
        <v>83</v>
      </c>
      <c r="AW120" s="133" t="s">
        <v>96</v>
      </c>
      <c r="AX120" s="133" t="s">
        <v>75</v>
      </c>
      <c r="AY120" s="133" t="s">
        <v>122</v>
      </c>
    </row>
    <row r="121" spans="2:51" s="6" customFormat="1" ht="15.75" customHeight="1">
      <c r="B121" s="131"/>
      <c r="D121" s="132" t="s">
        <v>133</v>
      </c>
      <c r="E121" s="133"/>
      <c r="F121" s="134" t="s">
        <v>174</v>
      </c>
      <c r="H121" s="135">
        <v>13.6</v>
      </c>
      <c r="L121" s="131"/>
      <c r="M121" s="136"/>
      <c r="T121" s="137"/>
      <c r="AT121" s="133" t="s">
        <v>133</v>
      </c>
      <c r="AU121" s="133" t="s">
        <v>83</v>
      </c>
      <c r="AV121" s="133" t="s">
        <v>83</v>
      </c>
      <c r="AW121" s="133" t="s">
        <v>96</v>
      </c>
      <c r="AX121" s="133" t="s">
        <v>75</v>
      </c>
      <c r="AY121" s="133" t="s">
        <v>122</v>
      </c>
    </row>
    <row r="122" spans="2:51" s="6" customFormat="1" ht="15.75" customHeight="1">
      <c r="B122" s="138"/>
      <c r="D122" s="132" t="s">
        <v>133</v>
      </c>
      <c r="E122" s="139"/>
      <c r="F122" s="140" t="s">
        <v>154</v>
      </c>
      <c r="H122" s="141">
        <v>50.1</v>
      </c>
      <c r="L122" s="138"/>
      <c r="M122" s="142"/>
      <c r="T122" s="143"/>
      <c r="AT122" s="139" t="s">
        <v>133</v>
      </c>
      <c r="AU122" s="139" t="s">
        <v>83</v>
      </c>
      <c r="AV122" s="139" t="s">
        <v>129</v>
      </c>
      <c r="AW122" s="139" t="s">
        <v>96</v>
      </c>
      <c r="AX122" s="139" t="s">
        <v>23</v>
      </c>
      <c r="AY122" s="139" t="s">
        <v>122</v>
      </c>
    </row>
    <row r="123" spans="2:65" s="6" customFormat="1" ht="15.75" customHeight="1">
      <c r="B123" s="22"/>
      <c r="C123" s="117" t="s">
        <v>180</v>
      </c>
      <c r="D123" s="117" t="s">
        <v>124</v>
      </c>
      <c r="E123" s="118" t="s">
        <v>181</v>
      </c>
      <c r="F123" s="119" t="s">
        <v>182</v>
      </c>
      <c r="G123" s="120" t="s">
        <v>148</v>
      </c>
      <c r="H123" s="121">
        <v>26.75</v>
      </c>
      <c r="I123" s="122"/>
      <c r="J123" s="123">
        <f>ROUND($I$123*$H$123,2)</f>
        <v>0</v>
      </c>
      <c r="K123" s="119" t="s">
        <v>128</v>
      </c>
      <c r="L123" s="22"/>
      <c r="M123" s="124"/>
      <c r="N123" s="125" t="s">
        <v>46</v>
      </c>
      <c r="Q123" s="126">
        <v>0.00046</v>
      </c>
      <c r="R123" s="126">
        <f>$Q$123*$H$123</f>
        <v>0.012305</v>
      </c>
      <c r="S123" s="126">
        <v>0</v>
      </c>
      <c r="T123" s="127">
        <f>$S$123*$H$123</f>
        <v>0</v>
      </c>
      <c r="AR123" s="76" t="s">
        <v>129</v>
      </c>
      <c r="AT123" s="76" t="s">
        <v>124</v>
      </c>
      <c r="AU123" s="76" t="s">
        <v>83</v>
      </c>
      <c r="AY123" s="6" t="s">
        <v>122</v>
      </c>
      <c r="BE123" s="128">
        <f>IF($N$123="základní",$J$123,0)</f>
        <v>0</v>
      </c>
      <c r="BF123" s="128">
        <f>IF($N$123="snížená",$J$123,0)</f>
        <v>0</v>
      </c>
      <c r="BG123" s="128">
        <f>IF($N$123="zákl. přenesená",$J$123,0)</f>
        <v>0</v>
      </c>
      <c r="BH123" s="128">
        <f>IF($N$123="sníž. přenesená",$J$123,0)</f>
        <v>0</v>
      </c>
      <c r="BI123" s="128">
        <f>IF($N$123="nulová",$J$123,0)</f>
        <v>0</v>
      </c>
      <c r="BJ123" s="76" t="s">
        <v>23</v>
      </c>
      <c r="BK123" s="128">
        <f>ROUND($I$123*$H$123,2)</f>
        <v>0</v>
      </c>
      <c r="BL123" s="76" t="s">
        <v>129</v>
      </c>
      <c r="BM123" s="76" t="s">
        <v>183</v>
      </c>
    </row>
    <row r="124" spans="2:47" s="6" customFormat="1" ht="16.5" customHeight="1">
      <c r="B124" s="22"/>
      <c r="D124" s="129" t="s">
        <v>131</v>
      </c>
      <c r="F124" s="130" t="s">
        <v>184</v>
      </c>
      <c r="L124" s="22"/>
      <c r="M124" s="48"/>
      <c r="T124" s="49"/>
      <c r="AT124" s="6" t="s">
        <v>131</v>
      </c>
      <c r="AU124" s="6" t="s">
        <v>83</v>
      </c>
    </row>
    <row r="125" spans="2:51" s="6" customFormat="1" ht="15.75" customHeight="1">
      <c r="B125" s="131"/>
      <c r="D125" s="132" t="s">
        <v>133</v>
      </c>
      <c r="E125" s="133"/>
      <c r="F125" s="134" t="s">
        <v>185</v>
      </c>
      <c r="H125" s="135">
        <v>26.75</v>
      </c>
      <c r="L125" s="131"/>
      <c r="M125" s="136"/>
      <c r="T125" s="137"/>
      <c r="AT125" s="133" t="s">
        <v>133</v>
      </c>
      <c r="AU125" s="133" t="s">
        <v>83</v>
      </c>
      <c r="AV125" s="133" t="s">
        <v>83</v>
      </c>
      <c r="AW125" s="133" t="s">
        <v>96</v>
      </c>
      <c r="AX125" s="133" t="s">
        <v>23</v>
      </c>
      <c r="AY125" s="133" t="s">
        <v>122</v>
      </c>
    </row>
    <row r="126" spans="2:65" s="6" customFormat="1" ht="15.75" customHeight="1">
      <c r="B126" s="22"/>
      <c r="C126" s="117" t="s">
        <v>28</v>
      </c>
      <c r="D126" s="117" t="s">
        <v>124</v>
      </c>
      <c r="E126" s="118" t="s">
        <v>186</v>
      </c>
      <c r="F126" s="119" t="s">
        <v>187</v>
      </c>
      <c r="G126" s="120" t="s">
        <v>148</v>
      </c>
      <c r="H126" s="121">
        <v>26.75</v>
      </c>
      <c r="I126" s="122"/>
      <c r="J126" s="123">
        <f>ROUND($I$126*$H$126,2)</f>
        <v>0</v>
      </c>
      <c r="K126" s="119" t="s">
        <v>128</v>
      </c>
      <c r="L126" s="22"/>
      <c r="M126" s="124"/>
      <c r="N126" s="125" t="s">
        <v>46</v>
      </c>
      <c r="Q126" s="126">
        <v>0</v>
      </c>
      <c r="R126" s="126">
        <f>$Q$126*$H$126</f>
        <v>0</v>
      </c>
      <c r="S126" s="126">
        <v>0</v>
      </c>
      <c r="T126" s="127">
        <f>$S$126*$H$126</f>
        <v>0</v>
      </c>
      <c r="AR126" s="76" t="s">
        <v>129</v>
      </c>
      <c r="AT126" s="76" t="s">
        <v>124</v>
      </c>
      <c r="AU126" s="76" t="s">
        <v>83</v>
      </c>
      <c r="AY126" s="6" t="s">
        <v>122</v>
      </c>
      <c r="BE126" s="128">
        <f>IF($N$126="základní",$J$126,0)</f>
        <v>0</v>
      </c>
      <c r="BF126" s="128">
        <f>IF($N$126="snížená",$J$126,0)</f>
        <v>0</v>
      </c>
      <c r="BG126" s="128">
        <f>IF($N$126="zákl. přenesená",$J$126,0)</f>
        <v>0</v>
      </c>
      <c r="BH126" s="128">
        <f>IF($N$126="sníž. přenesená",$J$126,0)</f>
        <v>0</v>
      </c>
      <c r="BI126" s="128">
        <f>IF($N$126="nulová",$J$126,0)</f>
        <v>0</v>
      </c>
      <c r="BJ126" s="76" t="s">
        <v>23</v>
      </c>
      <c r="BK126" s="128">
        <f>ROUND($I$126*$H$126,2)</f>
        <v>0</v>
      </c>
      <c r="BL126" s="76" t="s">
        <v>129</v>
      </c>
      <c r="BM126" s="76" t="s">
        <v>188</v>
      </c>
    </row>
    <row r="127" spans="2:47" s="6" customFormat="1" ht="27" customHeight="1">
      <c r="B127" s="22"/>
      <c r="D127" s="129" t="s">
        <v>131</v>
      </c>
      <c r="F127" s="130" t="s">
        <v>189</v>
      </c>
      <c r="L127" s="22"/>
      <c r="M127" s="48"/>
      <c r="T127" s="49"/>
      <c r="AT127" s="6" t="s">
        <v>131</v>
      </c>
      <c r="AU127" s="6" t="s">
        <v>83</v>
      </c>
    </row>
    <row r="128" spans="2:51" s="6" customFormat="1" ht="15.75" customHeight="1">
      <c r="B128" s="131"/>
      <c r="D128" s="132" t="s">
        <v>133</v>
      </c>
      <c r="E128" s="133"/>
      <c r="F128" s="134" t="s">
        <v>185</v>
      </c>
      <c r="H128" s="135">
        <v>26.75</v>
      </c>
      <c r="L128" s="131"/>
      <c r="M128" s="136"/>
      <c r="T128" s="137"/>
      <c r="AT128" s="133" t="s">
        <v>133</v>
      </c>
      <c r="AU128" s="133" t="s">
        <v>83</v>
      </c>
      <c r="AV128" s="133" t="s">
        <v>83</v>
      </c>
      <c r="AW128" s="133" t="s">
        <v>96</v>
      </c>
      <c r="AX128" s="133" t="s">
        <v>23</v>
      </c>
      <c r="AY128" s="133" t="s">
        <v>122</v>
      </c>
    </row>
    <row r="129" spans="2:65" s="6" customFormat="1" ht="15.75" customHeight="1">
      <c r="B129" s="22"/>
      <c r="C129" s="117" t="s">
        <v>190</v>
      </c>
      <c r="D129" s="117" t="s">
        <v>124</v>
      </c>
      <c r="E129" s="118" t="s">
        <v>191</v>
      </c>
      <c r="F129" s="119" t="s">
        <v>192</v>
      </c>
      <c r="G129" s="120" t="s">
        <v>148</v>
      </c>
      <c r="H129" s="121">
        <v>1.55</v>
      </c>
      <c r="I129" s="122"/>
      <c r="J129" s="123">
        <f>ROUND($I$129*$H$129,2)</f>
        <v>0</v>
      </c>
      <c r="K129" s="119" t="s">
        <v>128</v>
      </c>
      <c r="L129" s="22"/>
      <c r="M129" s="124"/>
      <c r="N129" s="125" t="s">
        <v>46</v>
      </c>
      <c r="Q129" s="126">
        <v>0</v>
      </c>
      <c r="R129" s="126">
        <f>$Q$129*$H$129</f>
        <v>0</v>
      </c>
      <c r="S129" s="126">
        <v>0</v>
      </c>
      <c r="T129" s="127">
        <f>$S$129*$H$129</f>
        <v>0</v>
      </c>
      <c r="AR129" s="76" t="s">
        <v>129</v>
      </c>
      <c r="AT129" s="76" t="s">
        <v>124</v>
      </c>
      <c r="AU129" s="76" t="s">
        <v>83</v>
      </c>
      <c r="AY129" s="6" t="s">
        <v>122</v>
      </c>
      <c r="BE129" s="128">
        <f>IF($N$129="základní",$J$129,0)</f>
        <v>0</v>
      </c>
      <c r="BF129" s="128">
        <f>IF($N$129="snížená",$J$129,0)</f>
        <v>0</v>
      </c>
      <c r="BG129" s="128">
        <f>IF($N$129="zákl. přenesená",$J$129,0)</f>
        <v>0</v>
      </c>
      <c r="BH129" s="128">
        <f>IF($N$129="sníž. přenesená",$J$129,0)</f>
        <v>0</v>
      </c>
      <c r="BI129" s="128">
        <f>IF($N$129="nulová",$J$129,0)</f>
        <v>0</v>
      </c>
      <c r="BJ129" s="76" t="s">
        <v>23</v>
      </c>
      <c r="BK129" s="128">
        <f>ROUND($I$129*$H$129,2)</f>
        <v>0</v>
      </c>
      <c r="BL129" s="76" t="s">
        <v>129</v>
      </c>
      <c r="BM129" s="76" t="s">
        <v>193</v>
      </c>
    </row>
    <row r="130" spans="2:47" s="6" customFormat="1" ht="27" customHeight="1">
      <c r="B130" s="22"/>
      <c r="D130" s="129" t="s">
        <v>131</v>
      </c>
      <c r="F130" s="130" t="s">
        <v>194</v>
      </c>
      <c r="L130" s="22"/>
      <c r="M130" s="48"/>
      <c r="T130" s="49"/>
      <c r="AT130" s="6" t="s">
        <v>131</v>
      </c>
      <c r="AU130" s="6" t="s">
        <v>83</v>
      </c>
    </row>
    <row r="131" spans="2:51" s="6" customFormat="1" ht="15.75" customHeight="1">
      <c r="B131" s="131"/>
      <c r="D131" s="132" t="s">
        <v>133</v>
      </c>
      <c r="E131" s="133"/>
      <c r="F131" s="134" t="s">
        <v>195</v>
      </c>
      <c r="H131" s="135">
        <v>1.55</v>
      </c>
      <c r="L131" s="131"/>
      <c r="M131" s="136"/>
      <c r="T131" s="137"/>
      <c r="AT131" s="133" t="s">
        <v>133</v>
      </c>
      <c r="AU131" s="133" t="s">
        <v>83</v>
      </c>
      <c r="AV131" s="133" t="s">
        <v>83</v>
      </c>
      <c r="AW131" s="133" t="s">
        <v>96</v>
      </c>
      <c r="AX131" s="133" t="s">
        <v>23</v>
      </c>
      <c r="AY131" s="133" t="s">
        <v>122</v>
      </c>
    </row>
    <row r="132" spans="2:65" s="6" customFormat="1" ht="15.75" customHeight="1">
      <c r="B132" s="22"/>
      <c r="C132" s="117" t="s">
        <v>196</v>
      </c>
      <c r="D132" s="117" t="s">
        <v>124</v>
      </c>
      <c r="E132" s="118" t="s">
        <v>197</v>
      </c>
      <c r="F132" s="119" t="s">
        <v>198</v>
      </c>
      <c r="G132" s="120" t="s">
        <v>148</v>
      </c>
      <c r="H132" s="121">
        <v>1.55</v>
      </c>
      <c r="I132" s="122"/>
      <c r="J132" s="123">
        <f>ROUND($I$132*$H$132,2)</f>
        <v>0</v>
      </c>
      <c r="K132" s="119" t="s">
        <v>128</v>
      </c>
      <c r="L132" s="22"/>
      <c r="M132" s="124"/>
      <c r="N132" s="125" t="s">
        <v>46</v>
      </c>
      <c r="Q132" s="126">
        <v>0</v>
      </c>
      <c r="R132" s="126">
        <f>$Q$132*$H$132</f>
        <v>0</v>
      </c>
      <c r="S132" s="126">
        <v>0</v>
      </c>
      <c r="T132" s="127">
        <f>$S$132*$H$132</f>
        <v>0</v>
      </c>
      <c r="AR132" s="76" t="s">
        <v>129</v>
      </c>
      <c r="AT132" s="76" t="s">
        <v>124</v>
      </c>
      <c r="AU132" s="76" t="s">
        <v>83</v>
      </c>
      <c r="AY132" s="6" t="s">
        <v>122</v>
      </c>
      <c r="BE132" s="128">
        <f>IF($N$132="základní",$J$132,0)</f>
        <v>0</v>
      </c>
      <c r="BF132" s="128">
        <f>IF($N$132="snížená",$J$132,0)</f>
        <v>0</v>
      </c>
      <c r="BG132" s="128">
        <f>IF($N$132="zákl. přenesená",$J$132,0)</f>
        <v>0</v>
      </c>
      <c r="BH132" s="128">
        <f>IF($N$132="sníž. přenesená",$J$132,0)</f>
        <v>0</v>
      </c>
      <c r="BI132" s="128">
        <f>IF($N$132="nulová",$J$132,0)</f>
        <v>0</v>
      </c>
      <c r="BJ132" s="76" t="s">
        <v>23</v>
      </c>
      <c r="BK132" s="128">
        <f>ROUND($I$132*$H$132,2)</f>
        <v>0</v>
      </c>
      <c r="BL132" s="76" t="s">
        <v>129</v>
      </c>
      <c r="BM132" s="76" t="s">
        <v>199</v>
      </c>
    </row>
    <row r="133" spans="2:47" s="6" customFormat="1" ht="16.5" customHeight="1">
      <c r="B133" s="22"/>
      <c r="D133" s="129" t="s">
        <v>131</v>
      </c>
      <c r="F133" s="130" t="s">
        <v>200</v>
      </c>
      <c r="L133" s="22"/>
      <c r="M133" s="48"/>
      <c r="T133" s="49"/>
      <c r="AT133" s="6" t="s">
        <v>131</v>
      </c>
      <c r="AU133" s="6" t="s">
        <v>83</v>
      </c>
    </row>
    <row r="134" spans="2:51" s="6" customFormat="1" ht="15.75" customHeight="1">
      <c r="B134" s="131"/>
      <c r="D134" s="132" t="s">
        <v>133</v>
      </c>
      <c r="E134" s="133"/>
      <c r="F134" s="134" t="s">
        <v>195</v>
      </c>
      <c r="H134" s="135">
        <v>1.55</v>
      </c>
      <c r="L134" s="131"/>
      <c r="M134" s="136"/>
      <c r="T134" s="137"/>
      <c r="AT134" s="133" t="s">
        <v>133</v>
      </c>
      <c r="AU134" s="133" t="s">
        <v>83</v>
      </c>
      <c r="AV134" s="133" t="s">
        <v>83</v>
      </c>
      <c r="AW134" s="133" t="s">
        <v>96</v>
      </c>
      <c r="AX134" s="133" t="s">
        <v>23</v>
      </c>
      <c r="AY134" s="133" t="s">
        <v>122</v>
      </c>
    </row>
    <row r="135" spans="2:65" s="6" customFormat="1" ht="15.75" customHeight="1">
      <c r="B135" s="22"/>
      <c r="C135" s="117" t="s">
        <v>201</v>
      </c>
      <c r="D135" s="117" t="s">
        <v>124</v>
      </c>
      <c r="E135" s="118" t="s">
        <v>202</v>
      </c>
      <c r="F135" s="119" t="s">
        <v>203</v>
      </c>
      <c r="G135" s="120" t="s">
        <v>148</v>
      </c>
      <c r="H135" s="121">
        <v>1.55</v>
      </c>
      <c r="I135" s="122"/>
      <c r="J135" s="123">
        <f>ROUND($I$135*$H$135,2)</f>
        <v>0</v>
      </c>
      <c r="K135" s="119" t="s">
        <v>128</v>
      </c>
      <c r="L135" s="22"/>
      <c r="M135" s="124"/>
      <c r="N135" s="125" t="s">
        <v>46</v>
      </c>
      <c r="Q135" s="126">
        <v>0</v>
      </c>
      <c r="R135" s="126">
        <f>$Q$135*$H$135</f>
        <v>0</v>
      </c>
      <c r="S135" s="126">
        <v>0</v>
      </c>
      <c r="T135" s="127">
        <f>$S$135*$H$135</f>
        <v>0</v>
      </c>
      <c r="AR135" s="76" t="s">
        <v>129</v>
      </c>
      <c r="AT135" s="76" t="s">
        <v>124</v>
      </c>
      <c r="AU135" s="76" t="s">
        <v>83</v>
      </c>
      <c r="AY135" s="6" t="s">
        <v>122</v>
      </c>
      <c r="BE135" s="128">
        <f>IF($N$135="základní",$J$135,0)</f>
        <v>0</v>
      </c>
      <c r="BF135" s="128">
        <f>IF($N$135="snížená",$J$135,0)</f>
        <v>0</v>
      </c>
      <c r="BG135" s="128">
        <f>IF($N$135="zákl. přenesená",$J$135,0)</f>
        <v>0</v>
      </c>
      <c r="BH135" s="128">
        <f>IF($N$135="sníž. přenesená",$J$135,0)</f>
        <v>0</v>
      </c>
      <c r="BI135" s="128">
        <f>IF($N$135="nulová",$J$135,0)</f>
        <v>0</v>
      </c>
      <c r="BJ135" s="76" t="s">
        <v>23</v>
      </c>
      <c r="BK135" s="128">
        <f>ROUND($I$135*$H$135,2)</f>
        <v>0</v>
      </c>
      <c r="BL135" s="76" t="s">
        <v>129</v>
      </c>
      <c r="BM135" s="76" t="s">
        <v>204</v>
      </c>
    </row>
    <row r="136" spans="2:47" s="6" customFormat="1" ht="16.5" customHeight="1">
      <c r="B136" s="22"/>
      <c r="D136" s="129" t="s">
        <v>131</v>
      </c>
      <c r="F136" s="130" t="s">
        <v>203</v>
      </c>
      <c r="L136" s="22"/>
      <c r="M136" s="48"/>
      <c r="T136" s="49"/>
      <c r="AT136" s="6" t="s">
        <v>131</v>
      </c>
      <c r="AU136" s="6" t="s">
        <v>83</v>
      </c>
    </row>
    <row r="137" spans="2:51" s="6" customFormat="1" ht="15.75" customHeight="1">
      <c r="B137" s="131"/>
      <c r="D137" s="132" t="s">
        <v>133</v>
      </c>
      <c r="E137" s="133"/>
      <c r="F137" s="134" t="s">
        <v>195</v>
      </c>
      <c r="H137" s="135">
        <v>1.55</v>
      </c>
      <c r="L137" s="131"/>
      <c r="M137" s="136"/>
      <c r="T137" s="137"/>
      <c r="AT137" s="133" t="s">
        <v>133</v>
      </c>
      <c r="AU137" s="133" t="s">
        <v>83</v>
      </c>
      <c r="AV137" s="133" t="s">
        <v>83</v>
      </c>
      <c r="AW137" s="133" t="s">
        <v>96</v>
      </c>
      <c r="AX137" s="133" t="s">
        <v>23</v>
      </c>
      <c r="AY137" s="133" t="s">
        <v>122</v>
      </c>
    </row>
    <row r="138" spans="2:65" s="6" customFormat="1" ht="15.75" customHeight="1">
      <c r="B138" s="22"/>
      <c r="C138" s="117" t="s">
        <v>205</v>
      </c>
      <c r="D138" s="117" t="s">
        <v>124</v>
      </c>
      <c r="E138" s="118" t="s">
        <v>206</v>
      </c>
      <c r="F138" s="119" t="s">
        <v>207</v>
      </c>
      <c r="G138" s="120" t="s">
        <v>208</v>
      </c>
      <c r="H138" s="121">
        <v>3.1</v>
      </c>
      <c r="I138" s="122"/>
      <c r="J138" s="123">
        <f>ROUND($I$138*$H$138,2)</f>
        <v>0</v>
      </c>
      <c r="K138" s="119" t="s">
        <v>128</v>
      </c>
      <c r="L138" s="22"/>
      <c r="M138" s="124"/>
      <c r="N138" s="125" t="s">
        <v>46</v>
      </c>
      <c r="Q138" s="126">
        <v>0</v>
      </c>
      <c r="R138" s="126">
        <f>$Q$138*$H$138</f>
        <v>0</v>
      </c>
      <c r="S138" s="126">
        <v>0</v>
      </c>
      <c r="T138" s="127">
        <f>$S$138*$H$138</f>
        <v>0</v>
      </c>
      <c r="AR138" s="76" t="s">
        <v>129</v>
      </c>
      <c r="AT138" s="76" t="s">
        <v>124</v>
      </c>
      <c r="AU138" s="76" t="s">
        <v>83</v>
      </c>
      <c r="AY138" s="6" t="s">
        <v>122</v>
      </c>
      <c r="BE138" s="128">
        <f>IF($N$138="základní",$J$138,0)</f>
        <v>0</v>
      </c>
      <c r="BF138" s="128">
        <f>IF($N$138="snížená",$J$138,0)</f>
        <v>0</v>
      </c>
      <c r="BG138" s="128">
        <f>IF($N$138="zákl. přenesená",$J$138,0)</f>
        <v>0</v>
      </c>
      <c r="BH138" s="128">
        <f>IF($N$138="sníž. přenesená",$J$138,0)</f>
        <v>0</v>
      </c>
      <c r="BI138" s="128">
        <f>IF($N$138="nulová",$J$138,0)</f>
        <v>0</v>
      </c>
      <c r="BJ138" s="76" t="s">
        <v>23</v>
      </c>
      <c r="BK138" s="128">
        <f>ROUND($I$138*$H$138,2)</f>
        <v>0</v>
      </c>
      <c r="BL138" s="76" t="s">
        <v>129</v>
      </c>
      <c r="BM138" s="76" t="s">
        <v>209</v>
      </c>
    </row>
    <row r="139" spans="2:47" s="6" customFormat="1" ht="16.5" customHeight="1">
      <c r="B139" s="22"/>
      <c r="D139" s="129" t="s">
        <v>131</v>
      </c>
      <c r="F139" s="130" t="s">
        <v>210</v>
      </c>
      <c r="L139" s="22"/>
      <c r="M139" s="48"/>
      <c r="T139" s="49"/>
      <c r="AT139" s="6" t="s">
        <v>131</v>
      </c>
      <c r="AU139" s="6" t="s">
        <v>83</v>
      </c>
    </row>
    <row r="140" spans="2:51" s="6" customFormat="1" ht="15.75" customHeight="1">
      <c r="B140" s="131"/>
      <c r="D140" s="132" t="s">
        <v>133</v>
      </c>
      <c r="E140" s="133"/>
      <c r="F140" s="134" t="s">
        <v>211</v>
      </c>
      <c r="H140" s="135">
        <v>3.1</v>
      </c>
      <c r="L140" s="131"/>
      <c r="M140" s="136"/>
      <c r="T140" s="137"/>
      <c r="AT140" s="133" t="s">
        <v>133</v>
      </c>
      <c r="AU140" s="133" t="s">
        <v>83</v>
      </c>
      <c r="AV140" s="133" t="s">
        <v>83</v>
      </c>
      <c r="AW140" s="133" t="s">
        <v>96</v>
      </c>
      <c r="AX140" s="133" t="s">
        <v>23</v>
      </c>
      <c r="AY140" s="133" t="s">
        <v>122</v>
      </c>
    </row>
    <row r="141" spans="2:65" s="6" customFormat="1" ht="15.75" customHeight="1">
      <c r="B141" s="22"/>
      <c r="C141" s="117" t="s">
        <v>9</v>
      </c>
      <c r="D141" s="117" t="s">
        <v>124</v>
      </c>
      <c r="E141" s="118" t="s">
        <v>212</v>
      </c>
      <c r="F141" s="119" t="s">
        <v>213</v>
      </c>
      <c r="G141" s="120" t="s">
        <v>148</v>
      </c>
      <c r="H141" s="121">
        <v>8.035</v>
      </c>
      <c r="I141" s="122"/>
      <c r="J141" s="123">
        <f>ROUND($I$141*$H$141,2)</f>
        <v>0</v>
      </c>
      <c r="K141" s="119" t="s">
        <v>128</v>
      </c>
      <c r="L141" s="22"/>
      <c r="M141" s="124"/>
      <c r="N141" s="125" t="s">
        <v>46</v>
      </c>
      <c r="Q141" s="126">
        <v>0</v>
      </c>
      <c r="R141" s="126">
        <f>$Q$141*$H$141</f>
        <v>0</v>
      </c>
      <c r="S141" s="126">
        <v>0</v>
      </c>
      <c r="T141" s="127">
        <f>$S$141*$H$141</f>
        <v>0</v>
      </c>
      <c r="AR141" s="76" t="s">
        <v>129</v>
      </c>
      <c r="AT141" s="76" t="s">
        <v>124</v>
      </c>
      <c r="AU141" s="76" t="s">
        <v>83</v>
      </c>
      <c r="AY141" s="6" t="s">
        <v>122</v>
      </c>
      <c r="BE141" s="128">
        <f>IF($N$141="základní",$J$141,0)</f>
        <v>0</v>
      </c>
      <c r="BF141" s="128">
        <f>IF($N$141="snížená",$J$141,0)</f>
        <v>0</v>
      </c>
      <c r="BG141" s="128">
        <f>IF($N$141="zákl. přenesená",$J$141,0)</f>
        <v>0</v>
      </c>
      <c r="BH141" s="128">
        <f>IF($N$141="sníž. přenesená",$J$141,0)</f>
        <v>0</v>
      </c>
      <c r="BI141" s="128">
        <f>IF($N$141="nulová",$J$141,0)</f>
        <v>0</v>
      </c>
      <c r="BJ141" s="76" t="s">
        <v>23</v>
      </c>
      <c r="BK141" s="128">
        <f>ROUND($I$141*$H$141,2)</f>
        <v>0</v>
      </c>
      <c r="BL141" s="76" t="s">
        <v>129</v>
      </c>
      <c r="BM141" s="76" t="s">
        <v>214</v>
      </c>
    </row>
    <row r="142" spans="2:47" s="6" customFormat="1" ht="27" customHeight="1">
      <c r="B142" s="22"/>
      <c r="D142" s="129" t="s">
        <v>131</v>
      </c>
      <c r="F142" s="130" t="s">
        <v>215</v>
      </c>
      <c r="L142" s="22"/>
      <c r="M142" s="48"/>
      <c r="T142" s="49"/>
      <c r="AT142" s="6" t="s">
        <v>131</v>
      </c>
      <c r="AU142" s="6" t="s">
        <v>83</v>
      </c>
    </row>
    <row r="143" spans="2:51" s="6" customFormat="1" ht="15.75" customHeight="1">
      <c r="B143" s="131"/>
      <c r="D143" s="132" t="s">
        <v>133</v>
      </c>
      <c r="E143" s="133"/>
      <c r="F143" s="134" t="s">
        <v>216</v>
      </c>
      <c r="H143" s="135">
        <v>8.035</v>
      </c>
      <c r="L143" s="131"/>
      <c r="M143" s="136"/>
      <c r="T143" s="137"/>
      <c r="AT143" s="133" t="s">
        <v>133</v>
      </c>
      <c r="AU143" s="133" t="s">
        <v>83</v>
      </c>
      <c r="AV143" s="133" t="s">
        <v>83</v>
      </c>
      <c r="AW143" s="133" t="s">
        <v>96</v>
      </c>
      <c r="AX143" s="133" t="s">
        <v>23</v>
      </c>
      <c r="AY143" s="133" t="s">
        <v>122</v>
      </c>
    </row>
    <row r="144" spans="2:65" s="6" customFormat="1" ht="15.75" customHeight="1">
      <c r="B144" s="22"/>
      <c r="C144" s="117" t="s">
        <v>217</v>
      </c>
      <c r="D144" s="117" t="s">
        <v>124</v>
      </c>
      <c r="E144" s="118" t="s">
        <v>218</v>
      </c>
      <c r="F144" s="119" t="s">
        <v>219</v>
      </c>
      <c r="G144" s="120" t="s">
        <v>148</v>
      </c>
      <c r="H144" s="121">
        <v>6.2</v>
      </c>
      <c r="I144" s="122"/>
      <c r="J144" s="123">
        <f>ROUND($I$144*$H$144,2)</f>
        <v>0</v>
      </c>
      <c r="K144" s="119" t="s">
        <v>128</v>
      </c>
      <c r="L144" s="22"/>
      <c r="M144" s="124"/>
      <c r="N144" s="125" t="s">
        <v>46</v>
      </c>
      <c r="Q144" s="126">
        <v>0</v>
      </c>
      <c r="R144" s="126">
        <f>$Q$144*$H$144</f>
        <v>0</v>
      </c>
      <c r="S144" s="126">
        <v>0</v>
      </c>
      <c r="T144" s="127">
        <f>$S$144*$H$144</f>
        <v>0</v>
      </c>
      <c r="AR144" s="76" t="s">
        <v>129</v>
      </c>
      <c r="AT144" s="76" t="s">
        <v>124</v>
      </c>
      <c r="AU144" s="76" t="s">
        <v>83</v>
      </c>
      <c r="AY144" s="6" t="s">
        <v>122</v>
      </c>
      <c r="BE144" s="128">
        <f>IF($N$144="základní",$J$144,0)</f>
        <v>0</v>
      </c>
      <c r="BF144" s="128">
        <f>IF($N$144="snížená",$J$144,0)</f>
        <v>0</v>
      </c>
      <c r="BG144" s="128">
        <f>IF($N$144="zákl. přenesená",$J$144,0)</f>
        <v>0</v>
      </c>
      <c r="BH144" s="128">
        <f>IF($N$144="sníž. přenesená",$J$144,0)</f>
        <v>0</v>
      </c>
      <c r="BI144" s="128">
        <f>IF($N$144="nulová",$J$144,0)</f>
        <v>0</v>
      </c>
      <c r="BJ144" s="76" t="s">
        <v>23</v>
      </c>
      <c r="BK144" s="128">
        <f>ROUND($I$144*$H$144,2)</f>
        <v>0</v>
      </c>
      <c r="BL144" s="76" t="s">
        <v>129</v>
      </c>
      <c r="BM144" s="76" t="s">
        <v>220</v>
      </c>
    </row>
    <row r="145" spans="2:47" s="6" customFormat="1" ht="27" customHeight="1">
      <c r="B145" s="22"/>
      <c r="D145" s="129" t="s">
        <v>131</v>
      </c>
      <c r="F145" s="130" t="s">
        <v>221</v>
      </c>
      <c r="L145" s="22"/>
      <c r="M145" s="48"/>
      <c r="T145" s="49"/>
      <c r="AT145" s="6" t="s">
        <v>131</v>
      </c>
      <c r="AU145" s="6" t="s">
        <v>83</v>
      </c>
    </row>
    <row r="146" spans="2:51" s="6" customFormat="1" ht="15.75" customHeight="1">
      <c r="B146" s="131"/>
      <c r="D146" s="132" t="s">
        <v>133</v>
      </c>
      <c r="E146" s="133"/>
      <c r="F146" s="134" t="s">
        <v>222</v>
      </c>
      <c r="H146" s="135">
        <v>3</v>
      </c>
      <c r="L146" s="131"/>
      <c r="M146" s="136"/>
      <c r="T146" s="137"/>
      <c r="AT146" s="133" t="s">
        <v>133</v>
      </c>
      <c r="AU146" s="133" t="s">
        <v>83</v>
      </c>
      <c r="AV146" s="133" t="s">
        <v>83</v>
      </c>
      <c r="AW146" s="133" t="s">
        <v>96</v>
      </c>
      <c r="AX146" s="133" t="s">
        <v>75</v>
      </c>
      <c r="AY146" s="133" t="s">
        <v>122</v>
      </c>
    </row>
    <row r="147" spans="2:51" s="6" customFormat="1" ht="15.75" customHeight="1">
      <c r="B147" s="131"/>
      <c r="D147" s="132" t="s">
        <v>133</v>
      </c>
      <c r="E147" s="133"/>
      <c r="F147" s="134" t="s">
        <v>223</v>
      </c>
      <c r="H147" s="135">
        <v>1.6</v>
      </c>
      <c r="L147" s="131"/>
      <c r="M147" s="136"/>
      <c r="T147" s="137"/>
      <c r="AT147" s="133" t="s">
        <v>133</v>
      </c>
      <c r="AU147" s="133" t="s">
        <v>83</v>
      </c>
      <c r="AV147" s="133" t="s">
        <v>83</v>
      </c>
      <c r="AW147" s="133" t="s">
        <v>96</v>
      </c>
      <c r="AX147" s="133" t="s">
        <v>75</v>
      </c>
      <c r="AY147" s="133" t="s">
        <v>122</v>
      </c>
    </row>
    <row r="148" spans="2:51" s="6" customFormat="1" ht="15.75" customHeight="1">
      <c r="B148" s="131"/>
      <c r="D148" s="132" t="s">
        <v>133</v>
      </c>
      <c r="E148" s="133"/>
      <c r="F148" s="134" t="s">
        <v>223</v>
      </c>
      <c r="H148" s="135">
        <v>1.6</v>
      </c>
      <c r="L148" s="131"/>
      <c r="M148" s="136"/>
      <c r="T148" s="137"/>
      <c r="AT148" s="133" t="s">
        <v>133</v>
      </c>
      <c r="AU148" s="133" t="s">
        <v>83</v>
      </c>
      <c r="AV148" s="133" t="s">
        <v>83</v>
      </c>
      <c r="AW148" s="133" t="s">
        <v>96</v>
      </c>
      <c r="AX148" s="133" t="s">
        <v>75</v>
      </c>
      <c r="AY148" s="133" t="s">
        <v>122</v>
      </c>
    </row>
    <row r="149" spans="2:51" s="6" customFormat="1" ht="15.75" customHeight="1">
      <c r="B149" s="138"/>
      <c r="D149" s="132" t="s">
        <v>133</v>
      </c>
      <c r="E149" s="139"/>
      <c r="F149" s="140" t="s">
        <v>154</v>
      </c>
      <c r="H149" s="141">
        <v>6.2</v>
      </c>
      <c r="L149" s="138"/>
      <c r="M149" s="142"/>
      <c r="T149" s="143"/>
      <c r="AT149" s="139" t="s">
        <v>133</v>
      </c>
      <c r="AU149" s="139" t="s">
        <v>83</v>
      </c>
      <c r="AV149" s="139" t="s">
        <v>129</v>
      </c>
      <c r="AW149" s="139" t="s">
        <v>96</v>
      </c>
      <c r="AX149" s="139" t="s">
        <v>23</v>
      </c>
      <c r="AY149" s="139" t="s">
        <v>122</v>
      </c>
    </row>
    <row r="150" spans="2:65" s="6" customFormat="1" ht="15.75" customHeight="1">
      <c r="B150" s="22"/>
      <c r="C150" s="117" t="s">
        <v>224</v>
      </c>
      <c r="D150" s="117" t="s">
        <v>124</v>
      </c>
      <c r="E150" s="118" t="s">
        <v>225</v>
      </c>
      <c r="F150" s="119" t="s">
        <v>226</v>
      </c>
      <c r="G150" s="120" t="s">
        <v>148</v>
      </c>
      <c r="H150" s="121">
        <v>6.2</v>
      </c>
      <c r="I150" s="122"/>
      <c r="J150" s="123">
        <f>ROUND($I$150*$H$150,2)</f>
        <v>0</v>
      </c>
      <c r="K150" s="119" t="s">
        <v>128</v>
      </c>
      <c r="L150" s="22"/>
      <c r="M150" s="124"/>
      <c r="N150" s="125" t="s">
        <v>46</v>
      </c>
      <c r="Q150" s="126">
        <v>0</v>
      </c>
      <c r="R150" s="126">
        <f>$Q$150*$H$150</f>
        <v>0</v>
      </c>
      <c r="S150" s="126">
        <v>0</v>
      </c>
      <c r="T150" s="127">
        <f>$S$150*$H$150</f>
        <v>0</v>
      </c>
      <c r="AR150" s="76" t="s">
        <v>129</v>
      </c>
      <c r="AT150" s="76" t="s">
        <v>124</v>
      </c>
      <c r="AU150" s="76" t="s">
        <v>83</v>
      </c>
      <c r="AY150" s="6" t="s">
        <v>122</v>
      </c>
      <c r="BE150" s="128">
        <f>IF($N$150="základní",$J$150,0)</f>
        <v>0</v>
      </c>
      <c r="BF150" s="128">
        <f>IF($N$150="snížená",$J$150,0)</f>
        <v>0</v>
      </c>
      <c r="BG150" s="128">
        <f>IF($N$150="zákl. přenesená",$J$150,0)</f>
        <v>0</v>
      </c>
      <c r="BH150" s="128">
        <f>IF($N$150="sníž. přenesená",$J$150,0)</f>
        <v>0</v>
      </c>
      <c r="BI150" s="128">
        <f>IF($N$150="nulová",$J$150,0)</f>
        <v>0</v>
      </c>
      <c r="BJ150" s="76" t="s">
        <v>23</v>
      </c>
      <c r="BK150" s="128">
        <f>ROUND($I$150*$H$150,2)</f>
        <v>0</v>
      </c>
      <c r="BL150" s="76" t="s">
        <v>129</v>
      </c>
      <c r="BM150" s="76" t="s">
        <v>227</v>
      </c>
    </row>
    <row r="151" spans="2:47" s="6" customFormat="1" ht="27" customHeight="1">
      <c r="B151" s="22"/>
      <c r="D151" s="129" t="s">
        <v>131</v>
      </c>
      <c r="F151" s="130" t="s">
        <v>228</v>
      </c>
      <c r="L151" s="22"/>
      <c r="M151" s="48"/>
      <c r="T151" s="49"/>
      <c r="AT151" s="6" t="s">
        <v>131</v>
      </c>
      <c r="AU151" s="6" t="s">
        <v>83</v>
      </c>
    </row>
    <row r="152" spans="2:51" s="6" customFormat="1" ht="15.75" customHeight="1">
      <c r="B152" s="131"/>
      <c r="D152" s="132" t="s">
        <v>133</v>
      </c>
      <c r="E152" s="133"/>
      <c r="F152" s="134" t="s">
        <v>222</v>
      </c>
      <c r="H152" s="135">
        <v>3</v>
      </c>
      <c r="L152" s="131"/>
      <c r="M152" s="136"/>
      <c r="T152" s="137"/>
      <c r="AT152" s="133" t="s">
        <v>133</v>
      </c>
      <c r="AU152" s="133" t="s">
        <v>83</v>
      </c>
      <c r="AV152" s="133" t="s">
        <v>83</v>
      </c>
      <c r="AW152" s="133" t="s">
        <v>96</v>
      </c>
      <c r="AX152" s="133" t="s">
        <v>75</v>
      </c>
      <c r="AY152" s="133" t="s">
        <v>122</v>
      </c>
    </row>
    <row r="153" spans="2:51" s="6" customFormat="1" ht="15.75" customHeight="1">
      <c r="B153" s="131"/>
      <c r="D153" s="132" t="s">
        <v>133</v>
      </c>
      <c r="E153" s="133"/>
      <c r="F153" s="134" t="s">
        <v>223</v>
      </c>
      <c r="H153" s="135">
        <v>1.6</v>
      </c>
      <c r="L153" s="131"/>
      <c r="M153" s="136"/>
      <c r="T153" s="137"/>
      <c r="AT153" s="133" t="s">
        <v>133</v>
      </c>
      <c r="AU153" s="133" t="s">
        <v>83</v>
      </c>
      <c r="AV153" s="133" t="s">
        <v>83</v>
      </c>
      <c r="AW153" s="133" t="s">
        <v>96</v>
      </c>
      <c r="AX153" s="133" t="s">
        <v>75</v>
      </c>
      <c r="AY153" s="133" t="s">
        <v>122</v>
      </c>
    </row>
    <row r="154" spans="2:51" s="6" customFormat="1" ht="15.75" customHeight="1">
      <c r="B154" s="131"/>
      <c r="D154" s="132" t="s">
        <v>133</v>
      </c>
      <c r="E154" s="133"/>
      <c r="F154" s="134" t="s">
        <v>223</v>
      </c>
      <c r="H154" s="135">
        <v>1.6</v>
      </c>
      <c r="L154" s="131"/>
      <c r="M154" s="136"/>
      <c r="T154" s="137"/>
      <c r="AT154" s="133" t="s">
        <v>133</v>
      </c>
      <c r="AU154" s="133" t="s">
        <v>83</v>
      </c>
      <c r="AV154" s="133" t="s">
        <v>83</v>
      </c>
      <c r="AW154" s="133" t="s">
        <v>96</v>
      </c>
      <c r="AX154" s="133" t="s">
        <v>75</v>
      </c>
      <c r="AY154" s="133" t="s">
        <v>122</v>
      </c>
    </row>
    <row r="155" spans="2:51" s="6" customFormat="1" ht="15.75" customHeight="1">
      <c r="B155" s="138"/>
      <c r="D155" s="132" t="s">
        <v>133</v>
      </c>
      <c r="E155" s="139"/>
      <c r="F155" s="140" t="s">
        <v>154</v>
      </c>
      <c r="H155" s="141">
        <v>6.2</v>
      </c>
      <c r="L155" s="138"/>
      <c r="M155" s="142"/>
      <c r="T155" s="143"/>
      <c r="AT155" s="139" t="s">
        <v>133</v>
      </c>
      <c r="AU155" s="139" t="s">
        <v>83</v>
      </c>
      <c r="AV155" s="139" t="s">
        <v>129</v>
      </c>
      <c r="AW155" s="139" t="s">
        <v>96</v>
      </c>
      <c r="AX155" s="139" t="s">
        <v>23</v>
      </c>
      <c r="AY155" s="139" t="s">
        <v>122</v>
      </c>
    </row>
    <row r="156" spans="2:63" s="106" customFormat="1" ht="30.75" customHeight="1">
      <c r="B156" s="107"/>
      <c r="D156" s="108" t="s">
        <v>74</v>
      </c>
      <c r="E156" s="115" t="s">
        <v>129</v>
      </c>
      <c r="F156" s="115" t="s">
        <v>229</v>
      </c>
      <c r="J156" s="116">
        <f>$BK$156</f>
        <v>0</v>
      </c>
      <c r="L156" s="107"/>
      <c r="M156" s="111"/>
      <c r="P156" s="112">
        <f>SUM($P$157:$P$168)</f>
        <v>0</v>
      </c>
      <c r="R156" s="112">
        <f>SUM($R$157:$R$168)</f>
        <v>0.01917</v>
      </c>
      <c r="T156" s="113">
        <f>SUM($T$157:$T$168)</f>
        <v>0</v>
      </c>
      <c r="AR156" s="108" t="s">
        <v>23</v>
      </c>
      <c r="AT156" s="108" t="s">
        <v>74</v>
      </c>
      <c r="AU156" s="108" t="s">
        <v>23</v>
      </c>
      <c r="AY156" s="108" t="s">
        <v>122</v>
      </c>
      <c r="BK156" s="114">
        <f>SUM($BK$157:$BK$168)</f>
        <v>0</v>
      </c>
    </row>
    <row r="157" spans="2:65" s="6" customFormat="1" ht="15.75" customHeight="1">
      <c r="B157" s="22"/>
      <c r="C157" s="117" t="s">
        <v>230</v>
      </c>
      <c r="D157" s="117" t="s">
        <v>124</v>
      </c>
      <c r="E157" s="118" t="s">
        <v>231</v>
      </c>
      <c r="F157" s="119" t="s">
        <v>232</v>
      </c>
      <c r="G157" s="120" t="s">
        <v>148</v>
      </c>
      <c r="H157" s="121">
        <v>1.55</v>
      </c>
      <c r="I157" s="122"/>
      <c r="J157" s="123">
        <f>ROUND($I$157*$H$157,2)</f>
        <v>0</v>
      </c>
      <c r="K157" s="119" t="s">
        <v>128</v>
      </c>
      <c r="L157" s="22"/>
      <c r="M157" s="124"/>
      <c r="N157" s="125" t="s">
        <v>46</v>
      </c>
      <c r="Q157" s="126">
        <v>0</v>
      </c>
      <c r="R157" s="126">
        <f>$Q$157*$H$157</f>
        <v>0</v>
      </c>
      <c r="S157" s="126">
        <v>0</v>
      </c>
      <c r="T157" s="127">
        <f>$S$157*$H$157</f>
        <v>0</v>
      </c>
      <c r="AR157" s="76" t="s">
        <v>129</v>
      </c>
      <c r="AT157" s="76" t="s">
        <v>124</v>
      </c>
      <c r="AU157" s="76" t="s">
        <v>83</v>
      </c>
      <c r="AY157" s="6" t="s">
        <v>122</v>
      </c>
      <c r="BE157" s="128">
        <f>IF($N$157="základní",$J$157,0)</f>
        <v>0</v>
      </c>
      <c r="BF157" s="128">
        <f>IF($N$157="snížená",$J$157,0)</f>
        <v>0</v>
      </c>
      <c r="BG157" s="128">
        <f>IF($N$157="zákl. přenesená",$J$157,0)</f>
        <v>0</v>
      </c>
      <c r="BH157" s="128">
        <f>IF($N$157="sníž. přenesená",$J$157,0)</f>
        <v>0</v>
      </c>
      <c r="BI157" s="128">
        <f>IF($N$157="nulová",$J$157,0)</f>
        <v>0</v>
      </c>
      <c r="BJ157" s="76" t="s">
        <v>23</v>
      </c>
      <c r="BK157" s="128">
        <f>ROUND($I$157*$H$157,2)</f>
        <v>0</v>
      </c>
      <c r="BL157" s="76" t="s">
        <v>129</v>
      </c>
      <c r="BM157" s="76" t="s">
        <v>233</v>
      </c>
    </row>
    <row r="158" spans="2:47" s="6" customFormat="1" ht="16.5" customHeight="1">
      <c r="B158" s="22"/>
      <c r="D158" s="129" t="s">
        <v>131</v>
      </c>
      <c r="F158" s="130" t="s">
        <v>234</v>
      </c>
      <c r="L158" s="22"/>
      <c r="M158" s="48"/>
      <c r="T158" s="49"/>
      <c r="AT158" s="6" t="s">
        <v>131</v>
      </c>
      <c r="AU158" s="6" t="s">
        <v>83</v>
      </c>
    </row>
    <row r="159" spans="2:51" s="6" customFormat="1" ht="15.75" customHeight="1">
      <c r="B159" s="131"/>
      <c r="D159" s="132" t="s">
        <v>133</v>
      </c>
      <c r="E159" s="133"/>
      <c r="F159" s="134" t="s">
        <v>235</v>
      </c>
      <c r="H159" s="135">
        <v>0.75</v>
      </c>
      <c r="L159" s="131"/>
      <c r="M159" s="136"/>
      <c r="T159" s="137"/>
      <c r="AT159" s="133" t="s">
        <v>133</v>
      </c>
      <c r="AU159" s="133" t="s">
        <v>83</v>
      </c>
      <c r="AV159" s="133" t="s">
        <v>83</v>
      </c>
      <c r="AW159" s="133" t="s">
        <v>96</v>
      </c>
      <c r="AX159" s="133" t="s">
        <v>75</v>
      </c>
      <c r="AY159" s="133" t="s">
        <v>122</v>
      </c>
    </row>
    <row r="160" spans="2:51" s="6" customFormat="1" ht="15.75" customHeight="1">
      <c r="B160" s="131"/>
      <c r="D160" s="132" t="s">
        <v>133</v>
      </c>
      <c r="E160" s="133"/>
      <c r="F160" s="134" t="s">
        <v>236</v>
      </c>
      <c r="H160" s="135">
        <v>0.4</v>
      </c>
      <c r="L160" s="131"/>
      <c r="M160" s="136"/>
      <c r="T160" s="137"/>
      <c r="AT160" s="133" t="s">
        <v>133</v>
      </c>
      <c r="AU160" s="133" t="s">
        <v>83</v>
      </c>
      <c r="AV160" s="133" t="s">
        <v>83</v>
      </c>
      <c r="AW160" s="133" t="s">
        <v>96</v>
      </c>
      <c r="AX160" s="133" t="s">
        <v>75</v>
      </c>
      <c r="AY160" s="133" t="s">
        <v>122</v>
      </c>
    </row>
    <row r="161" spans="2:51" s="6" customFormat="1" ht="15.75" customHeight="1">
      <c r="B161" s="131"/>
      <c r="D161" s="132" t="s">
        <v>133</v>
      </c>
      <c r="E161" s="133"/>
      <c r="F161" s="134" t="s">
        <v>236</v>
      </c>
      <c r="H161" s="135">
        <v>0.4</v>
      </c>
      <c r="L161" s="131"/>
      <c r="M161" s="136"/>
      <c r="T161" s="137"/>
      <c r="AT161" s="133" t="s">
        <v>133</v>
      </c>
      <c r="AU161" s="133" t="s">
        <v>83</v>
      </c>
      <c r="AV161" s="133" t="s">
        <v>83</v>
      </c>
      <c r="AW161" s="133" t="s">
        <v>96</v>
      </c>
      <c r="AX161" s="133" t="s">
        <v>75</v>
      </c>
      <c r="AY161" s="133" t="s">
        <v>122</v>
      </c>
    </row>
    <row r="162" spans="2:51" s="6" customFormat="1" ht="15.75" customHeight="1">
      <c r="B162" s="138"/>
      <c r="D162" s="132" t="s">
        <v>133</v>
      </c>
      <c r="E162" s="139"/>
      <c r="F162" s="140" t="s">
        <v>154</v>
      </c>
      <c r="H162" s="141">
        <v>1.55</v>
      </c>
      <c r="L162" s="138"/>
      <c r="M162" s="142"/>
      <c r="T162" s="143"/>
      <c r="AT162" s="139" t="s">
        <v>133</v>
      </c>
      <c r="AU162" s="139" t="s">
        <v>83</v>
      </c>
      <c r="AV162" s="139" t="s">
        <v>129</v>
      </c>
      <c r="AW162" s="139" t="s">
        <v>96</v>
      </c>
      <c r="AX162" s="139" t="s">
        <v>23</v>
      </c>
      <c r="AY162" s="139" t="s">
        <v>122</v>
      </c>
    </row>
    <row r="163" spans="2:65" s="6" customFormat="1" ht="15.75" customHeight="1">
      <c r="B163" s="22"/>
      <c r="C163" s="117" t="s">
        <v>237</v>
      </c>
      <c r="D163" s="117" t="s">
        <v>124</v>
      </c>
      <c r="E163" s="118" t="s">
        <v>238</v>
      </c>
      <c r="F163" s="119" t="s">
        <v>239</v>
      </c>
      <c r="G163" s="120" t="s">
        <v>148</v>
      </c>
      <c r="H163" s="121">
        <v>0.375</v>
      </c>
      <c r="I163" s="122"/>
      <c r="J163" s="123">
        <f>ROUND($I$163*$H$163,2)</f>
        <v>0</v>
      </c>
      <c r="K163" s="119" t="s">
        <v>128</v>
      </c>
      <c r="L163" s="22"/>
      <c r="M163" s="124"/>
      <c r="N163" s="125" t="s">
        <v>46</v>
      </c>
      <c r="Q163" s="126">
        <v>0</v>
      </c>
      <c r="R163" s="126">
        <f>$Q$163*$H$163</f>
        <v>0</v>
      </c>
      <c r="S163" s="126">
        <v>0</v>
      </c>
      <c r="T163" s="127">
        <f>$S$163*$H$163</f>
        <v>0</v>
      </c>
      <c r="AR163" s="76" t="s">
        <v>129</v>
      </c>
      <c r="AT163" s="76" t="s">
        <v>124</v>
      </c>
      <c r="AU163" s="76" t="s">
        <v>83</v>
      </c>
      <c r="AY163" s="6" t="s">
        <v>122</v>
      </c>
      <c r="BE163" s="128">
        <f>IF($N$163="základní",$J$163,0)</f>
        <v>0</v>
      </c>
      <c r="BF163" s="128">
        <f>IF($N$163="snížená",$J$163,0)</f>
        <v>0</v>
      </c>
      <c r="BG163" s="128">
        <f>IF($N$163="zákl. přenesená",$J$163,0)</f>
        <v>0</v>
      </c>
      <c r="BH163" s="128">
        <f>IF($N$163="sníž. přenesená",$J$163,0)</f>
        <v>0</v>
      </c>
      <c r="BI163" s="128">
        <f>IF($N$163="nulová",$J$163,0)</f>
        <v>0</v>
      </c>
      <c r="BJ163" s="76" t="s">
        <v>23</v>
      </c>
      <c r="BK163" s="128">
        <f>ROUND($I$163*$H$163,2)</f>
        <v>0</v>
      </c>
      <c r="BL163" s="76" t="s">
        <v>129</v>
      </c>
      <c r="BM163" s="76" t="s">
        <v>240</v>
      </c>
    </row>
    <row r="164" spans="2:47" s="6" customFormat="1" ht="16.5" customHeight="1">
      <c r="B164" s="22"/>
      <c r="D164" s="129" t="s">
        <v>131</v>
      </c>
      <c r="F164" s="130" t="s">
        <v>241</v>
      </c>
      <c r="L164" s="22"/>
      <c r="M164" s="48"/>
      <c r="T164" s="49"/>
      <c r="AT164" s="6" t="s">
        <v>131</v>
      </c>
      <c r="AU164" s="6" t="s">
        <v>83</v>
      </c>
    </row>
    <row r="165" spans="2:51" s="6" customFormat="1" ht="15.75" customHeight="1">
      <c r="B165" s="131"/>
      <c r="D165" s="132" t="s">
        <v>133</v>
      </c>
      <c r="E165" s="133"/>
      <c r="F165" s="134" t="s">
        <v>242</v>
      </c>
      <c r="H165" s="135">
        <v>0.375</v>
      </c>
      <c r="L165" s="131"/>
      <c r="M165" s="136"/>
      <c r="T165" s="137"/>
      <c r="AT165" s="133" t="s">
        <v>133</v>
      </c>
      <c r="AU165" s="133" t="s">
        <v>83</v>
      </c>
      <c r="AV165" s="133" t="s">
        <v>83</v>
      </c>
      <c r="AW165" s="133" t="s">
        <v>96</v>
      </c>
      <c r="AX165" s="133" t="s">
        <v>23</v>
      </c>
      <c r="AY165" s="133" t="s">
        <v>122</v>
      </c>
    </row>
    <row r="166" spans="2:65" s="6" customFormat="1" ht="15.75" customHeight="1">
      <c r="B166" s="22"/>
      <c r="C166" s="117" t="s">
        <v>243</v>
      </c>
      <c r="D166" s="117" t="s">
        <v>124</v>
      </c>
      <c r="E166" s="118" t="s">
        <v>244</v>
      </c>
      <c r="F166" s="119" t="s">
        <v>245</v>
      </c>
      <c r="G166" s="120" t="s">
        <v>127</v>
      </c>
      <c r="H166" s="121">
        <v>3</v>
      </c>
      <c r="I166" s="122"/>
      <c r="J166" s="123">
        <f>ROUND($I$166*$H$166,2)</f>
        <v>0</v>
      </c>
      <c r="K166" s="119" t="s">
        <v>128</v>
      </c>
      <c r="L166" s="22"/>
      <c r="M166" s="124"/>
      <c r="N166" s="125" t="s">
        <v>46</v>
      </c>
      <c r="Q166" s="126">
        <v>0.00639</v>
      </c>
      <c r="R166" s="126">
        <f>$Q$166*$H$166</f>
        <v>0.01917</v>
      </c>
      <c r="S166" s="126">
        <v>0</v>
      </c>
      <c r="T166" s="127">
        <f>$S$166*$H$166</f>
        <v>0</v>
      </c>
      <c r="AR166" s="76" t="s">
        <v>129</v>
      </c>
      <c r="AT166" s="76" t="s">
        <v>124</v>
      </c>
      <c r="AU166" s="76" t="s">
        <v>83</v>
      </c>
      <c r="AY166" s="6" t="s">
        <v>122</v>
      </c>
      <c r="BE166" s="128">
        <f>IF($N$166="základní",$J$166,0)</f>
        <v>0</v>
      </c>
      <c r="BF166" s="128">
        <f>IF($N$166="snížená",$J$166,0)</f>
        <v>0</v>
      </c>
      <c r="BG166" s="128">
        <f>IF($N$166="zákl. přenesená",$J$166,0)</f>
        <v>0</v>
      </c>
      <c r="BH166" s="128">
        <f>IF($N$166="sníž. přenesená",$J$166,0)</f>
        <v>0</v>
      </c>
      <c r="BI166" s="128">
        <f>IF($N$166="nulová",$J$166,0)</f>
        <v>0</v>
      </c>
      <c r="BJ166" s="76" t="s">
        <v>23</v>
      </c>
      <c r="BK166" s="128">
        <f>ROUND($I$166*$H$166,2)</f>
        <v>0</v>
      </c>
      <c r="BL166" s="76" t="s">
        <v>129</v>
      </c>
      <c r="BM166" s="76" t="s">
        <v>246</v>
      </c>
    </row>
    <row r="167" spans="2:47" s="6" customFormat="1" ht="16.5" customHeight="1">
      <c r="B167" s="22"/>
      <c r="D167" s="129" t="s">
        <v>131</v>
      </c>
      <c r="F167" s="130" t="s">
        <v>247</v>
      </c>
      <c r="L167" s="22"/>
      <c r="M167" s="48"/>
      <c r="T167" s="49"/>
      <c r="AT167" s="6" t="s">
        <v>131</v>
      </c>
      <c r="AU167" s="6" t="s">
        <v>83</v>
      </c>
    </row>
    <row r="168" spans="2:51" s="6" customFormat="1" ht="15.75" customHeight="1">
      <c r="B168" s="131"/>
      <c r="D168" s="132" t="s">
        <v>133</v>
      </c>
      <c r="E168" s="133"/>
      <c r="F168" s="134" t="s">
        <v>248</v>
      </c>
      <c r="H168" s="135">
        <v>3</v>
      </c>
      <c r="L168" s="131"/>
      <c r="M168" s="136"/>
      <c r="T168" s="137"/>
      <c r="AT168" s="133" t="s">
        <v>133</v>
      </c>
      <c r="AU168" s="133" t="s">
        <v>83</v>
      </c>
      <c r="AV168" s="133" t="s">
        <v>83</v>
      </c>
      <c r="AW168" s="133" t="s">
        <v>96</v>
      </c>
      <c r="AX168" s="133" t="s">
        <v>23</v>
      </c>
      <c r="AY168" s="133" t="s">
        <v>122</v>
      </c>
    </row>
    <row r="169" spans="2:63" s="106" customFormat="1" ht="30.75" customHeight="1">
      <c r="B169" s="107"/>
      <c r="D169" s="108" t="s">
        <v>74</v>
      </c>
      <c r="E169" s="115" t="s">
        <v>155</v>
      </c>
      <c r="F169" s="115" t="s">
        <v>249</v>
      </c>
      <c r="J169" s="116">
        <f>$BK$169</f>
        <v>0</v>
      </c>
      <c r="L169" s="107"/>
      <c r="M169" s="111"/>
      <c r="P169" s="112">
        <f>SUM($P$170:$P$186)</f>
        <v>0</v>
      </c>
      <c r="R169" s="112">
        <f>SUM($R$170:$R$186)</f>
        <v>22.367130000000003</v>
      </c>
      <c r="T169" s="113">
        <f>SUM($T$170:$T$186)</f>
        <v>0</v>
      </c>
      <c r="AR169" s="108" t="s">
        <v>23</v>
      </c>
      <c r="AT169" s="108" t="s">
        <v>74</v>
      </c>
      <c r="AU169" s="108" t="s">
        <v>23</v>
      </c>
      <c r="AY169" s="108" t="s">
        <v>122</v>
      </c>
      <c r="BK169" s="114">
        <f>SUM($BK$170:$BK$186)</f>
        <v>0</v>
      </c>
    </row>
    <row r="170" spans="2:65" s="6" customFormat="1" ht="15.75" customHeight="1">
      <c r="B170" s="22"/>
      <c r="C170" s="117" t="s">
        <v>8</v>
      </c>
      <c r="D170" s="117" t="s">
        <v>124</v>
      </c>
      <c r="E170" s="118" t="s">
        <v>250</v>
      </c>
      <c r="F170" s="119" t="s">
        <v>251</v>
      </c>
      <c r="G170" s="120" t="s">
        <v>127</v>
      </c>
      <c r="H170" s="121">
        <v>22</v>
      </c>
      <c r="I170" s="122"/>
      <c r="J170" s="123">
        <f>ROUND($I$170*$H$170,2)</f>
        <v>0</v>
      </c>
      <c r="K170" s="119" t="s">
        <v>128</v>
      </c>
      <c r="L170" s="22"/>
      <c r="M170" s="124"/>
      <c r="N170" s="125" t="s">
        <v>46</v>
      </c>
      <c r="Q170" s="126">
        <v>0.27994</v>
      </c>
      <c r="R170" s="126">
        <f>$Q$170*$H$170</f>
        <v>6.15868</v>
      </c>
      <c r="S170" s="126">
        <v>0</v>
      </c>
      <c r="T170" s="127">
        <f>$S$170*$H$170</f>
        <v>0</v>
      </c>
      <c r="AR170" s="76" t="s">
        <v>129</v>
      </c>
      <c r="AT170" s="76" t="s">
        <v>124</v>
      </c>
      <c r="AU170" s="76" t="s">
        <v>83</v>
      </c>
      <c r="AY170" s="6" t="s">
        <v>122</v>
      </c>
      <c r="BE170" s="128">
        <f>IF($N$170="základní",$J$170,0)</f>
        <v>0</v>
      </c>
      <c r="BF170" s="128">
        <f>IF($N$170="snížená",$J$170,0)</f>
        <v>0</v>
      </c>
      <c r="BG170" s="128">
        <f>IF($N$170="zákl. přenesená",$J$170,0)</f>
        <v>0</v>
      </c>
      <c r="BH170" s="128">
        <f>IF($N$170="sníž. přenesená",$J$170,0)</f>
        <v>0</v>
      </c>
      <c r="BI170" s="128">
        <f>IF($N$170="nulová",$J$170,0)</f>
        <v>0</v>
      </c>
      <c r="BJ170" s="76" t="s">
        <v>23</v>
      </c>
      <c r="BK170" s="128">
        <f>ROUND($I$170*$H$170,2)</f>
        <v>0</v>
      </c>
      <c r="BL170" s="76" t="s">
        <v>129</v>
      </c>
      <c r="BM170" s="76" t="s">
        <v>252</v>
      </c>
    </row>
    <row r="171" spans="2:47" s="6" customFormat="1" ht="16.5" customHeight="1">
      <c r="B171" s="22"/>
      <c r="D171" s="129" t="s">
        <v>131</v>
      </c>
      <c r="F171" s="130" t="s">
        <v>253</v>
      </c>
      <c r="L171" s="22"/>
      <c r="M171" s="48"/>
      <c r="T171" s="49"/>
      <c r="AT171" s="6" t="s">
        <v>131</v>
      </c>
      <c r="AU171" s="6" t="s">
        <v>83</v>
      </c>
    </row>
    <row r="172" spans="2:51" s="6" customFormat="1" ht="15.75" customHeight="1">
      <c r="B172" s="131"/>
      <c r="D172" s="132" t="s">
        <v>133</v>
      </c>
      <c r="E172" s="133"/>
      <c r="F172" s="134" t="s">
        <v>254</v>
      </c>
      <c r="H172" s="135">
        <v>22</v>
      </c>
      <c r="L172" s="131"/>
      <c r="M172" s="136"/>
      <c r="T172" s="137"/>
      <c r="AT172" s="133" t="s">
        <v>133</v>
      </c>
      <c r="AU172" s="133" t="s">
        <v>83</v>
      </c>
      <c r="AV172" s="133" t="s">
        <v>83</v>
      </c>
      <c r="AW172" s="133" t="s">
        <v>96</v>
      </c>
      <c r="AX172" s="133" t="s">
        <v>23</v>
      </c>
      <c r="AY172" s="133" t="s">
        <v>122</v>
      </c>
    </row>
    <row r="173" spans="2:65" s="6" customFormat="1" ht="15.75" customHeight="1">
      <c r="B173" s="22"/>
      <c r="C173" s="117" t="s">
        <v>255</v>
      </c>
      <c r="D173" s="117" t="s">
        <v>124</v>
      </c>
      <c r="E173" s="118" t="s">
        <v>256</v>
      </c>
      <c r="F173" s="119" t="s">
        <v>257</v>
      </c>
      <c r="G173" s="120" t="s">
        <v>127</v>
      </c>
      <c r="H173" s="121">
        <v>25</v>
      </c>
      <c r="I173" s="122"/>
      <c r="J173" s="123">
        <f>ROUND($I$173*$H$173,2)</f>
        <v>0</v>
      </c>
      <c r="K173" s="119" t="s">
        <v>128</v>
      </c>
      <c r="L173" s="22"/>
      <c r="M173" s="124"/>
      <c r="N173" s="125" t="s">
        <v>46</v>
      </c>
      <c r="Q173" s="126">
        <v>0.3708</v>
      </c>
      <c r="R173" s="126">
        <f>$Q$173*$H$173</f>
        <v>9.27</v>
      </c>
      <c r="S173" s="126">
        <v>0</v>
      </c>
      <c r="T173" s="127">
        <f>$S$173*$H$173</f>
        <v>0</v>
      </c>
      <c r="AR173" s="76" t="s">
        <v>129</v>
      </c>
      <c r="AT173" s="76" t="s">
        <v>124</v>
      </c>
      <c r="AU173" s="76" t="s">
        <v>83</v>
      </c>
      <c r="AY173" s="6" t="s">
        <v>122</v>
      </c>
      <c r="BE173" s="128">
        <f>IF($N$173="základní",$J$173,0)</f>
        <v>0</v>
      </c>
      <c r="BF173" s="128">
        <f>IF($N$173="snížená",$J$173,0)</f>
        <v>0</v>
      </c>
      <c r="BG173" s="128">
        <f>IF($N$173="zákl. přenesená",$J$173,0)</f>
        <v>0</v>
      </c>
      <c r="BH173" s="128">
        <f>IF($N$173="sníž. přenesená",$J$173,0)</f>
        <v>0</v>
      </c>
      <c r="BI173" s="128">
        <f>IF($N$173="nulová",$J$173,0)</f>
        <v>0</v>
      </c>
      <c r="BJ173" s="76" t="s">
        <v>23</v>
      </c>
      <c r="BK173" s="128">
        <f>ROUND($I$173*$H$173,2)</f>
        <v>0</v>
      </c>
      <c r="BL173" s="76" t="s">
        <v>129</v>
      </c>
      <c r="BM173" s="76" t="s">
        <v>258</v>
      </c>
    </row>
    <row r="174" spans="2:47" s="6" customFormat="1" ht="16.5" customHeight="1">
      <c r="B174" s="22"/>
      <c r="D174" s="129" t="s">
        <v>131</v>
      </c>
      <c r="F174" s="130" t="s">
        <v>259</v>
      </c>
      <c r="L174" s="22"/>
      <c r="M174" s="48"/>
      <c r="T174" s="49"/>
      <c r="AT174" s="6" t="s">
        <v>131</v>
      </c>
      <c r="AU174" s="6" t="s">
        <v>83</v>
      </c>
    </row>
    <row r="175" spans="2:51" s="6" customFormat="1" ht="15.75" customHeight="1">
      <c r="B175" s="131"/>
      <c r="D175" s="132" t="s">
        <v>133</v>
      </c>
      <c r="E175" s="133"/>
      <c r="F175" s="134" t="s">
        <v>260</v>
      </c>
      <c r="H175" s="135">
        <v>25</v>
      </c>
      <c r="L175" s="131"/>
      <c r="M175" s="136"/>
      <c r="T175" s="137"/>
      <c r="AT175" s="133" t="s">
        <v>133</v>
      </c>
      <c r="AU175" s="133" t="s">
        <v>83</v>
      </c>
      <c r="AV175" s="133" t="s">
        <v>83</v>
      </c>
      <c r="AW175" s="133" t="s">
        <v>96</v>
      </c>
      <c r="AX175" s="133" t="s">
        <v>23</v>
      </c>
      <c r="AY175" s="133" t="s">
        <v>122</v>
      </c>
    </row>
    <row r="176" spans="2:65" s="6" customFormat="1" ht="15.75" customHeight="1">
      <c r="B176" s="22"/>
      <c r="C176" s="117" t="s">
        <v>261</v>
      </c>
      <c r="D176" s="117" t="s">
        <v>124</v>
      </c>
      <c r="E176" s="118" t="s">
        <v>262</v>
      </c>
      <c r="F176" s="119" t="s">
        <v>263</v>
      </c>
      <c r="G176" s="120" t="s">
        <v>127</v>
      </c>
      <c r="H176" s="121">
        <v>12.5</v>
      </c>
      <c r="I176" s="122"/>
      <c r="J176" s="123">
        <f>ROUND($I$176*$H$176,2)</f>
        <v>0</v>
      </c>
      <c r="K176" s="119" t="s">
        <v>128</v>
      </c>
      <c r="L176" s="22"/>
      <c r="M176" s="124"/>
      <c r="N176" s="125" t="s">
        <v>46</v>
      </c>
      <c r="Q176" s="126">
        <v>0.26376</v>
      </c>
      <c r="R176" s="126">
        <f>$Q$176*$H$176</f>
        <v>3.2969999999999997</v>
      </c>
      <c r="S176" s="126">
        <v>0</v>
      </c>
      <c r="T176" s="127">
        <f>$S$176*$H$176</f>
        <v>0</v>
      </c>
      <c r="AR176" s="76" t="s">
        <v>129</v>
      </c>
      <c r="AT176" s="76" t="s">
        <v>124</v>
      </c>
      <c r="AU176" s="76" t="s">
        <v>83</v>
      </c>
      <c r="AY176" s="6" t="s">
        <v>122</v>
      </c>
      <c r="BE176" s="128">
        <f>IF($N$176="základní",$J$176,0)</f>
        <v>0</v>
      </c>
      <c r="BF176" s="128">
        <f>IF($N$176="snížená",$J$176,0)</f>
        <v>0</v>
      </c>
      <c r="BG176" s="128">
        <f>IF($N$176="zákl. přenesená",$J$176,0)</f>
        <v>0</v>
      </c>
      <c r="BH176" s="128">
        <f>IF($N$176="sníž. přenesená",$J$176,0)</f>
        <v>0</v>
      </c>
      <c r="BI176" s="128">
        <f>IF($N$176="nulová",$J$176,0)</f>
        <v>0</v>
      </c>
      <c r="BJ176" s="76" t="s">
        <v>23</v>
      </c>
      <c r="BK176" s="128">
        <f>ROUND($I$176*$H$176,2)</f>
        <v>0</v>
      </c>
      <c r="BL176" s="76" t="s">
        <v>129</v>
      </c>
      <c r="BM176" s="76" t="s">
        <v>264</v>
      </c>
    </row>
    <row r="177" spans="2:47" s="6" customFormat="1" ht="27" customHeight="1">
      <c r="B177" s="22"/>
      <c r="D177" s="129" t="s">
        <v>131</v>
      </c>
      <c r="F177" s="130" t="s">
        <v>265</v>
      </c>
      <c r="L177" s="22"/>
      <c r="M177" s="48"/>
      <c r="T177" s="49"/>
      <c r="AT177" s="6" t="s">
        <v>131</v>
      </c>
      <c r="AU177" s="6" t="s">
        <v>83</v>
      </c>
    </row>
    <row r="178" spans="2:51" s="6" customFormat="1" ht="15.75" customHeight="1">
      <c r="B178" s="131"/>
      <c r="D178" s="132" t="s">
        <v>133</v>
      </c>
      <c r="E178" s="133"/>
      <c r="F178" s="134" t="s">
        <v>145</v>
      </c>
      <c r="H178" s="135">
        <v>12.5</v>
      </c>
      <c r="L178" s="131"/>
      <c r="M178" s="136"/>
      <c r="T178" s="137"/>
      <c r="AT178" s="133" t="s">
        <v>133</v>
      </c>
      <c r="AU178" s="133" t="s">
        <v>83</v>
      </c>
      <c r="AV178" s="133" t="s">
        <v>83</v>
      </c>
      <c r="AW178" s="133" t="s">
        <v>96</v>
      </c>
      <c r="AX178" s="133" t="s">
        <v>23</v>
      </c>
      <c r="AY178" s="133" t="s">
        <v>122</v>
      </c>
    </row>
    <row r="179" spans="2:65" s="6" customFormat="1" ht="15.75" customHeight="1">
      <c r="B179" s="22"/>
      <c r="C179" s="117" t="s">
        <v>266</v>
      </c>
      <c r="D179" s="117" t="s">
        <v>124</v>
      </c>
      <c r="E179" s="118" t="s">
        <v>267</v>
      </c>
      <c r="F179" s="119" t="s">
        <v>268</v>
      </c>
      <c r="G179" s="120" t="s">
        <v>127</v>
      </c>
      <c r="H179" s="121">
        <v>12.5</v>
      </c>
      <c r="I179" s="122"/>
      <c r="J179" s="123">
        <f>ROUND($I$179*$H$179,2)</f>
        <v>0</v>
      </c>
      <c r="K179" s="119" t="s">
        <v>128</v>
      </c>
      <c r="L179" s="22"/>
      <c r="M179" s="124"/>
      <c r="N179" s="125" t="s">
        <v>46</v>
      </c>
      <c r="Q179" s="126">
        <v>0.12966</v>
      </c>
      <c r="R179" s="126">
        <f>$Q$179*$H$179</f>
        <v>1.62075</v>
      </c>
      <c r="S179" s="126">
        <v>0</v>
      </c>
      <c r="T179" s="127">
        <f>$S$179*$H$179</f>
        <v>0</v>
      </c>
      <c r="AR179" s="76" t="s">
        <v>129</v>
      </c>
      <c r="AT179" s="76" t="s">
        <v>124</v>
      </c>
      <c r="AU179" s="76" t="s">
        <v>83</v>
      </c>
      <c r="AY179" s="6" t="s">
        <v>122</v>
      </c>
      <c r="BE179" s="128">
        <f>IF($N$179="základní",$J$179,0)</f>
        <v>0</v>
      </c>
      <c r="BF179" s="128">
        <f>IF($N$179="snížená",$J$179,0)</f>
        <v>0</v>
      </c>
      <c r="BG179" s="128">
        <f>IF($N$179="zákl. přenesená",$J$179,0)</f>
        <v>0</v>
      </c>
      <c r="BH179" s="128">
        <f>IF($N$179="sníž. přenesená",$J$179,0)</f>
        <v>0</v>
      </c>
      <c r="BI179" s="128">
        <f>IF($N$179="nulová",$J$179,0)</f>
        <v>0</v>
      </c>
      <c r="BJ179" s="76" t="s">
        <v>23</v>
      </c>
      <c r="BK179" s="128">
        <f>ROUND($I$179*$H$179,2)</f>
        <v>0</v>
      </c>
      <c r="BL179" s="76" t="s">
        <v>129</v>
      </c>
      <c r="BM179" s="76" t="s">
        <v>269</v>
      </c>
    </row>
    <row r="180" spans="2:47" s="6" customFormat="1" ht="27" customHeight="1">
      <c r="B180" s="22"/>
      <c r="D180" s="129" t="s">
        <v>131</v>
      </c>
      <c r="F180" s="130" t="s">
        <v>270</v>
      </c>
      <c r="L180" s="22"/>
      <c r="M180" s="48"/>
      <c r="T180" s="49"/>
      <c r="AT180" s="6" t="s">
        <v>131</v>
      </c>
      <c r="AU180" s="6" t="s">
        <v>83</v>
      </c>
    </row>
    <row r="181" spans="2:51" s="6" customFormat="1" ht="15.75" customHeight="1">
      <c r="B181" s="131"/>
      <c r="D181" s="132" t="s">
        <v>133</v>
      </c>
      <c r="E181" s="133"/>
      <c r="F181" s="134" t="s">
        <v>145</v>
      </c>
      <c r="H181" s="135">
        <v>12.5</v>
      </c>
      <c r="L181" s="131"/>
      <c r="M181" s="136"/>
      <c r="T181" s="137"/>
      <c r="AT181" s="133" t="s">
        <v>133</v>
      </c>
      <c r="AU181" s="133" t="s">
        <v>83</v>
      </c>
      <c r="AV181" s="133" t="s">
        <v>83</v>
      </c>
      <c r="AW181" s="133" t="s">
        <v>96</v>
      </c>
      <c r="AX181" s="133" t="s">
        <v>23</v>
      </c>
      <c r="AY181" s="133" t="s">
        <v>122</v>
      </c>
    </row>
    <row r="182" spans="2:65" s="6" customFormat="1" ht="15.75" customHeight="1">
      <c r="B182" s="22"/>
      <c r="C182" s="117" t="s">
        <v>271</v>
      </c>
      <c r="D182" s="117" t="s">
        <v>124</v>
      </c>
      <c r="E182" s="118" t="s">
        <v>272</v>
      </c>
      <c r="F182" s="119" t="s">
        <v>273</v>
      </c>
      <c r="G182" s="120" t="s">
        <v>127</v>
      </c>
      <c r="H182" s="121">
        <v>11</v>
      </c>
      <c r="I182" s="122"/>
      <c r="J182" s="123">
        <f>ROUND($I$182*$H$182,2)</f>
        <v>0</v>
      </c>
      <c r="K182" s="119" t="s">
        <v>128</v>
      </c>
      <c r="L182" s="22"/>
      <c r="M182" s="124"/>
      <c r="N182" s="125" t="s">
        <v>46</v>
      </c>
      <c r="Q182" s="126">
        <v>0.1837</v>
      </c>
      <c r="R182" s="126">
        <f>$Q$182*$H$182</f>
        <v>2.0207</v>
      </c>
      <c r="S182" s="126">
        <v>0</v>
      </c>
      <c r="T182" s="127">
        <f>$S$182*$H$182</f>
        <v>0</v>
      </c>
      <c r="AR182" s="76" t="s">
        <v>129</v>
      </c>
      <c r="AT182" s="76" t="s">
        <v>124</v>
      </c>
      <c r="AU182" s="76" t="s">
        <v>83</v>
      </c>
      <c r="AY182" s="6" t="s">
        <v>122</v>
      </c>
      <c r="BE182" s="128">
        <f>IF($N$182="základní",$J$182,0)</f>
        <v>0</v>
      </c>
      <c r="BF182" s="128">
        <f>IF($N$182="snížená",$J$182,0)</f>
        <v>0</v>
      </c>
      <c r="BG182" s="128">
        <f>IF($N$182="zákl. přenesená",$J$182,0)</f>
        <v>0</v>
      </c>
      <c r="BH182" s="128">
        <f>IF($N$182="sníž. přenesená",$J$182,0)</f>
        <v>0</v>
      </c>
      <c r="BI182" s="128">
        <f>IF($N$182="nulová",$J$182,0)</f>
        <v>0</v>
      </c>
      <c r="BJ182" s="76" t="s">
        <v>23</v>
      </c>
      <c r="BK182" s="128">
        <f>ROUND($I$182*$H$182,2)</f>
        <v>0</v>
      </c>
      <c r="BL182" s="76" t="s">
        <v>129</v>
      </c>
      <c r="BM182" s="76" t="s">
        <v>274</v>
      </c>
    </row>
    <row r="183" spans="2:47" s="6" customFormat="1" ht="27" customHeight="1">
      <c r="B183" s="22"/>
      <c r="D183" s="129" t="s">
        <v>131</v>
      </c>
      <c r="F183" s="130" t="s">
        <v>275</v>
      </c>
      <c r="L183" s="22"/>
      <c r="M183" s="48"/>
      <c r="T183" s="49"/>
      <c r="AT183" s="6" t="s">
        <v>131</v>
      </c>
      <c r="AU183" s="6" t="s">
        <v>83</v>
      </c>
    </row>
    <row r="184" spans="2:51" s="6" customFormat="1" ht="15.75" customHeight="1">
      <c r="B184" s="131"/>
      <c r="D184" s="132" t="s">
        <v>133</v>
      </c>
      <c r="E184" s="133"/>
      <c r="F184" s="134" t="s">
        <v>134</v>
      </c>
      <c r="H184" s="135">
        <v>11</v>
      </c>
      <c r="L184" s="131"/>
      <c r="M184" s="136"/>
      <c r="T184" s="137"/>
      <c r="AT184" s="133" t="s">
        <v>133</v>
      </c>
      <c r="AU184" s="133" t="s">
        <v>83</v>
      </c>
      <c r="AV184" s="133" t="s">
        <v>83</v>
      </c>
      <c r="AW184" s="133" t="s">
        <v>96</v>
      </c>
      <c r="AX184" s="133" t="s">
        <v>23</v>
      </c>
      <c r="AY184" s="133" t="s">
        <v>122</v>
      </c>
    </row>
    <row r="185" spans="2:65" s="6" customFormat="1" ht="15.75" customHeight="1">
      <c r="B185" s="22"/>
      <c r="C185" s="117" t="s">
        <v>276</v>
      </c>
      <c r="D185" s="117" t="s">
        <v>124</v>
      </c>
      <c r="E185" s="118" t="s">
        <v>277</v>
      </c>
      <c r="F185" s="119" t="s">
        <v>278</v>
      </c>
      <c r="G185" s="120" t="s">
        <v>163</v>
      </c>
      <c r="H185" s="121">
        <v>20</v>
      </c>
      <c r="I185" s="122"/>
      <c r="J185" s="123">
        <f>ROUND($I$185*$H$185,2)</f>
        <v>0</v>
      </c>
      <c r="K185" s="119"/>
      <c r="L185" s="22"/>
      <c r="M185" s="124"/>
      <c r="N185" s="125" t="s">
        <v>46</v>
      </c>
      <c r="Q185" s="126">
        <v>0</v>
      </c>
      <c r="R185" s="126">
        <f>$Q$185*$H$185</f>
        <v>0</v>
      </c>
      <c r="S185" s="126">
        <v>0</v>
      </c>
      <c r="T185" s="127">
        <f>$S$185*$H$185</f>
        <v>0</v>
      </c>
      <c r="AR185" s="76" t="s">
        <v>129</v>
      </c>
      <c r="AT185" s="76" t="s">
        <v>124</v>
      </c>
      <c r="AU185" s="76" t="s">
        <v>83</v>
      </c>
      <c r="AY185" s="6" t="s">
        <v>122</v>
      </c>
      <c r="BE185" s="128">
        <f>IF($N$185="základní",$J$185,0)</f>
        <v>0</v>
      </c>
      <c r="BF185" s="128">
        <f>IF($N$185="snížená",$J$185,0)</f>
        <v>0</v>
      </c>
      <c r="BG185" s="128">
        <f>IF($N$185="zákl. přenesená",$J$185,0)</f>
        <v>0</v>
      </c>
      <c r="BH185" s="128">
        <f>IF($N$185="sníž. přenesená",$J$185,0)</f>
        <v>0</v>
      </c>
      <c r="BI185" s="128">
        <f>IF($N$185="nulová",$J$185,0)</f>
        <v>0</v>
      </c>
      <c r="BJ185" s="76" t="s">
        <v>23</v>
      </c>
      <c r="BK185" s="128">
        <f>ROUND($I$185*$H$185,2)</f>
        <v>0</v>
      </c>
      <c r="BL185" s="76" t="s">
        <v>129</v>
      </c>
      <c r="BM185" s="76" t="s">
        <v>279</v>
      </c>
    </row>
    <row r="186" spans="2:51" s="6" customFormat="1" ht="15.75" customHeight="1">
      <c r="B186" s="131"/>
      <c r="D186" s="129" t="s">
        <v>133</v>
      </c>
      <c r="E186" s="134"/>
      <c r="F186" s="134" t="s">
        <v>280</v>
      </c>
      <c r="H186" s="135">
        <v>20</v>
      </c>
      <c r="L186" s="131"/>
      <c r="M186" s="136"/>
      <c r="T186" s="137"/>
      <c r="AT186" s="133" t="s">
        <v>133</v>
      </c>
      <c r="AU186" s="133" t="s">
        <v>83</v>
      </c>
      <c r="AV186" s="133" t="s">
        <v>83</v>
      </c>
      <c r="AW186" s="133" t="s">
        <v>96</v>
      </c>
      <c r="AX186" s="133" t="s">
        <v>23</v>
      </c>
      <c r="AY186" s="133" t="s">
        <v>122</v>
      </c>
    </row>
    <row r="187" spans="2:63" s="106" customFormat="1" ht="30.75" customHeight="1">
      <c r="B187" s="107"/>
      <c r="D187" s="108" t="s">
        <v>74</v>
      </c>
      <c r="E187" s="115" t="s">
        <v>175</v>
      </c>
      <c r="F187" s="115" t="s">
        <v>281</v>
      </c>
      <c r="J187" s="116">
        <f>$BK$187</f>
        <v>0</v>
      </c>
      <c r="L187" s="107"/>
      <c r="M187" s="111"/>
      <c r="P187" s="112">
        <f>SUM($P$188:$P$336)</f>
        <v>0</v>
      </c>
      <c r="R187" s="112">
        <f>SUM($R$188:$R$336)</f>
        <v>1.7162599000000005</v>
      </c>
      <c r="T187" s="113">
        <f>SUM($T$188:$T$336)</f>
        <v>0</v>
      </c>
      <c r="AR187" s="108" t="s">
        <v>23</v>
      </c>
      <c r="AT187" s="108" t="s">
        <v>74</v>
      </c>
      <c r="AU187" s="108" t="s">
        <v>23</v>
      </c>
      <c r="AY187" s="108" t="s">
        <v>122</v>
      </c>
      <c r="BK187" s="114">
        <f>SUM($BK$188:$BK$336)</f>
        <v>0</v>
      </c>
    </row>
    <row r="188" spans="2:65" s="6" customFormat="1" ht="15.75" customHeight="1">
      <c r="B188" s="22"/>
      <c r="C188" s="117" t="s">
        <v>282</v>
      </c>
      <c r="D188" s="117" t="s">
        <v>124</v>
      </c>
      <c r="E188" s="118" t="s">
        <v>283</v>
      </c>
      <c r="F188" s="119" t="s">
        <v>284</v>
      </c>
      <c r="G188" s="120" t="s">
        <v>285</v>
      </c>
      <c r="H188" s="121">
        <v>13</v>
      </c>
      <c r="I188" s="122"/>
      <c r="J188" s="123">
        <f>ROUND($I$188*$H$188,2)</f>
        <v>0</v>
      </c>
      <c r="K188" s="119" t="s">
        <v>128</v>
      </c>
      <c r="L188" s="22"/>
      <c r="M188" s="124"/>
      <c r="N188" s="125" t="s">
        <v>46</v>
      </c>
      <c r="Q188" s="126">
        <v>0.0008</v>
      </c>
      <c r="R188" s="126">
        <f>$Q$188*$H$188</f>
        <v>0.010400000000000001</v>
      </c>
      <c r="S188" s="126">
        <v>0</v>
      </c>
      <c r="T188" s="127">
        <f>$S$188*$H$188</f>
        <v>0</v>
      </c>
      <c r="AR188" s="76" t="s">
        <v>129</v>
      </c>
      <c r="AT188" s="76" t="s">
        <v>124</v>
      </c>
      <c r="AU188" s="76" t="s">
        <v>83</v>
      </c>
      <c r="AY188" s="6" t="s">
        <v>122</v>
      </c>
      <c r="BE188" s="128">
        <f>IF($N$188="základní",$J$188,0)</f>
        <v>0</v>
      </c>
      <c r="BF188" s="128">
        <f>IF($N$188="snížená",$J$188,0)</f>
        <v>0</v>
      </c>
      <c r="BG188" s="128">
        <f>IF($N$188="zákl. přenesená",$J$188,0)</f>
        <v>0</v>
      </c>
      <c r="BH188" s="128">
        <f>IF($N$188="sníž. přenesená",$J$188,0)</f>
        <v>0</v>
      </c>
      <c r="BI188" s="128">
        <f>IF($N$188="nulová",$J$188,0)</f>
        <v>0</v>
      </c>
      <c r="BJ188" s="76" t="s">
        <v>23</v>
      </c>
      <c r="BK188" s="128">
        <f>ROUND($I$188*$H$188,2)</f>
        <v>0</v>
      </c>
      <c r="BL188" s="76" t="s">
        <v>129</v>
      </c>
      <c r="BM188" s="76" t="s">
        <v>286</v>
      </c>
    </row>
    <row r="189" spans="2:47" s="6" customFormat="1" ht="27" customHeight="1">
      <c r="B189" s="22"/>
      <c r="D189" s="129" t="s">
        <v>131</v>
      </c>
      <c r="F189" s="130" t="s">
        <v>287</v>
      </c>
      <c r="L189" s="22"/>
      <c r="M189" s="48"/>
      <c r="T189" s="49"/>
      <c r="AT189" s="6" t="s">
        <v>131</v>
      </c>
      <c r="AU189" s="6" t="s">
        <v>83</v>
      </c>
    </row>
    <row r="190" spans="2:51" s="6" customFormat="1" ht="15.75" customHeight="1">
      <c r="B190" s="131"/>
      <c r="D190" s="132" t="s">
        <v>133</v>
      </c>
      <c r="E190" s="133"/>
      <c r="F190" s="134" t="s">
        <v>288</v>
      </c>
      <c r="H190" s="135">
        <v>13</v>
      </c>
      <c r="L190" s="131"/>
      <c r="M190" s="136"/>
      <c r="T190" s="137"/>
      <c r="AT190" s="133" t="s">
        <v>133</v>
      </c>
      <c r="AU190" s="133" t="s">
        <v>83</v>
      </c>
      <c r="AV190" s="133" t="s">
        <v>83</v>
      </c>
      <c r="AW190" s="133" t="s">
        <v>96</v>
      </c>
      <c r="AX190" s="133" t="s">
        <v>23</v>
      </c>
      <c r="AY190" s="133" t="s">
        <v>122</v>
      </c>
    </row>
    <row r="191" spans="2:65" s="6" customFormat="1" ht="15.75" customHeight="1">
      <c r="B191" s="22"/>
      <c r="C191" s="117" t="s">
        <v>289</v>
      </c>
      <c r="D191" s="117" t="s">
        <v>124</v>
      </c>
      <c r="E191" s="118" t="s">
        <v>290</v>
      </c>
      <c r="F191" s="119" t="s">
        <v>291</v>
      </c>
      <c r="G191" s="120" t="s">
        <v>285</v>
      </c>
      <c r="H191" s="121">
        <v>1</v>
      </c>
      <c r="I191" s="122"/>
      <c r="J191" s="123">
        <f>ROUND($I$191*$H$191,2)</f>
        <v>0</v>
      </c>
      <c r="K191" s="119" t="s">
        <v>128</v>
      </c>
      <c r="L191" s="22"/>
      <c r="M191" s="124"/>
      <c r="N191" s="125" t="s">
        <v>46</v>
      </c>
      <c r="Q191" s="126">
        <v>0.0012</v>
      </c>
      <c r="R191" s="126">
        <f>$Q$191*$H$191</f>
        <v>0.0012</v>
      </c>
      <c r="S191" s="126">
        <v>0</v>
      </c>
      <c r="T191" s="127">
        <f>$S$191*$H$191</f>
        <v>0</v>
      </c>
      <c r="AR191" s="76" t="s">
        <v>129</v>
      </c>
      <c r="AT191" s="76" t="s">
        <v>124</v>
      </c>
      <c r="AU191" s="76" t="s">
        <v>83</v>
      </c>
      <c r="AY191" s="6" t="s">
        <v>122</v>
      </c>
      <c r="BE191" s="128">
        <f>IF($N$191="základní",$J$191,0)</f>
        <v>0</v>
      </c>
      <c r="BF191" s="128">
        <f>IF($N$191="snížená",$J$191,0)</f>
        <v>0</v>
      </c>
      <c r="BG191" s="128">
        <f>IF($N$191="zákl. přenesená",$J$191,0)</f>
        <v>0</v>
      </c>
      <c r="BH191" s="128">
        <f>IF($N$191="sníž. přenesená",$J$191,0)</f>
        <v>0</v>
      </c>
      <c r="BI191" s="128">
        <f>IF($N$191="nulová",$J$191,0)</f>
        <v>0</v>
      </c>
      <c r="BJ191" s="76" t="s">
        <v>23</v>
      </c>
      <c r="BK191" s="128">
        <f>ROUND($I$191*$H$191,2)</f>
        <v>0</v>
      </c>
      <c r="BL191" s="76" t="s">
        <v>129</v>
      </c>
      <c r="BM191" s="76" t="s">
        <v>292</v>
      </c>
    </row>
    <row r="192" spans="2:47" s="6" customFormat="1" ht="27" customHeight="1">
      <c r="B192" s="22"/>
      <c r="D192" s="129" t="s">
        <v>131</v>
      </c>
      <c r="F192" s="130" t="s">
        <v>293</v>
      </c>
      <c r="L192" s="22"/>
      <c r="M192" s="48"/>
      <c r="T192" s="49"/>
      <c r="AT192" s="6" t="s">
        <v>131</v>
      </c>
      <c r="AU192" s="6" t="s">
        <v>83</v>
      </c>
    </row>
    <row r="193" spans="2:51" s="6" customFormat="1" ht="15.75" customHeight="1">
      <c r="B193" s="131"/>
      <c r="D193" s="132" t="s">
        <v>133</v>
      </c>
      <c r="E193" s="133"/>
      <c r="F193" s="134" t="s">
        <v>294</v>
      </c>
      <c r="H193" s="135">
        <v>1</v>
      </c>
      <c r="L193" s="131"/>
      <c r="M193" s="136"/>
      <c r="T193" s="137"/>
      <c r="AT193" s="133" t="s">
        <v>133</v>
      </c>
      <c r="AU193" s="133" t="s">
        <v>83</v>
      </c>
      <c r="AV193" s="133" t="s">
        <v>83</v>
      </c>
      <c r="AW193" s="133" t="s">
        <v>96</v>
      </c>
      <c r="AX193" s="133" t="s">
        <v>23</v>
      </c>
      <c r="AY193" s="133" t="s">
        <v>122</v>
      </c>
    </row>
    <row r="194" spans="2:65" s="6" customFormat="1" ht="15.75" customHeight="1">
      <c r="B194" s="22"/>
      <c r="C194" s="117" t="s">
        <v>295</v>
      </c>
      <c r="D194" s="117" t="s">
        <v>124</v>
      </c>
      <c r="E194" s="118" t="s">
        <v>296</v>
      </c>
      <c r="F194" s="119" t="s">
        <v>297</v>
      </c>
      <c r="G194" s="120" t="s">
        <v>285</v>
      </c>
      <c r="H194" s="121">
        <v>5</v>
      </c>
      <c r="I194" s="122"/>
      <c r="J194" s="123">
        <f>ROUND($I$194*$H$194,2)</f>
        <v>0</v>
      </c>
      <c r="K194" s="119" t="s">
        <v>128</v>
      </c>
      <c r="L194" s="22"/>
      <c r="M194" s="124"/>
      <c r="N194" s="125" t="s">
        <v>46</v>
      </c>
      <c r="Q194" s="126">
        <v>0.00163</v>
      </c>
      <c r="R194" s="126">
        <f>$Q$194*$H$194</f>
        <v>0.00815</v>
      </c>
      <c r="S194" s="126">
        <v>0</v>
      </c>
      <c r="T194" s="127">
        <f>$S$194*$H$194</f>
        <v>0</v>
      </c>
      <c r="AR194" s="76" t="s">
        <v>129</v>
      </c>
      <c r="AT194" s="76" t="s">
        <v>124</v>
      </c>
      <c r="AU194" s="76" t="s">
        <v>83</v>
      </c>
      <c r="AY194" s="6" t="s">
        <v>122</v>
      </c>
      <c r="BE194" s="128">
        <f>IF($N$194="základní",$J$194,0)</f>
        <v>0</v>
      </c>
      <c r="BF194" s="128">
        <f>IF($N$194="snížená",$J$194,0)</f>
        <v>0</v>
      </c>
      <c r="BG194" s="128">
        <f>IF($N$194="zákl. přenesená",$J$194,0)</f>
        <v>0</v>
      </c>
      <c r="BH194" s="128">
        <f>IF($N$194="sníž. přenesená",$J$194,0)</f>
        <v>0</v>
      </c>
      <c r="BI194" s="128">
        <f>IF($N$194="nulová",$J$194,0)</f>
        <v>0</v>
      </c>
      <c r="BJ194" s="76" t="s">
        <v>23</v>
      </c>
      <c r="BK194" s="128">
        <f>ROUND($I$194*$H$194,2)</f>
        <v>0</v>
      </c>
      <c r="BL194" s="76" t="s">
        <v>129</v>
      </c>
      <c r="BM194" s="76" t="s">
        <v>298</v>
      </c>
    </row>
    <row r="195" spans="2:47" s="6" customFormat="1" ht="27" customHeight="1">
      <c r="B195" s="22"/>
      <c r="D195" s="129" t="s">
        <v>131</v>
      </c>
      <c r="F195" s="130" t="s">
        <v>299</v>
      </c>
      <c r="L195" s="22"/>
      <c r="M195" s="48"/>
      <c r="T195" s="49"/>
      <c r="AT195" s="6" t="s">
        <v>131</v>
      </c>
      <c r="AU195" s="6" t="s">
        <v>83</v>
      </c>
    </row>
    <row r="196" spans="2:51" s="6" customFormat="1" ht="15.75" customHeight="1">
      <c r="B196" s="131"/>
      <c r="D196" s="132" t="s">
        <v>133</v>
      </c>
      <c r="E196" s="133"/>
      <c r="F196" s="134" t="s">
        <v>300</v>
      </c>
      <c r="H196" s="135">
        <v>5</v>
      </c>
      <c r="L196" s="131"/>
      <c r="M196" s="136"/>
      <c r="T196" s="137"/>
      <c r="AT196" s="133" t="s">
        <v>133</v>
      </c>
      <c r="AU196" s="133" t="s">
        <v>83</v>
      </c>
      <c r="AV196" s="133" t="s">
        <v>83</v>
      </c>
      <c r="AW196" s="133" t="s">
        <v>96</v>
      </c>
      <c r="AX196" s="133" t="s">
        <v>23</v>
      </c>
      <c r="AY196" s="133" t="s">
        <v>122</v>
      </c>
    </row>
    <row r="197" spans="2:65" s="6" customFormat="1" ht="15.75" customHeight="1">
      <c r="B197" s="22"/>
      <c r="C197" s="117" t="s">
        <v>301</v>
      </c>
      <c r="D197" s="117" t="s">
        <v>124</v>
      </c>
      <c r="E197" s="118" t="s">
        <v>302</v>
      </c>
      <c r="F197" s="119" t="s">
        <v>303</v>
      </c>
      <c r="G197" s="120" t="s">
        <v>285</v>
      </c>
      <c r="H197" s="121">
        <v>1</v>
      </c>
      <c r="I197" s="122"/>
      <c r="J197" s="123">
        <f>ROUND($I$197*$H$197,2)</f>
        <v>0</v>
      </c>
      <c r="K197" s="119" t="s">
        <v>128</v>
      </c>
      <c r="L197" s="22"/>
      <c r="M197" s="124"/>
      <c r="N197" s="125" t="s">
        <v>46</v>
      </c>
      <c r="Q197" s="126">
        <v>0.00244</v>
      </c>
      <c r="R197" s="126">
        <f>$Q$197*$H$197</f>
        <v>0.00244</v>
      </c>
      <c r="S197" s="126">
        <v>0</v>
      </c>
      <c r="T197" s="127">
        <f>$S$197*$H$197</f>
        <v>0</v>
      </c>
      <c r="AR197" s="76" t="s">
        <v>129</v>
      </c>
      <c r="AT197" s="76" t="s">
        <v>124</v>
      </c>
      <c r="AU197" s="76" t="s">
        <v>83</v>
      </c>
      <c r="AY197" s="6" t="s">
        <v>122</v>
      </c>
      <c r="BE197" s="128">
        <f>IF($N$197="základní",$J$197,0)</f>
        <v>0</v>
      </c>
      <c r="BF197" s="128">
        <f>IF($N$197="snížená",$J$197,0)</f>
        <v>0</v>
      </c>
      <c r="BG197" s="128">
        <f>IF($N$197="zákl. přenesená",$J$197,0)</f>
        <v>0</v>
      </c>
      <c r="BH197" s="128">
        <f>IF($N$197="sníž. přenesená",$J$197,0)</f>
        <v>0</v>
      </c>
      <c r="BI197" s="128">
        <f>IF($N$197="nulová",$J$197,0)</f>
        <v>0</v>
      </c>
      <c r="BJ197" s="76" t="s">
        <v>23</v>
      </c>
      <c r="BK197" s="128">
        <f>ROUND($I$197*$H$197,2)</f>
        <v>0</v>
      </c>
      <c r="BL197" s="76" t="s">
        <v>129</v>
      </c>
      <c r="BM197" s="76" t="s">
        <v>304</v>
      </c>
    </row>
    <row r="198" spans="2:47" s="6" customFormat="1" ht="27" customHeight="1">
      <c r="B198" s="22"/>
      <c r="D198" s="129" t="s">
        <v>131</v>
      </c>
      <c r="F198" s="130" t="s">
        <v>305</v>
      </c>
      <c r="L198" s="22"/>
      <c r="M198" s="48"/>
      <c r="T198" s="49"/>
      <c r="AT198" s="6" t="s">
        <v>131</v>
      </c>
      <c r="AU198" s="6" t="s">
        <v>83</v>
      </c>
    </row>
    <row r="199" spans="2:51" s="6" customFormat="1" ht="15.75" customHeight="1">
      <c r="B199" s="131"/>
      <c r="D199" s="132" t="s">
        <v>133</v>
      </c>
      <c r="E199" s="133"/>
      <c r="F199" s="134" t="s">
        <v>294</v>
      </c>
      <c r="H199" s="135">
        <v>1</v>
      </c>
      <c r="L199" s="131"/>
      <c r="M199" s="136"/>
      <c r="T199" s="137"/>
      <c r="AT199" s="133" t="s">
        <v>133</v>
      </c>
      <c r="AU199" s="133" t="s">
        <v>83</v>
      </c>
      <c r="AV199" s="133" t="s">
        <v>83</v>
      </c>
      <c r="AW199" s="133" t="s">
        <v>96</v>
      </c>
      <c r="AX199" s="133" t="s">
        <v>23</v>
      </c>
      <c r="AY199" s="133" t="s">
        <v>122</v>
      </c>
    </row>
    <row r="200" spans="2:65" s="6" customFormat="1" ht="15.75" customHeight="1">
      <c r="B200" s="22"/>
      <c r="C200" s="144" t="s">
        <v>306</v>
      </c>
      <c r="D200" s="144" t="s">
        <v>307</v>
      </c>
      <c r="E200" s="145" t="s">
        <v>308</v>
      </c>
      <c r="F200" s="146" t="s">
        <v>309</v>
      </c>
      <c r="G200" s="147" t="s">
        <v>285</v>
      </c>
      <c r="H200" s="148">
        <v>1</v>
      </c>
      <c r="I200" s="149"/>
      <c r="J200" s="150">
        <f>ROUND($I$200*$H$200,2)</f>
        <v>0</v>
      </c>
      <c r="K200" s="146"/>
      <c r="L200" s="151"/>
      <c r="M200" s="152"/>
      <c r="N200" s="153" t="s">
        <v>46</v>
      </c>
      <c r="Q200" s="126">
        <v>0.0186</v>
      </c>
      <c r="R200" s="126">
        <f>$Q$200*$H$200</f>
        <v>0.0186</v>
      </c>
      <c r="S200" s="126">
        <v>0</v>
      </c>
      <c r="T200" s="127">
        <f>$S$200*$H$200</f>
        <v>0</v>
      </c>
      <c r="AR200" s="76" t="s">
        <v>175</v>
      </c>
      <c r="AT200" s="76" t="s">
        <v>307</v>
      </c>
      <c r="AU200" s="76" t="s">
        <v>83</v>
      </c>
      <c r="AY200" s="6" t="s">
        <v>122</v>
      </c>
      <c r="BE200" s="128">
        <f>IF($N$200="základní",$J$200,0)</f>
        <v>0</v>
      </c>
      <c r="BF200" s="128">
        <f>IF($N$200="snížená",$J$200,0)</f>
        <v>0</v>
      </c>
      <c r="BG200" s="128">
        <f>IF($N$200="zákl. přenesená",$J$200,0)</f>
        <v>0</v>
      </c>
      <c r="BH200" s="128">
        <f>IF($N$200="sníž. přenesená",$J$200,0)</f>
        <v>0</v>
      </c>
      <c r="BI200" s="128">
        <f>IF($N$200="nulová",$J$200,0)</f>
        <v>0</v>
      </c>
      <c r="BJ200" s="76" t="s">
        <v>23</v>
      </c>
      <c r="BK200" s="128">
        <f>ROUND($I$200*$H$200,2)</f>
        <v>0</v>
      </c>
      <c r="BL200" s="76" t="s">
        <v>129</v>
      </c>
      <c r="BM200" s="76" t="s">
        <v>310</v>
      </c>
    </row>
    <row r="201" spans="2:47" s="6" customFormat="1" ht="16.5" customHeight="1">
      <c r="B201" s="22"/>
      <c r="D201" s="129" t="s">
        <v>131</v>
      </c>
      <c r="F201" s="130" t="s">
        <v>311</v>
      </c>
      <c r="L201" s="22"/>
      <c r="M201" s="48"/>
      <c r="T201" s="49"/>
      <c r="AT201" s="6" t="s">
        <v>131</v>
      </c>
      <c r="AU201" s="6" t="s">
        <v>83</v>
      </c>
    </row>
    <row r="202" spans="2:51" s="6" customFormat="1" ht="15.75" customHeight="1">
      <c r="B202" s="131"/>
      <c r="D202" s="132" t="s">
        <v>133</v>
      </c>
      <c r="E202" s="133"/>
      <c r="F202" s="134" t="s">
        <v>294</v>
      </c>
      <c r="H202" s="135">
        <v>1</v>
      </c>
      <c r="L202" s="131"/>
      <c r="M202" s="136"/>
      <c r="T202" s="137"/>
      <c r="AT202" s="133" t="s">
        <v>133</v>
      </c>
      <c r="AU202" s="133" t="s">
        <v>83</v>
      </c>
      <c r="AV202" s="133" t="s">
        <v>83</v>
      </c>
      <c r="AW202" s="133" t="s">
        <v>96</v>
      </c>
      <c r="AX202" s="133" t="s">
        <v>23</v>
      </c>
      <c r="AY202" s="133" t="s">
        <v>122</v>
      </c>
    </row>
    <row r="203" spans="2:65" s="6" customFormat="1" ht="15.75" customHeight="1">
      <c r="B203" s="22"/>
      <c r="C203" s="144" t="s">
        <v>312</v>
      </c>
      <c r="D203" s="144" t="s">
        <v>307</v>
      </c>
      <c r="E203" s="145" t="s">
        <v>313</v>
      </c>
      <c r="F203" s="146" t="s">
        <v>314</v>
      </c>
      <c r="G203" s="147" t="s">
        <v>285</v>
      </c>
      <c r="H203" s="148">
        <v>1</v>
      </c>
      <c r="I203" s="149"/>
      <c r="J203" s="150">
        <f>ROUND($I$203*$H$203,2)</f>
        <v>0</v>
      </c>
      <c r="K203" s="146"/>
      <c r="L203" s="151"/>
      <c r="M203" s="152"/>
      <c r="N203" s="153" t="s">
        <v>46</v>
      </c>
      <c r="Q203" s="126">
        <v>0.016</v>
      </c>
      <c r="R203" s="126">
        <f>$Q$203*$H$203</f>
        <v>0.016</v>
      </c>
      <c r="S203" s="126">
        <v>0</v>
      </c>
      <c r="T203" s="127">
        <f>$S$203*$H$203</f>
        <v>0</v>
      </c>
      <c r="AR203" s="76" t="s">
        <v>175</v>
      </c>
      <c r="AT203" s="76" t="s">
        <v>307</v>
      </c>
      <c r="AU203" s="76" t="s">
        <v>83</v>
      </c>
      <c r="AY203" s="6" t="s">
        <v>122</v>
      </c>
      <c r="BE203" s="128">
        <f>IF($N$203="základní",$J$203,0)</f>
        <v>0</v>
      </c>
      <c r="BF203" s="128">
        <f>IF($N$203="snížená",$J$203,0)</f>
        <v>0</v>
      </c>
      <c r="BG203" s="128">
        <f>IF($N$203="zákl. přenesená",$J$203,0)</f>
        <v>0</v>
      </c>
      <c r="BH203" s="128">
        <f>IF($N$203="sníž. přenesená",$J$203,0)</f>
        <v>0</v>
      </c>
      <c r="BI203" s="128">
        <f>IF($N$203="nulová",$J$203,0)</f>
        <v>0</v>
      </c>
      <c r="BJ203" s="76" t="s">
        <v>23</v>
      </c>
      <c r="BK203" s="128">
        <f>ROUND($I$203*$H$203,2)</f>
        <v>0</v>
      </c>
      <c r="BL203" s="76" t="s">
        <v>129</v>
      </c>
      <c r="BM203" s="76" t="s">
        <v>315</v>
      </c>
    </row>
    <row r="204" spans="2:47" s="6" customFormat="1" ht="16.5" customHeight="1">
      <c r="B204" s="22"/>
      <c r="D204" s="129" t="s">
        <v>131</v>
      </c>
      <c r="F204" s="130" t="s">
        <v>316</v>
      </c>
      <c r="L204" s="22"/>
      <c r="M204" s="48"/>
      <c r="T204" s="49"/>
      <c r="AT204" s="6" t="s">
        <v>131</v>
      </c>
      <c r="AU204" s="6" t="s">
        <v>83</v>
      </c>
    </row>
    <row r="205" spans="2:51" s="6" customFormat="1" ht="15.75" customHeight="1">
      <c r="B205" s="131"/>
      <c r="D205" s="132" t="s">
        <v>133</v>
      </c>
      <c r="E205" s="133"/>
      <c r="F205" s="134" t="s">
        <v>294</v>
      </c>
      <c r="H205" s="135">
        <v>1</v>
      </c>
      <c r="L205" s="131"/>
      <c r="M205" s="136"/>
      <c r="T205" s="137"/>
      <c r="AT205" s="133" t="s">
        <v>133</v>
      </c>
      <c r="AU205" s="133" t="s">
        <v>83</v>
      </c>
      <c r="AV205" s="133" t="s">
        <v>83</v>
      </c>
      <c r="AW205" s="133" t="s">
        <v>96</v>
      </c>
      <c r="AX205" s="133" t="s">
        <v>23</v>
      </c>
      <c r="AY205" s="133" t="s">
        <v>122</v>
      </c>
    </row>
    <row r="206" spans="2:65" s="6" customFormat="1" ht="15.75" customHeight="1">
      <c r="B206" s="22"/>
      <c r="C206" s="144" t="s">
        <v>317</v>
      </c>
      <c r="D206" s="144" t="s">
        <v>307</v>
      </c>
      <c r="E206" s="145" t="s">
        <v>318</v>
      </c>
      <c r="F206" s="146" t="s">
        <v>319</v>
      </c>
      <c r="G206" s="147" t="s">
        <v>285</v>
      </c>
      <c r="H206" s="148">
        <v>1</v>
      </c>
      <c r="I206" s="149"/>
      <c r="J206" s="150">
        <f>ROUND($I$206*$H$206,2)</f>
        <v>0</v>
      </c>
      <c r="K206" s="146"/>
      <c r="L206" s="151"/>
      <c r="M206" s="152"/>
      <c r="N206" s="153" t="s">
        <v>46</v>
      </c>
      <c r="Q206" s="126">
        <v>0.0119</v>
      </c>
      <c r="R206" s="126">
        <f>$Q$206*$H$206</f>
        <v>0.0119</v>
      </c>
      <c r="S206" s="126">
        <v>0</v>
      </c>
      <c r="T206" s="127">
        <f>$S$206*$H$206</f>
        <v>0</v>
      </c>
      <c r="AR206" s="76" t="s">
        <v>175</v>
      </c>
      <c r="AT206" s="76" t="s">
        <v>307</v>
      </c>
      <c r="AU206" s="76" t="s">
        <v>83</v>
      </c>
      <c r="AY206" s="6" t="s">
        <v>122</v>
      </c>
      <c r="BE206" s="128">
        <f>IF($N$206="základní",$J$206,0)</f>
        <v>0</v>
      </c>
      <c r="BF206" s="128">
        <f>IF($N$206="snížená",$J$206,0)</f>
        <v>0</v>
      </c>
      <c r="BG206" s="128">
        <f>IF($N$206="zákl. přenesená",$J$206,0)</f>
        <v>0</v>
      </c>
      <c r="BH206" s="128">
        <f>IF($N$206="sníž. přenesená",$J$206,0)</f>
        <v>0</v>
      </c>
      <c r="BI206" s="128">
        <f>IF($N$206="nulová",$J$206,0)</f>
        <v>0</v>
      </c>
      <c r="BJ206" s="76" t="s">
        <v>23</v>
      </c>
      <c r="BK206" s="128">
        <f>ROUND($I$206*$H$206,2)</f>
        <v>0</v>
      </c>
      <c r="BL206" s="76" t="s">
        <v>129</v>
      </c>
      <c r="BM206" s="76" t="s">
        <v>320</v>
      </c>
    </row>
    <row r="207" spans="2:47" s="6" customFormat="1" ht="16.5" customHeight="1">
      <c r="B207" s="22"/>
      <c r="D207" s="129" t="s">
        <v>131</v>
      </c>
      <c r="F207" s="130" t="s">
        <v>321</v>
      </c>
      <c r="L207" s="22"/>
      <c r="M207" s="48"/>
      <c r="T207" s="49"/>
      <c r="AT207" s="6" t="s">
        <v>131</v>
      </c>
      <c r="AU207" s="6" t="s">
        <v>83</v>
      </c>
    </row>
    <row r="208" spans="2:51" s="6" customFormat="1" ht="15.75" customHeight="1">
      <c r="B208" s="131"/>
      <c r="D208" s="132" t="s">
        <v>133</v>
      </c>
      <c r="E208" s="133"/>
      <c r="F208" s="134" t="s">
        <v>294</v>
      </c>
      <c r="H208" s="135">
        <v>1</v>
      </c>
      <c r="L208" s="131"/>
      <c r="M208" s="136"/>
      <c r="T208" s="137"/>
      <c r="AT208" s="133" t="s">
        <v>133</v>
      </c>
      <c r="AU208" s="133" t="s">
        <v>83</v>
      </c>
      <c r="AV208" s="133" t="s">
        <v>83</v>
      </c>
      <c r="AW208" s="133" t="s">
        <v>96</v>
      </c>
      <c r="AX208" s="133" t="s">
        <v>23</v>
      </c>
      <c r="AY208" s="133" t="s">
        <v>122</v>
      </c>
    </row>
    <row r="209" spans="2:65" s="6" customFormat="1" ht="15.75" customHeight="1">
      <c r="B209" s="22"/>
      <c r="C209" s="144" t="s">
        <v>322</v>
      </c>
      <c r="D209" s="144" t="s">
        <v>307</v>
      </c>
      <c r="E209" s="145" t="s">
        <v>323</v>
      </c>
      <c r="F209" s="146" t="s">
        <v>324</v>
      </c>
      <c r="G209" s="147" t="s">
        <v>285</v>
      </c>
      <c r="H209" s="148">
        <v>1</v>
      </c>
      <c r="I209" s="149"/>
      <c r="J209" s="150">
        <f>ROUND($I$209*$H$209,2)</f>
        <v>0</v>
      </c>
      <c r="K209" s="146"/>
      <c r="L209" s="151"/>
      <c r="M209" s="152"/>
      <c r="N209" s="153" t="s">
        <v>46</v>
      </c>
      <c r="Q209" s="126">
        <v>0.0095</v>
      </c>
      <c r="R209" s="126">
        <f>$Q$209*$H$209</f>
        <v>0.0095</v>
      </c>
      <c r="S209" s="126">
        <v>0</v>
      </c>
      <c r="T209" s="127">
        <f>$S$209*$H$209</f>
        <v>0</v>
      </c>
      <c r="AR209" s="76" t="s">
        <v>175</v>
      </c>
      <c r="AT209" s="76" t="s">
        <v>307</v>
      </c>
      <c r="AU209" s="76" t="s">
        <v>83</v>
      </c>
      <c r="AY209" s="6" t="s">
        <v>122</v>
      </c>
      <c r="BE209" s="128">
        <f>IF($N$209="základní",$J$209,0)</f>
        <v>0</v>
      </c>
      <c r="BF209" s="128">
        <f>IF($N$209="snížená",$J$209,0)</f>
        <v>0</v>
      </c>
      <c r="BG209" s="128">
        <f>IF($N$209="zákl. přenesená",$J$209,0)</f>
        <v>0</v>
      </c>
      <c r="BH209" s="128">
        <f>IF($N$209="sníž. přenesená",$J$209,0)</f>
        <v>0</v>
      </c>
      <c r="BI209" s="128">
        <f>IF($N$209="nulová",$J$209,0)</f>
        <v>0</v>
      </c>
      <c r="BJ209" s="76" t="s">
        <v>23</v>
      </c>
      <c r="BK209" s="128">
        <f>ROUND($I$209*$H$209,2)</f>
        <v>0</v>
      </c>
      <c r="BL209" s="76" t="s">
        <v>129</v>
      </c>
      <c r="BM209" s="76" t="s">
        <v>325</v>
      </c>
    </row>
    <row r="210" spans="2:47" s="6" customFormat="1" ht="16.5" customHeight="1">
      <c r="B210" s="22"/>
      <c r="D210" s="129" t="s">
        <v>131</v>
      </c>
      <c r="F210" s="130" t="s">
        <v>326</v>
      </c>
      <c r="L210" s="22"/>
      <c r="M210" s="48"/>
      <c r="T210" s="49"/>
      <c r="AT210" s="6" t="s">
        <v>131</v>
      </c>
      <c r="AU210" s="6" t="s">
        <v>83</v>
      </c>
    </row>
    <row r="211" spans="2:51" s="6" customFormat="1" ht="15.75" customHeight="1">
      <c r="B211" s="131"/>
      <c r="D211" s="132" t="s">
        <v>133</v>
      </c>
      <c r="E211" s="133"/>
      <c r="F211" s="134" t="s">
        <v>327</v>
      </c>
      <c r="H211" s="135">
        <v>1</v>
      </c>
      <c r="L211" s="131"/>
      <c r="M211" s="136"/>
      <c r="T211" s="137"/>
      <c r="AT211" s="133" t="s">
        <v>133</v>
      </c>
      <c r="AU211" s="133" t="s">
        <v>83</v>
      </c>
      <c r="AV211" s="133" t="s">
        <v>83</v>
      </c>
      <c r="AW211" s="133" t="s">
        <v>96</v>
      </c>
      <c r="AX211" s="133" t="s">
        <v>23</v>
      </c>
      <c r="AY211" s="133" t="s">
        <v>122</v>
      </c>
    </row>
    <row r="212" spans="2:65" s="6" customFormat="1" ht="15.75" customHeight="1">
      <c r="B212" s="22"/>
      <c r="C212" s="144" t="s">
        <v>328</v>
      </c>
      <c r="D212" s="144" t="s">
        <v>307</v>
      </c>
      <c r="E212" s="145" t="s">
        <v>329</v>
      </c>
      <c r="F212" s="146" t="s">
        <v>330</v>
      </c>
      <c r="G212" s="147" t="s">
        <v>285</v>
      </c>
      <c r="H212" s="148">
        <v>1</v>
      </c>
      <c r="I212" s="149"/>
      <c r="J212" s="150">
        <f>ROUND($I$212*$H$212,2)</f>
        <v>0</v>
      </c>
      <c r="K212" s="146"/>
      <c r="L212" s="151"/>
      <c r="M212" s="152"/>
      <c r="N212" s="153" t="s">
        <v>46</v>
      </c>
      <c r="Q212" s="126">
        <v>0.007</v>
      </c>
      <c r="R212" s="126">
        <f>$Q$212*$H$212</f>
        <v>0.007</v>
      </c>
      <c r="S212" s="126">
        <v>0</v>
      </c>
      <c r="T212" s="127">
        <f>$S$212*$H$212</f>
        <v>0</v>
      </c>
      <c r="AR212" s="76" t="s">
        <v>175</v>
      </c>
      <c r="AT212" s="76" t="s">
        <v>307</v>
      </c>
      <c r="AU212" s="76" t="s">
        <v>83</v>
      </c>
      <c r="AY212" s="6" t="s">
        <v>122</v>
      </c>
      <c r="BE212" s="128">
        <f>IF($N$212="základní",$J$212,0)</f>
        <v>0</v>
      </c>
      <c r="BF212" s="128">
        <f>IF($N$212="snížená",$J$212,0)</f>
        <v>0</v>
      </c>
      <c r="BG212" s="128">
        <f>IF($N$212="zákl. přenesená",$J$212,0)</f>
        <v>0</v>
      </c>
      <c r="BH212" s="128">
        <f>IF($N$212="sníž. přenesená",$J$212,0)</f>
        <v>0</v>
      </c>
      <c r="BI212" s="128">
        <f>IF($N$212="nulová",$J$212,0)</f>
        <v>0</v>
      </c>
      <c r="BJ212" s="76" t="s">
        <v>23</v>
      </c>
      <c r="BK212" s="128">
        <f>ROUND($I$212*$H$212,2)</f>
        <v>0</v>
      </c>
      <c r="BL212" s="76" t="s">
        <v>129</v>
      </c>
      <c r="BM212" s="76" t="s">
        <v>331</v>
      </c>
    </row>
    <row r="213" spans="2:47" s="6" customFormat="1" ht="16.5" customHeight="1">
      <c r="B213" s="22"/>
      <c r="D213" s="129" t="s">
        <v>131</v>
      </c>
      <c r="F213" s="130" t="s">
        <v>332</v>
      </c>
      <c r="L213" s="22"/>
      <c r="M213" s="48"/>
      <c r="T213" s="49"/>
      <c r="AT213" s="6" t="s">
        <v>131</v>
      </c>
      <c r="AU213" s="6" t="s">
        <v>83</v>
      </c>
    </row>
    <row r="214" spans="2:51" s="6" customFormat="1" ht="15.75" customHeight="1">
      <c r="B214" s="131"/>
      <c r="D214" s="132" t="s">
        <v>133</v>
      </c>
      <c r="E214" s="133"/>
      <c r="F214" s="134" t="s">
        <v>294</v>
      </c>
      <c r="H214" s="135">
        <v>1</v>
      </c>
      <c r="L214" s="131"/>
      <c r="M214" s="136"/>
      <c r="T214" s="137"/>
      <c r="AT214" s="133" t="s">
        <v>133</v>
      </c>
      <c r="AU214" s="133" t="s">
        <v>83</v>
      </c>
      <c r="AV214" s="133" t="s">
        <v>83</v>
      </c>
      <c r="AW214" s="133" t="s">
        <v>96</v>
      </c>
      <c r="AX214" s="133" t="s">
        <v>23</v>
      </c>
      <c r="AY214" s="133" t="s">
        <v>122</v>
      </c>
    </row>
    <row r="215" spans="2:65" s="6" customFormat="1" ht="15.75" customHeight="1">
      <c r="B215" s="22"/>
      <c r="C215" s="144" t="s">
        <v>333</v>
      </c>
      <c r="D215" s="144" t="s">
        <v>307</v>
      </c>
      <c r="E215" s="145" t="s">
        <v>334</v>
      </c>
      <c r="F215" s="146" t="s">
        <v>335</v>
      </c>
      <c r="G215" s="147" t="s">
        <v>285</v>
      </c>
      <c r="H215" s="148">
        <v>3</v>
      </c>
      <c r="I215" s="149"/>
      <c r="J215" s="150">
        <f>ROUND($I$215*$H$215,2)</f>
        <v>0</v>
      </c>
      <c r="K215" s="146"/>
      <c r="L215" s="151"/>
      <c r="M215" s="152"/>
      <c r="N215" s="153" t="s">
        <v>46</v>
      </c>
      <c r="Q215" s="126">
        <v>0.00704</v>
      </c>
      <c r="R215" s="126">
        <f>$Q$215*$H$215</f>
        <v>0.02112</v>
      </c>
      <c r="S215" s="126">
        <v>0</v>
      </c>
      <c r="T215" s="127">
        <f>$S$215*$H$215</f>
        <v>0</v>
      </c>
      <c r="AR215" s="76" t="s">
        <v>175</v>
      </c>
      <c r="AT215" s="76" t="s">
        <v>307</v>
      </c>
      <c r="AU215" s="76" t="s">
        <v>83</v>
      </c>
      <c r="AY215" s="6" t="s">
        <v>122</v>
      </c>
      <c r="BE215" s="128">
        <f>IF($N$215="základní",$J$215,0)</f>
        <v>0</v>
      </c>
      <c r="BF215" s="128">
        <f>IF($N$215="snížená",$J$215,0)</f>
        <v>0</v>
      </c>
      <c r="BG215" s="128">
        <f>IF($N$215="zákl. přenesená",$J$215,0)</f>
        <v>0</v>
      </c>
      <c r="BH215" s="128">
        <f>IF($N$215="sníž. přenesená",$J$215,0)</f>
        <v>0</v>
      </c>
      <c r="BI215" s="128">
        <f>IF($N$215="nulová",$J$215,0)</f>
        <v>0</v>
      </c>
      <c r="BJ215" s="76" t="s">
        <v>23</v>
      </c>
      <c r="BK215" s="128">
        <f>ROUND($I$215*$H$215,2)</f>
        <v>0</v>
      </c>
      <c r="BL215" s="76" t="s">
        <v>129</v>
      </c>
      <c r="BM215" s="76" t="s">
        <v>336</v>
      </c>
    </row>
    <row r="216" spans="2:47" s="6" customFormat="1" ht="16.5" customHeight="1">
      <c r="B216" s="22"/>
      <c r="D216" s="129" t="s">
        <v>131</v>
      </c>
      <c r="F216" s="130" t="s">
        <v>337</v>
      </c>
      <c r="L216" s="22"/>
      <c r="M216" s="48"/>
      <c r="T216" s="49"/>
      <c r="AT216" s="6" t="s">
        <v>131</v>
      </c>
      <c r="AU216" s="6" t="s">
        <v>83</v>
      </c>
    </row>
    <row r="217" spans="2:51" s="6" customFormat="1" ht="15.75" customHeight="1">
      <c r="B217" s="131"/>
      <c r="D217" s="132" t="s">
        <v>133</v>
      </c>
      <c r="E217" s="133"/>
      <c r="F217" s="134" t="s">
        <v>338</v>
      </c>
      <c r="H217" s="135">
        <v>3</v>
      </c>
      <c r="L217" s="131"/>
      <c r="M217" s="136"/>
      <c r="T217" s="137"/>
      <c r="AT217" s="133" t="s">
        <v>133</v>
      </c>
      <c r="AU217" s="133" t="s">
        <v>83</v>
      </c>
      <c r="AV217" s="133" t="s">
        <v>83</v>
      </c>
      <c r="AW217" s="133" t="s">
        <v>96</v>
      </c>
      <c r="AX217" s="133" t="s">
        <v>23</v>
      </c>
      <c r="AY217" s="133" t="s">
        <v>122</v>
      </c>
    </row>
    <row r="218" spans="2:65" s="6" customFormat="1" ht="15.75" customHeight="1">
      <c r="B218" s="22"/>
      <c r="C218" s="144" t="s">
        <v>339</v>
      </c>
      <c r="D218" s="144" t="s">
        <v>307</v>
      </c>
      <c r="E218" s="145" t="s">
        <v>340</v>
      </c>
      <c r="F218" s="146" t="s">
        <v>341</v>
      </c>
      <c r="G218" s="147" t="s">
        <v>342</v>
      </c>
      <c r="H218" s="148">
        <v>5</v>
      </c>
      <c r="I218" s="149"/>
      <c r="J218" s="150">
        <f>ROUND($I$218*$H$218,2)</f>
        <v>0</v>
      </c>
      <c r="K218" s="146"/>
      <c r="L218" s="151"/>
      <c r="M218" s="152"/>
      <c r="N218" s="153" t="s">
        <v>46</v>
      </c>
      <c r="Q218" s="126">
        <v>0.0004</v>
      </c>
      <c r="R218" s="126">
        <f>$Q$218*$H$218</f>
        <v>0.002</v>
      </c>
      <c r="S218" s="126">
        <v>0</v>
      </c>
      <c r="T218" s="127">
        <f>$S$218*$H$218</f>
        <v>0</v>
      </c>
      <c r="AR218" s="76" t="s">
        <v>175</v>
      </c>
      <c r="AT218" s="76" t="s">
        <v>307</v>
      </c>
      <c r="AU218" s="76" t="s">
        <v>83</v>
      </c>
      <c r="AY218" s="6" t="s">
        <v>122</v>
      </c>
      <c r="BE218" s="128">
        <f>IF($N$218="základní",$J$218,0)</f>
        <v>0</v>
      </c>
      <c r="BF218" s="128">
        <f>IF($N$218="snížená",$J$218,0)</f>
        <v>0</v>
      </c>
      <c r="BG218" s="128">
        <f>IF($N$218="zákl. přenesená",$J$218,0)</f>
        <v>0</v>
      </c>
      <c r="BH218" s="128">
        <f>IF($N$218="sníž. přenesená",$J$218,0)</f>
        <v>0</v>
      </c>
      <c r="BI218" s="128">
        <f>IF($N$218="nulová",$J$218,0)</f>
        <v>0</v>
      </c>
      <c r="BJ218" s="76" t="s">
        <v>23</v>
      </c>
      <c r="BK218" s="128">
        <f>ROUND($I$218*$H$218,2)</f>
        <v>0</v>
      </c>
      <c r="BL218" s="76" t="s">
        <v>129</v>
      </c>
      <c r="BM218" s="76" t="s">
        <v>343</v>
      </c>
    </row>
    <row r="219" spans="2:47" s="6" customFormat="1" ht="16.5" customHeight="1">
      <c r="B219" s="22"/>
      <c r="D219" s="129" t="s">
        <v>131</v>
      </c>
      <c r="F219" s="130" t="s">
        <v>344</v>
      </c>
      <c r="L219" s="22"/>
      <c r="M219" s="48"/>
      <c r="T219" s="49"/>
      <c r="AT219" s="6" t="s">
        <v>131</v>
      </c>
      <c r="AU219" s="6" t="s">
        <v>83</v>
      </c>
    </row>
    <row r="220" spans="2:47" s="6" customFormat="1" ht="30.75" customHeight="1">
      <c r="B220" s="22"/>
      <c r="D220" s="132" t="s">
        <v>345</v>
      </c>
      <c r="F220" s="154" t="s">
        <v>346</v>
      </c>
      <c r="L220" s="22"/>
      <c r="M220" s="48"/>
      <c r="T220" s="49"/>
      <c r="AT220" s="6" t="s">
        <v>345</v>
      </c>
      <c r="AU220" s="6" t="s">
        <v>83</v>
      </c>
    </row>
    <row r="221" spans="2:51" s="6" customFormat="1" ht="15.75" customHeight="1">
      <c r="B221" s="131"/>
      <c r="D221" s="132" t="s">
        <v>133</v>
      </c>
      <c r="E221" s="133"/>
      <c r="F221" s="134" t="s">
        <v>347</v>
      </c>
      <c r="H221" s="135">
        <v>5</v>
      </c>
      <c r="L221" s="131"/>
      <c r="M221" s="136"/>
      <c r="T221" s="137"/>
      <c r="AT221" s="133" t="s">
        <v>133</v>
      </c>
      <c r="AU221" s="133" t="s">
        <v>83</v>
      </c>
      <c r="AV221" s="133" t="s">
        <v>83</v>
      </c>
      <c r="AW221" s="133" t="s">
        <v>96</v>
      </c>
      <c r="AX221" s="133" t="s">
        <v>23</v>
      </c>
      <c r="AY221" s="133" t="s">
        <v>122</v>
      </c>
    </row>
    <row r="222" spans="2:65" s="6" customFormat="1" ht="15.75" customHeight="1">
      <c r="B222" s="22"/>
      <c r="C222" s="144" t="s">
        <v>348</v>
      </c>
      <c r="D222" s="144" t="s">
        <v>307</v>
      </c>
      <c r="E222" s="145" t="s">
        <v>349</v>
      </c>
      <c r="F222" s="146" t="s">
        <v>350</v>
      </c>
      <c r="G222" s="147" t="s">
        <v>285</v>
      </c>
      <c r="H222" s="148">
        <v>5</v>
      </c>
      <c r="I222" s="149"/>
      <c r="J222" s="150">
        <f>ROUND($I$222*$H$222,2)</f>
        <v>0</v>
      </c>
      <c r="K222" s="146"/>
      <c r="L222" s="151"/>
      <c r="M222" s="152"/>
      <c r="N222" s="153" t="s">
        <v>46</v>
      </c>
      <c r="Q222" s="126">
        <v>0.0032</v>
      </c>
      <c r="R222" s="126">
        <f>$Q$222*$H$222</f>
        <v>0.016</v>
      </c>
      <c r="S222" s="126">
        <v>0</v>
      </c>
      <c r="T222" s="127">
        <f>$S$222*$H$222</f>
        <v>0</v>
      </c>
      <c r="AR222" s="76" t="s">
        <v>175</v>
      </c>
      <c r="AT222" s="76" t="s">
        <v>307</v>
      </c>
      <c r="AU222" s="76" t="s">
        <v>83</v>
      </c>
      <c r="AY222" s="6" t="s">
        <v>122</v>
      </c>
      <c r="BE222" s="128">
        <f>IF($N$222="základní",$J$222,0)</f>
        <v>0</v>
      </c>
      <c r="BF222" s="128">
        <f>IF($N$222="snížená",$J$222,0)</f>
        <v>0</v>
      </c>
      <c r="BG222" s="128">
        <f>IF($N$222="zákl. přenesená",$J$222,0)</f>
        <v>0</v>
      </c>
      <c r="BH222" s="128">
        <f>IF($N$222="sníž. přenesená",$J$222,0)</f>
        <v>0</v>
      </c>
      <c r="BI222" s="128">
        <f>IF($N$222="nulová",$J$222,0)</f>
        <v>0</v>
      </c>
      <c r="BJ222" s="76" t="s">
        <v>23</v>
      </c>
      <c r="BK222" s="128">
        <f>ROUND($I$222*$H$222,2)</f>
        <v>0</v>
      </c>
      <c r="BL222" s="76" t="s">
        <v>129</v>
      </c>
      <c r="BM222" s="76" t="s">
        <v>351</v>
      </c>
    </row>
    <row r="223" spans="2:47" s="6" customFormat="1" ht="16.5" customHeight="1">
      <c r="B223" s="22"/>
      <c r="D223" s="129" t="s">
        <v>131</v>
      </c>
      <c r="F223" s="130" t="s">
        <v>352</v>
      </c>
      <c r="L223" s="22"/>
      <c r="M223" s="48"/>
      <c r="T223" s="49"/>
      <c r="AT223" s="6" t="s">
        <v>131</v>
      </c>
      <c r="AU223" s="6" t="s">
        <v>83</v>
      </c>
    </row>
    <row r="224" spans="2:51" s="6" customFormat="1" ht="15.75" customHeight="1">
      <c r="B224" s="131"/>
      <c r="D224" s="132" t="s">
        <v>133</v>
      </c>
      <c r="E224" s="133"/>
      <c r="F224" s="134" t="s">
        <v>347</v>
      </c>
      <c r="H224" s="135">
        <v>5</v>
      </c>
      <c r="L224" s="131"/>
      <c r="M224" s="136"/>
      <c r="T224" s="137"/>
      <c r="AT224" s="133" t="s">
        <v>133</v>
      </c>
      <c r="AU224" s="133" t="s">
        <v>83</v>
      </c>
      <c r="AV224" s="133" t="s">
        <v>83</v>
      </c>
      <c r="AW224" s="133" t="s">
        <v>96</v>
      </c>
      <c r="AX224" s="133" t="s">
        <v>23</v>
      </c>
      <c r="AY224" s="133" t="s">
        <v>122</v>
      </c>
    </row>
    <row r="225" spans="2:65" s="6" customFormat="1" ht="15.75" customHeight="1">
      <c r="B225" s="22"/>
      <c r="C225" s="144" t="s">
        <v>353</v>
      </c>
      <c r="D225" s="144" t="s">
        <v>307</v>
      </c>
      <c r="E225" s="145" t="s">
        <v>354</v>
      </c>
      <c r="F225" s="146" t="s">
        <v>355</v>
      </c>
      <c r="G225" s="147" t="s">
        <v>285</v>
      </c>
      <c r="H225" s="148">
        <v>1</v>
      </c>
      <c r="I225" s="149"/>
      <c r="J225" s="150">
        <f>ROUND($I$225*$H$225,2)</f>
        <v>0</v>
      </c>
      <c r="K225" s="146"/>
      <c r="L225" s="151"/>
      <c r="M225" s="152"/>
      <c r="N225" s="153" t="s">
        <v>46</v>
      </c>
      <c r="Q225" s="126">
        <v>0.0095</v>
      </c>
      <c r="R225" s="126">
        <f>$Q$225*$H$225</f>
        <v>0.0095</v>
      </c>
      <c r="S225" s="126">
        <v>0</v>
      </c>
      <c r="T225" s="127">
        <f>$S$225*$H$225</f>
        <v>0</v>
      </c>
      <c r="AR225" s="76" t="s">
        <v>175</v>
      </c>
      <c r="AT225" s="76" t="s">
        <v>307</v>
      </c>
      <c r="AU225" s="76" t="s">
        <v>83</v>
      </c>
      <c r="AY225" s="6" t="s">
        <v>122</v>
      </c>
      <c r="BE225" s="128">
        <f>IF($N$225="základní",$J$225,0)</f>
        <v>0</v>
      </c>
      <c r="BF225" s="128">
        <f>IF($N$225="snížená",$J$225,0)</f>
        <v>0</v>
      </c>
      <c r="BG225" s="128">
        <f>IF($N$225="zákl. přenesená",$J$225,0)</f>
        <v>0</v>
      </c>
      <c r="BH225" s="128">
        <f>IF($N$225="sníž. přenesená",$J$225,0)</f>
        <v>0</v>
      </c>
      <c r="BI225" s="128">
        <f>IF($N$225="nulová",$J$225,0)</f>
        <v>0</v>
      </c>
      <c r="BJ225" s="76" t="s">
        <v>23</v>
      </c>
      <c r="BK225" s="128">
        <f>ROUND($I$225*$H$225,2)</f>
        <v>0</v>
      </c>
      <c r="BL225" s="76" t="s">
        <v>129</v>
      </c>
      <c r="BM225" s="76" t="s">
        <v>356</v>
      </c>
    </row>
    <row r="226" spans="2:47" s="6" customFormat="1" ht="16.5" customHeight="1">
      <c r="B226" s="22"/>
      <c r="D226" s="129" t="s">
        <v>131</v>
      </c>
      <c r="F226" s="130" t="s">
        <v>357</v>
      </c>
      <c r="L226" s="22"/>
      <c r="M226" s="48"/>
      <c r="T226" s="49"/>
      <c r="AT226" s="6" t="s">
        <v>131</v>
      </c>
      <c r="AU226" s="6" t="s">
        <v>83</v>
      </c>
    </row>
    <row r="227" spans="2:51" s="6" customFormat="1" ht="15.75" customHeight="1">
      <c r="B227" s="131"/>
      <c r="D227" s="132" t="s">
        <v>133</v>
      </c>
      <c r="E227" s="133"/>
      <c r="F227" s="134" t="s">
        <v>294</v>
      </c>
      <c r="H227" s="135">
        <v>1</v>
      </c>
      <c r="L227" s="131"/>
      <c r="M227" s="136"/>
      <c r="T227" s="137"/>
      <c r="AT227" s="133" t="s">
        <v>133</v>
      </c>
      <c r="AU227" s="133" t="s">
        <v>83</v>
      </c>
      <c r="AV227" s="133" t="s">
        <v>83</v>
      </c>
      <c r="AW227" s="133" t="s">
        <v>96</v>
      </c>
      <c r="AX227" s="133" t="s">
        <v>23</v>
      </c>
      <c r="AY227" s="133" t="s">
        <v>122</v>
      </c>
    </row>
    <row r="228" spans="2:65" s="6" customFormat="1" ht="15.75" customHeight="1">
      <c r="B228" s="22"/>
      <c r="C228" s="144" t="s">
        <v>358</v>
      </c>
      <c r="D228" s="144" t="s">
        <v>307</v>
      </c>
      <c r="E228" s="145" t="s">
        <v>359</v>
      </c>
      <c r="F228" s="146" t="s">
        <v>360</v>
      </c>
      <c r="G228" s="147" t="s">
        <v>285</v>
      </c>
      <c r="H228" s="148">
        <v>1</v>
      </c>
      <c r="I228" s="149"/>
      <c r="J228" s="150">
        <f>ROUND($I$228*$H$228,2)</f>
        <v>0</v>
      </c>
      <c r="K228" s="146"/>
      <c r="L228" s="151"/>
      <c r="M228" s="152"/>
      <c r="N228" s="153" t="s">
        <v>46</v>
      </c>
      <c r="Q228" s="126">
        <v>0.0163</v>
      </c>
      <c r="R228" s="126">
        <f>$Q$228*$H$228</f>
        <v>0.0163</v>
      </c>
      <c r="S228" s="126">
        <v>0</v>
      </c>
      <c r="T228" s="127">
        <f>$S$228*$H$228</f>
        <v>0</v>
      </c>
      <c r="AR228" s="76" t="s">
        <v>175</v>
      </c>
      <c r="AT228" s="76" t="s">
        <v>307</v>
      </c>
      <c r="AU228" s="76" t="s">
        <v>83</v>
      </c>
      <c r="AY228" s="6" t="s">
        <v>122</v>
      </c>
      <c r="BE228" s="128">
        <f>IF($N$228="základní",$J$228,0)</f>
        <v>0</v>
      </c>
      <c r="BF228" s="128">
        <f>IF($N$228="snížená",$J$228,0)</f>
        <v>0</v>
      </c>
      <c r="BG228" s="128">
        <f>IF($N$228="zákl. přenesená",$J$228,0)</f>
        <v>0</v>
      </c>
      <c r="BH228" s="128">
        <f>IF($N$228="sníž. přenesená",$J$228,0)</f>
        <v>0</v>
      </c>
      <c r="BI228" s="128">
        <f>IF($N$228="nulová",$J$228,0)</f>
        <v>0</v>
      </c>
      <c r="BJ228" s="76" t="s">
        <v>23</v>
      </c>
      <c r="BK228" s="128">
        <f>ROUND($I$228*$H$228,2)</f>
        <v>0</v>
      </c>
      <c r="BL228" s="76" t="s">
        <v>129</v>
      </c>
      <c r="BM228" s="76" t="s">
        <v>361</v>
      </c>
    </row>
    <row r="229" spans="2:47" s="6" customFormat="1" ht="16.5" customHeight="1">
      <c r="B229" s="22"/>
      <c r="D229" s="129" t="s">
        <v>131</v>
      </c>
      <c r="F229" s="130" t="s">
        <v>362</v>
      </c>
      <c r="L229" s="22"/>
      <c r="M229" s="48"/>
      <c r="T229" s="49"/>
      <c r="AT229" s="6" t="s">
        <v>131</v>
      </c>
      <c r="AU229" s="6" t="s">
        <v>83</v>
      </c>
    </row>
    <row r="230" spans="2:51" s="6" customFormat="1" ht="15.75" customHeight="1">
      <c r="B230" s="131"/>
      <c r="D230" s="132" t="s">
        <v>133</v>
      </c>
      <c r="E230" s="133"/>
      <c r="F230" s="134" t="s">
        <v>294</v>
      </c>
      <c r="H230" s="135">
        <v>1</v>
      </c>
      <c r="L230" s="131"/>
      <c r="M230" s="136"/>
      <c r="T230" s="137"/>
      <c r="AT230" s="133" t="s">
        <v>133</v>
      </c>
      <c r="AU230" s="133" t="s">
        <v>83</v>
      </c>
      <c r="AV230" s="133" t="s">
        <v>83</v>
      </c>
      <c r="AW230" s="133" t="s">
        <v>96</v>
      </c>
      <c r="AX230" s="133" t="s">
        <v>23</v>
      </c>
      <c r="AY230" s="133" t="s">
        <v>122</v>
      </c>
    </row>
    <row r="231" spans="2:65" s="6" customFormat="1" ht="15.75" customHeight="1">
      <c r="B231" s="22"/>
      <c r="C231" s="117" t="s">
        <v>363</v>
      </c>
      <c r="D231" s="117" t="s">
        <v>124</v>
      </c>
      <c r="E231" s="118" t="s">
        <v>364</v>
      </c>
      <c r="F231" s="119" t="s">
        <v>365</v>
      </c>
      <c r="G231" s="120" t="s">
        <v>163</v>
      </c>
      <c r="H231" s="121">
        <v>109.3</v>
      </c>
      <c r="I231" s="122"/>
      <c r="J231" s="123">
        <f>ROUND($I$231*$H$231,2)</f>
        <v>0</v>
      </c>
      <c r="K231" s="119" t="s">
        <v>128</v>
      </c>
      <c r="L231" s="22"/>
      <c r="M231" s="124"/>
      <c r="N231" s="125" t="s">
        <v>46</v>
      </c>
      <c r="Q231" s="126">
        <v>0</v>
      </c>
      <c r="R231" s="126">
        <f>$Q$231*$H$231</f>
        <v>0</v>
      </c>
      <c r="S231" s="126">
        <v>0</v>
      </c>
      <c r="T231" s="127">
        <f>$S$231*$H$231</f>
        <v>0</v>
      </c>
      <c r="AR231" s="76" t="s">
        <v>129</v>
      </c>
      <c r="AT231" s="76" t="s">
        <v>124</v>
      </c>
      <c r="AU231" s="76" t="s">
        <v>83</v>
      </c>
      <c r="AY231" s="6" t="s">
        <v>122</v>
      </c>
      <c r="BE231" s="128">
        <f>IF($N$231="základní",$J$231,0)</f>
        <v>0</v>
      </c>
      <c r="BF231" s="128">
        <f>IF($N$231="snížená",$J$231,0)</f>
        <v>0</v>
      </c>
      <c r="BG231" s="128">
        <f>IF($N$231="zákl. přenesená",$J$231,0)</f>
        <v>0</v>
      </c>
      <c r="BH231" s="128">
        <f>IF($N$231="sníž. přenesená",$J$231,0)</f>
        <v>0</v>
      </c>
      <c r="BI231" s="128">
        <f>IF($N$231="nulová",$J$231,0)</f>
        <v>0</v>
      </c>
      <c r="BJ231" s="76" t="s">
        <v>23</v>
      </c>
      <c r="BK231" s="128">
        <f>ROUND($I$231*$H$231,2)</f>
        <v>0</v>
      </c>
      <c r="BL231" s="76" t="s">
        <v>129</v>
      </c>
      <c r="BM231" s="76" t="s">
        <v>366</v>
      </c>
    </row>
    <row r="232" spans="2:47" s="6" customFormat="1" ht="27" customHeight="1">
      <c r="B232" s="22"/>
      <c r="D232" s="129" t="s">
        <v>131</v>
      </c>
      <c r="F232" s="130" t="s">
        <v>367</v>
      </c>
      <c r="L232" s="22"/>
      <c r="M232" s="48"/>
      <c r="T232" s="49"/>
      <c r="AT232" s="6" t="s">
        <v>131</v>
      </c>
      <c r="AU232" s="6" t="s">
        <v>83</v>
      </c>
    </row>
    <row r="233" spans="2:51" s="6" customFormat="1" ht="15.75" customHeight="1">
      <c r="B233" s="131"/>
      <c r="D233" s="132" t="s">
        <v>133</v>
      </c>
      <c r="E233" s="133"/>
      <c r="F233" s="134" t="s">
        <v>166</v>
      </c>
      <c r="H233" s="135">
        <v>109.3</v>
      </c>
      <c r="L233" s="131"/>
      <c r="M233" s="136"/>
      <c r="T233" s="137"/>
      <c r="AT233" s="133" t="s">
        <v>133</v>
      </c>
      <c r="AU233" s="133" t="s">
        <v>83</v>
      </c>
      <c r="AV233" s="133" t="s">
        <v>83</v>
      </c>
      <c r="AW233" s="133" t="s">
        <v>96</v>
      </c>
      <c r="AX233" s="133" t="s">
        <v>23</v>
      </c>
      <c r="AY233" s="133" t="s">
        <v>122</v>
      </c>
    </row>
    <row r="234" spans="2:65" s="6" customFormat="1" ht="15.75" customHeight="1">
      <c r="B234" s="22"/>
      <c r="C234" s="144" t="s">
        <v>368</v>
      </c>
      <c r="D234" s="144" t="s">
        <v>307</v>
      </c>
      <c r="E234" s="145" t="s">
        <v>369</v>
      </c>
      <c r="F234" s="146" t="s">
        <v>370</v>
      </c>
      <c r="G234" s="147" t="s">
        <v>163</v>
      </c>
      <c r="H234" s="148">
        <v>114.765</v>
      </c>
      <c r="I234" s="149"/>
      <c r="J234" s="150">
        <f>ROUND($I$234*$H$234,2)</f>
        <v>0</v>
      </c>
      <c r="K234" s="146"/>
      <c r="L234" s="151"/>
      <c r="M234" s="152"/>
      <c r="N234" s="153" t="s">
        <v>46</v>
      </c>
      <c r="Q234" s="126">
        <v>0.00186</v>
      </c>
      <c r="R234" s="126">
        <f>$Q$234*$H$234</f>
        <v>0.2134629</v>
      </c>
      <c r="S234" s="126">
        <v>0</v>
      </c>
      <c r="T234" s="127">
        <f>$S$234*$H$234</f>
        <v>0</v>
      </c>
      <c r="AR234" s="76" t="s">
        <v>175</v>
      </c>
      <c r="AT234" s="76" t="s">
        <v>307</v>
      </c>
      <c r="AU234" s="76" t="s">
        <v>83</v>
      </c>
      <c r="AY234" s="6" t="s">
        <v>122</v>
      </c>
      <c r="BE234" s="128">
        <f>IF($N$234="základní",$J$234,0)</f>
        <v>0</v>
      </c>
      <c r="BF234" s="128">
        <f>IF($N$234="snížená",$J$234,0)</f>
        <v>0</v>
      </c>
      <c r="BG234" s="128">
        <f>IF($N$234="zákl. přenesená",$J$234,0)</f>
        <v>0</v>
      </c>
      <c r="BH234" s="128">
        <f>IF($N$234="sníž. přenesená",$J$234,0)</f>
        <v>0</v>
      </c>
      <c r="BI234" s="128">
        <f>IF($N$234="nulová",$J$234,0)</f>
        <v>0</v>
      </c>
      <c r="BJ234" s="76" t="s">
        <v>23</v>
      </c>
      <c r="BK234" s="128">
        <f>ROUND($I$234*$H$234,2)</f>
        <v>0</v>
      </c>
      <c r="BL234" s="76" t="s">
        <v>129</v>
      </c>
      <c r="BM234" s="76" t="s">
        <v>371</v>
      </c>
    </row>
    <row r="235" spans="2:47" s="6" customFormat="1" ht="27" customHeight="1">
      <c r="B235" s="22"/>
      <c r="D235" s="129" t="s">
        <v>131</v>
      </c>
      <c r="F235" s="130" t="s">
        <v>802</v>
      </c>
      <c r="L235" s="22"/>
      <c r="M235" s="48"/>
      <c r="T235" s="49"/>
      <c r="AT235" s="6" t="s">
        <v>131</v>
      </c>
      <c r="AU235" s="6" t="s">
        <v>83</v>
      </c>
    </row>
    <row r="236" spans="2:51" s="6" customFormat="1" ht="15.75" customHeight="1">
      <c r="B236" s="131"/>
      <c r="D236" s="132" t="s">
        <v>133</v>
      </c>
      <c r="E236" s="133"/>
      <c r="F236" s="134" t="s">
        <v>372</v>
      </c>
      <c r="H236" s="135">
        <v>114.765</v>
      </c>
      <c r="L236" s="131"/>
      <c r="M236" s="136"/>
      <c r="T236" s="137"/>
      <c r="AT236" s="133" t="s">
        <v>133</v>
      </c>
      <c r="AU236" s="133" t="s">
        <v>83</v>
      </c>
      <c r="AV236" s="133" t="s">
        <v>83</v>
      </c>
      <c r="AW236" s="133" t="s">
        <v>96</v>
      </c>
      <c r="AX236" s="133" t="s">
        <v>23</v>
      </c>
      <c r="AY236" s="133" t="s">
        <v>122</v>
      </c>
    </row>
    <row r="237" spans="2:65" s="6" customFormat="1" ht="15.75" customHeight="1">
      <c r="B237" s="22"/>
      <c r="C237" s="144" t="s">
        <v>373</v>
      </c>
      <c r="D237" s="144" t="s">
        <v>307</v>
      </c>
      <c r="E237" s="145" t="s">
        <v>374</v>
      </c>
      <c r="F237" s="146" t="s">
        <v>375</v>
      </c>
      <c r="G237" s="147" t="s">
        <v>285</v>
      </c>
      <c r="H237" s="148">
        <v>5</v>
      </c>
      <c r="I237" s="149"/>
      <c r="J237" s="150">
        <f>ROUND($I$237*$H$237,2)</f>
        <v>0</v>
      </c>
      <c r="K237" s="146" t="s">
        <v>128</v>
      </c>
      <c r="L237" s="151"/>
      <c r="M237" s="152"/>
      <c r="N237" s="153" t="s">
        <v>46</v>
      </c>
      <c r="Q237" s="126">
        <v>0.000388</v>
      </c>
      <c r="R237" s="126">
        <f>$Q$237*$H$237</f>
        <v>0.0019399999999999999</v>
      </c>
      <c r="S237" s="126">
        <v>0</v>
      </c>
      <c r="T237" s="127">
        <f>$S$237*$H$237</f>
        <v>0</v>
      </c>
      <c r="AR237" s="76" t="s">
        <v>175</v>
      </c>
      <c r="AT237" s="76" t="s">
        <v>307</v>
      </c>
      <c r="AU237" s="76" t="s">
        <v>83</v>
      </c>
      <c r="AY237" s="6" t="s">
        <v>122</v>
      </c>
      <c r="BE237" s="128">
        <f>IF($N$237="základní",$J$237,0)</f>
        <v>0</v>
      </c>
      <c r="BF237" s="128">
        <f>IF($N$237="snížená",$J$237,0)</f>
        <v>0</v>
      </c>
      <c r="BG237" s="128">
        <f>IF($N$237="zákl. přenesená",$J$237,0)</f>
        <v>0</v>
      </c>
      <c r="BH237" s="128">
        <f>IF($N$237="sníž. přenesená",$J$237,0)</f>
        <v>0</v>
      </c>
      <c r="BI237" s="128">
        <f>IF($N$237="nulová",$J$237,0)</f>
        <v>0</v>
      </c>
      <c r="BJ237" s="76" t="s">
        <v>23</v>
      </c>
      <c r="BK237" s="128">
        <f>ROUND($I$237*$H$237,2)</f>
        <v>0</v>
      </c>
      <c r="BL237" s="76" t="s">
        <v>129</v>
      </c>
      <c r="BM237" s="76" t="s">
        <v>376</v>
      </c>
    </row>
    <row r="238" spans="2:47" s="6" customFormat="1" ht="27" customHeight="1">
      <c r="B238" s="22"/>
      <c r="D238" s="129" t="s">
        <v>131</v>
      </c>
      <c r="F238" s="130" t="s">
        <v>377</v>
      </c>
      <c r="L238" s="22"/>
      <c r="M238" s="48"/>
      <c r="T238" s="49"/>
      <c r="AT238" s="6" t="s">
        <v>131</v>
      </c>
      <c r="AU238" s="6" t="s">
        <v>83</v>
      </c>
    </row>
    <row r="239" spans="2:51" s="6" customFormat="1" ht="15.75" customHeight="1">
      <c r="B239" s="131"/>
      <c r="D239" s="132" t="s">
        <v>133</v>
      </c>
      <c r="E239" s="133"/>
      <c r="F239" s="134" t="s">
        <v>347</v>
      </c>
      <c r="H239" s="135">
        <v>5</v>
      </c>
      <c r="L239" s="131"/>
      <c r="M239" s="136"/>
      <c r="T239" s="137"/>
      <c r="AT239" s="133" t="s">
        <v>133</v>
      </c>
      <c r="AU239" s="133" t="s">
        <v>83</v>
      </c>
      <c r="AV239" s="133" t="s">
        <v>83</v>
      </c>
      <c r="AW239" s="133" t="s">
        <v>96</v>
      </c>
      <c r="AX239" s="133" t="s">
        <v>23</v>
      </c>
      <c r="AY239" s="133" t="s">
        <v>122</v>
      </c>
    </row>
    <row r="240" spans="2:65" s="6" customFormat="1" ht="15.75" customHeight="1">
      <c r="B240" s="22"/>
      <c r="C240" s="117" t="s">
        <v>378</v>
      </c>
      <c r="D240" s="117" t="s">
        <v>124</v>
      </c>
      <c r="E240" s="118" t="s">
        <v>379</v>
      </c>
      <c r="F240" s="119" t="s">
        <v>380</v>
      </c>
      <c r="G240" s="120" t="s">
        <v>163</v>
      </c>
      <c r="H240" s="121">
        <v>1.5</v>
      </c>
      <c r="I240" s="122"/>
      <c r="J240" s="123">
        <f>ROUND($I$240*$H$240,2)</f>
        <v>0</v>
      </c>
      <c r="K240" s="119" t="s">
        <v>128</v>
      </c>
      <c r="L240" s="22"/>
      <c r="M240" s="124"/>
      <c r="N240" s="125" t="s">
        <v>46</v>
      </c>
      <c r="Q240" s="126">
        <v>0.0033</v>
      </c>
      <c r="R240" s="126">
        <f>$Q$240*$H$240</f>
        <v>0.0049499999999999995</v>
      </c>
      <c r="S240" s="126">
        <v>0</v>
      </c>
      <c r="T240" s="127">
        <f>$S$240*$H$240</f>
        <v>0</v>
      </c>
      <c r="AR240" s="76" t="s">
        <v>129</v>
      </c>
      <c r="AT240" s="76" t="s">
        <v>124</v>
      </c>
      <c r="AU240" s="76" t="s">
        <v>83</v>
      </c>
      <c r="AY240" s="6" t="s">
        <v>122</v>
      </c>
      <c r="BE240" s="128">
        <f>IF($N$240="základní",$J$240,0)</f>
        <v>0</v>
      </c>
      <c r="BF240" s="128">
        <f>IF($N$240="snížená",$J$240,0)</f>
        <v>0</v>
      </c>
      <c r="BG240" s="128">
        <f>IF($N$240="zákl. přenesená",$J$240,0)</f>
        <v>0</v>
      </c>
      <c r="BH240" s="128">
        <f>IF($N$240="sníž. přenesená",$J$240,0)</f>
        <v>0</v>
      </c>
      <c r="BI240" s="128">
        <f>IF($N$240="nulová",$J$240,0)</f>
        <v>0</v>
      </c>
      <c r="BJ240" s="76" t="s">
        <v>23</v>
      </c>
      <c r="BK240" s="128">
        <f>ROUND($I$240*$H$240,2)</f>
        <v>0</v>
      </c>
      <c r="BL240" s="76" t="s">
        <v>129</v>
      </c>
      <c r="BM240" s="76" t="s">
        <v>381</v>
      </c>
    </row>
    <row r="241" spans="2:47" s="6" customFormat="1" ht="16.5" customHeight="1">
      <c r="B241" s="22"/>
      <c r="D241" s="129" t="s">
        <v>131</v>
      </c>
      <c r="F241" s="130" t="s">
        <v>382</v>
      </c>
      <c r="L241" s="22"/>
      <c r="M241" s="48"/>
      <c r="T241" s="49"/>
      <c r="AT241" s="6" t="s">
        <v>131</v>
      </c>
      <c r="AU241" s="6" t="s">
        <v>83</v>
      </c>
    </row>
    <row r="242" spans="2:51" s="6" customFormat="1" ht="15.75" customHeight="1">
      <c r="B242" s="131"/>
      <c r="D242" s="132" t="s">
        <v>133</v>
      </c>
      <c r="E242" s="133"/>
      <c r="F242" s="134" t="s">
        <v>383</v>
      </c>
      <c r="H242" s="135">
        <v>1.5</v>
      </c>
      <c r="L242" s="131"/>
      <c r="M242" s="136"/>
      <c r="T242" s="137"/>
      <c r="AT242" s="133" t="s">
        <v>133</v>
      </c>
      <c r="AU242" s="133" t="s">
        <v>83</v>
      </c>
      <c r="AV242" s="133" t="s">
        <v>83</v>
      </c>
      <c r="AW242" s="133" t="s">
        <v>96</v>
      </c>
      <c r="AX242" s="133" t="s">
        <v>23</v>
      </c>
      <c r="AY242" s="133" t="s">
        <v>122</v>
      </c>
    </row>
    <row r="243" spans="2:65" s="6" customFormat="1" ht="15.75" customHeight="1">
      <c r="B243" s="22"/>
      <c r="C243" s="117" t="s">
        <v>384</v>
      </c>
      <c r="D243" s="117" t="s">
        <v>124</v>
      </c>
      <c r="E243" s="118" t="s">
        <v>385</v>
      </c>
      <c r="F243" s="119" t="s">
        <v>386</v>
      </c>
      <c r="G243" s="120" t="s">
        <v>285</v>
      </c>
      <c r="H243" s="121">
        <v>1</v>
      </c>
      <c r="I243" s="122"/>
      <c r="J243" s="123">
        <f>ROUND($I$243*$H$243,2)</f>
        <v>0</v>
      </c>
      <c r="K243" s="119" t="s">
        <v>128</v>
      </c>
      <c r="L243" s="22"/>
      <c r="M243" s="124"/>
      <c r="N243" s="125" t="s">
        <v>46</v>
      </c>
      <c r="Q243" s="126">
        <v>1E-05</v>
      </c>
      <c r="R243" s="126">
        <f>$Q$243*$H$243</f>
        <v>1E-05</v>
      </c>
      <c r="S243" s="126">
        <v>0</v>
      </c>
      <c r="T243" s="127">
        <f>$S$243*$H$243</f>
        <v>0</v>
      </c>
      <c r="AR243" s="76" t="s">
        <v>129</v>
      </c>
      <c r="AT243" s="76" t="s">
        <v>124</v>
      </c>
      <c r="AU243" s="76" t="s">
        <v>83</v>
      </c>
      <c r="AY243" s="6" t="s">
        <v>122</v>
      </c>
      <c r="BE243" s="128">
        <f>IF($N$243="základní",$J$243,0)</f>
        <v>0</v>
      </c>
      <c r="BF243" s="128">
        <f>IF($N$243="snížená",$J$243,0)</f>
        <v>0</v>
      </c>
      <c r="BG243" s="128">
        <f>IF($N$243="zákl. přenesená",$J$243,0)</f>
        <v>0</v>
      </c>
      <c r="BH243" s="128">
        <f>IF($N$243="sníž. přenesená",$J$243,0)</f>
        <v>0</v>
      </c>
      <c r="BI243" s="128">
        <f>IF($N$243="nulová",$J$243,0)</f>
        <v>0</v>
      </c>
      <c r="BJ243" s="76" t="s">
        <v>23</v>
      </c>
      <c r="BK243" s="128">
        <f>ROUND($I$243*$H$243,2)</f>
        <v>0</v>
      </c>
      <c r="BL243" s="76" t="s">
        <v>129</v>
      </c>
      <c r="BM243" s="76" t="s">
        <v>387</v>
      </c>
    </row>
    <row r="244" spans="2:47" s="6" customFormat="1" ht="27" customHeight="1">
      <c r="B244" s="22"/>
      <c r="D244" s="129" t="s">
        <v>131</v>
      </c>
      <c r="F244" s="130" t="s">
        <v>388</v>
      </c>
      <c r="L244" s="22"/>
      <c r="M244" s="48"/>
      <c r="T244" s="49"/>
      <c r="AT244" s="6" t="s">
        <v>131</v>
      </c>
      <c r="AU244" s="6" t="s">
        <v>83</v>
      </c>
    </row>
    <row r="245" spans="2:51" s="6" customFormat="1" ht="15.75" customHeight="1">
      <c r="B245" s="131"/>
      <c r="D245" s="132" t="s">
        <v>133</v>
      </c>
      <c r="E245" s="133"/>
      <c r="F245" s="134" t="s">
        <v>389</v>
      </c>
      <c r="H245" s="135">
        <v>1</v>
      </c>
      <c r="L245" s="131"/>
      <c r="M245" s="136"/>
      <c r="T245" s="137"/>
      <c r="AT245" s="133" t="s">
        <v>133</v>
      </c>
      <c r="AU245" s="133" t="s">
        <v>83</v>
      </c>
      <c r="AV245" s="133" t="s">
        <v>83</v>
      </c>
      <c r="AW245" s="133" t="s">
        <v>96</v>
      </c>
      <c r="AX245" s="133" t="s">
        <v>23</v>
      </c>
      <c r="AY245" s="133" t="s">
        <v>122</v>
      </c>
    </row>
    <row r="246" spans="2:65" s="6" customFormat="1" ht="15.75" customHeight="1">
      <c r="B246" s="22"/>
      <c r="C246" s="144" t="s">
        <v>390</v>
      </c>
      <c r="D246" s="144" t="s">
        <v>307</v>
      </c>
      <c r="E246" s="145" t="s">
        <v>391</v>
      </c>
      <c r="F246" s="146" t="s">
        <v>392</v>
      </c>
      <c r="G246" s="147" t="s">
        <v>285</v>
      </c>
      <c r="H246" s="148">
        <v>1</v>
      </c>
      <c r="I246" s="149"/>
      <c r="J246" s="150">
        <f>ROUND($I$246*$H$246,2)</f>
        <v>0</v>
      </c>
      <c r="K246" s="146" t="s">
        <v>128</v>
      </c>
      <c r="L246" s="151"/>
      <c r="M246" s="152"/>
      <c r="N246" s="153" t="s">
        <v>46</v>
      </c>
      <c r="Q246" s="126">
        <v>0.00065</v>
      </c>
      <c r="R246" s="126">
        <f>$Q$246*$H$246</f>
        <v>0.00065</v>
      </c>
      <c r="S246" s="126">
        <v>0</v>
      </c>
      <c r="T246" s="127">
        <f>$S$246*$H$246</f>
        <v>0</v>
      </c>
      <c r="AR246" s="76" t="s">
        <v>175</v>
      </c>
      <c r="AT246" s="76" t="s">
        <v>307</v>
      </c>
      <c r="AU246" s="76" t="s">
        <v>83</v>
      </c>
      <c r="AY246" s="6" t="s">
        <v>122</v>
      </c>
      <c r="BE246" s="128">
        <f>IF($N$246="základní",$J$246,0)</f>
        <v>0</v>
      </c>
      <c r="BF246" s="128">
        <f>IF($N$246="snížená",$J$246,0)</f>
        <v>0</v>
      </c>
      <c r="BG246" s="128">
        <f>IF($N$246="zákl. přenesená",$J$246,0)</f>
        <v>0</v>
      </c>
      <c r="BH246" s="128">
        <f>IF($N$246="sníž. přenesená",$J$246,0)</f>
        <v>0</v>
      </c>
      <c r="BI246" s="128">
        <f>IF($N$246="nulová",$J$246,0)</f>
        <v>0</v>
      </c>
      <c r="BJ246" s="76" t="s">
        <v>23</v>
      </c>
      <c r="BK246" s="128">
        <f>ROUND($I$246*$H$246,2)</f>
        <v>0</v>
      </c>
      <c r="BL246" s="76" t="s">
        <v>129</v>
      </c>
      <c r="BM246" s="76" t="s">
        <v>393</v>
      </c>
    </row>
    <row r="247" spans="2:47" s="6" customFormat="1" ht="16.5" customHeight="1">
      <c r="B247" s="22"/>
      <c r="D247" s="129" t="s">
        <v>131</v>
      </c>
      <c r="F247" s="130" t="s">
        <v>394</v>
      </c>
      <c r="L247" s="22"/>
      <c r="M247" s="48"/>
      <c r="T247" s="49"/>
      <c r="AT247" s="6" t="s">
        <v>131</v>
      </c>
      <c r="AU247" s="6" t="s">
        <v>83</v>
      </c>
    </row>
    <row r="248" spans="2:51" s="6" customFormat="1" ht="15.75" customHeight="1">
      <c r="B248" s="131"/>
      <c r="D248" s="132" t="s">
        <v>133</v>
      </c>
      <c r="E248" s="133"/>
      <c r="F248" s="134" t="s">
        <v>389</v>
      </c>
      <c r="H248" s="135">
        <v>1</v>
      </c>
      <c r="L248" s="131"/>
      <c r="M248" s="136"/>
      <c r="T248" s="137"/>
      <c r="AT248" s="133" t="s">
        <v>133</v>
      </c>
      <c r="AU248" s="133" t="s">
        <v>83</v>
      </c>
      <c r="AV248" s="133" t="s">
        <v>83</v>
      </c>
      <c r="AW248" s="133" t="s">
        <v>96</v>
      </c>
      <c r="AX248" s="133" t="s">
        <v>23</v>
      </c>
      <c r="AY248" s="133" t="s">
        <v>122</v>
      </c>
    </row>
    <row r="249" spans="2:65" s="6" customFormat="1" ht="15.75" customHeight="1">
      <c r="B249" s="22"/>
      <c r="C249" s="117" t="s">
        <v>395</v>
      </c>
      <c r="D249" s="117" t="s">
        <v>124</v>
      </c>
      <c r="E249" s="118" t="s">
        <v>396</v>
      </c>
      <c r="F249" s="119" t="s">
        <v>397</v>
      </c>
      <c r="G249" s="120" t="s">
        <v>285</v>
      </c>
      <c r="H249" s="121">
        <v>1</v>
      </c>
      <c r="I249" s="122"/>
      <c r="J249" s="123">
        <f>ROUND($I$249*$H$249,2)</f>
        <v>0</v>
      </c>
      <c r="K249" s="119" t="s">
        <v>128</v>
      </c>
      <c r="L249" s="22"/>
      <c r="M249" s="124"/>
      <c r="N249" s="125" t="s">
        <v>46</v>
      </c>
      <c r="Q249" s="126">
        <v>0.00038</v>
      </c>
      <c r="R249" s="126">
        <f>$Q$249*$H$249</f>
        <v>0.00038</v>
      </c>
      <c r="S249" s="126">
        <v>0</v>
      </c>
      <c r="T249" s="127">
        <f>$S$249*$H$249</f>
        <v>0</v>
      </c>
      <c r="AR249" s="76" t="s">
        <v>129</v>
      </c>
      <c r="AT249" s="76" t="s">
        <v>124</v>
      </c>
      <c r="AU249" s="76" t="s">
        <v>83</v>
      </c>
      <c r="AY249" s="6" t="s">
        <v>122</v>
      </c>
      <c r="BE249" s="128">
        <f>IF($N$249="základní",$J$249,0)</f>
        <v>0</v>
      </c>
      <c r="BF249" s="128">
        <f>IF($N$249="snížená",$J$249,0)</f>
        <v>0</v>
      </c>
      <c r="BG249" s="128">
        <f>IF($N$249="zákl. přenesená",$J$249,0)</f>
        <v>0</v>
      </c>
      <c r="BH249" s="128">
        <f>IF($N$249="sníž. přenesená",$J$249,0)</f>
        <v>0</v>
      </c>
      <c r="BI249" s="128">
        <f>IF($N$249="nulová",$J$249,0)</f>
        <v>0</v>
      </c>
      <c r="BJ249" s="76" t="s">
        <v>23</v>
      </c>
      <c r="BK249" s="128">
        <f>ROUND($I$249*$H$249,2)</f>
        <v>0</v>
      </c>
      <c r="BL249" s="76" t="s">
        <v>129</v>
      </c>
      <c r="BM249" s="76" t="s">
        <v>398</v>
      </c>
    </row>
    <row r="250" spans="2:47" s="6" customFormat="1" ht="16.5" customHeight="1">
      <c r="B250" s="22"/>
      <c r="D250" s="129" t="s">
        <v>131</v>
      </c>
      <c r="F250" s="130" t="s">
        <v>399</v>
      </c>
      <c r="L250" s="22"/>
      <c r="M250" s="48"/>
      <c r="T250" s="49"/>
      <c r="AT250" s="6" t="s">
        <v>131</v>
      </c>
      <c r="AU250" s="6" t="s">
        <v>83</v>
      </c>
    </row>
    <row r="251" spans="2:51" s="6" customFormat="1" ht="15.75" customHeight="1">
      <c r="B251" s="131"/>
      <c r="D251" s="132" t="s">
        <v>133</v>
      </c>
      <c r="E251" s="133"/>
      <c r="F251" s="134" t="s">
        <v>294</v>
      </c>
      <c r="H251" s="135">
        <v>1</v>
      </c>
      <c r="L251" s="131"/>
      <c r="M251" s="136"/>
      <c r="T251" s="137"/>
      <c r="AT251" s="133" t="s">
        <v>133</v>
      </c>
      <c r="AU251" s="133" t="s">
        <v>83</v>
      </c>
      <c r="AV251" s="133" t="s">
        <v>83</v>
      </c>
      <c r="AW251" s="133" t="s">
        <v>96</v>
      </c>
      <c r="AX251" s="133" t="s">
        <v>23</v>
      </c>
      <c r="AY251" s="133" t="s">
        <v>122</v>
      </c>
    </row>
    <row r="252" spans="2:65" s="6" customFormat="1" ht="15.75" customHeight="1">
      <c r="B252" s="22"/>
      <c r="C252" s="117" t="s">
        <v>400</v>
      </c>
      <c r="D252" s="117" t="s">
        <v>124</v>
      </c>
      <c r="E252" s="118" t="s">
        <v>401</v>
      </c>
      <c r="F252" s="119" t="s">
        <v>402</v>
      </c>
      <c r="G252" s="120" t="s">
        <v>285</v>
      </c>
      <c r="H252" s="121">
        <v>1</v>
      </c>
      <c r="I252" s="122"/>
      <c r="J252" s="123">
        <f>ROUND($I$252*$H$252,2)</f>
        <v>0</v>
      </c>
      <c r="K252" s="119"/>
      <c r="L252" s="22"/>
      <c r="M252" s="124"/>
      <c r="N252" s="125" t="s">
        <v>46</v>
      </c>
      <c r="Q252" s="126">
        <v>0</v>
      </c>
      <c r="R252" s="126">
        <f>$Q$252*$H$252</f>
        <v>0</v>
      </c>
      <c r="S252" s="126">
        <v>0</v>
      </c>
      <c r="T252" s="127">
        <f>$S$252*$H$252</f>
        <v>0</v>
      </c>
      <c r="AR252" s="76" t="s">
        <v>129</v>
      </c>
      <c r="AT252" s="76" t="s">
        <v>124</v>
      </c>
      <c r="AU252" s="76" t="s">
        <v>83</v>
      </c>
      <c r="AY252" s="6" t="s">
        <v>122</v>
      </c>
      <c r="BE252" s="128">
        <f>IF($N$252="základní",$J$252,0)</f>
        <v>0</v>
      </c>
      <c r="BF252" s="128">
        <f>IF($N$252="snížená",$J$252,0)</f>
        <v>0</v>
      </c>
      <c r="BG252" s="128">
        <f>IF($N$252="zákl. přenesená",$J$252,0)</f>
        <v>0</v>
      </c>
      <c r="BH252" s="128">
        <f>IF($N$252="sníž. přenesená",$J$252,0)</f>
        <v>0</v>
      </c>
      <c r="BI252" s="128">
        <f>IF($N$252="nulová",$J$252,0)</f>
        <v>0</v>
      </c>
      <c r="BJ252" s="76" t="s">
        <v>23</v>
      </c>
      <c r="BK252" s="128">
        <f>ROUND($I$252*$H$252,2)</f>
        <v>0</v>
      </c>
      <c r="BL252" s="76" t="s">
        <v>129</v>
      </c>
      <c r="BM252" s="76" t="s">
        <v>403</v>
      </c>
    </row>
    <row r="253" spans="2:51" s="6" customFormat="1" ht="15.75" customHeight="1">
      <c r="B253" s="131"/>
      <c r="D253" s="129" t="s">
        <v>133</v>
      </c>
      <c r="E253" s="134"/>
      <c r="F253" s="134" t="s">
        <v>404</v>
      </c>
      <c r="H253" s="135">
        <v>1</v>
      </c>
      <c r="L253" s="131"/>
      <c r="M253" s="136"/>
      <c r="T253" s="137"/>
      <c r="AT253" s="133" t="s">
        <v>133</v>
      </c>
      <c r="AU253" s="133" t="s">
        <v>83</v>
      </c>
      <c r="AV253" s="133" t="s">
        <v>83</v>
      </c>
      <c r="AW253" s="133" t="s">
        <v>96</v>
      </c>
      <c r="AX253" s="133" t="s">
        <v>23</v>
      </c>
      <c r="AY253" s="133" t="s">
        <v>122</v>
      </c>
    </row>
    <row r="254" spans="2:65" s="6" customFormat="1" ht="15.75" customHeight="1">
      <c r="B254" s="22"/>
      <c r="C254" s="117" t="s">
        <v>405</v>
      </c>
      <c r="D254" s="117" t="s">
        <v>124</v>
      </c>
      <c r="E254" s="118" t="s">
        <v>406</v>
      </c>
      <c r="F254" s="119" t="s">
        <v>407</v>
      </c>
      <c r="G254" s="120" t="s">
        <v>285</v>
      </c>
      <c r="H254" s="121">
        <v>1</v>
      </c>
      <c r="I254" s="122"/>
      <c r="J254" s="123">
        <f>ROUND($I$254*$H$254,2)</f>
        <v>0</v>
      </c>
      <c r="K254" s="119" t="s">
        <v>128</v>
      </c>
      <c r="L254" s="22"/>
      <c r="M254" s="124"/>
      <c r="N254" s="125" t="s">
        <v>46</v>
      </c>
      <c r="Q254" s="126">
        <v>0.00072</v>
      </c>
      <c r="R254" s="126">
        <f>$Q$254*$H$254</f>
        <v>0.00072</v>
      </c>
      <c r="S254" s="126">
        <v>0</v>
      </c>
      <c r="T254" s="127">
        <f>$S$254*$H$254</f>
        <v>0</v>
      </c>
      <c r="AR254" s="76" t="s">
        <v>129</v>
      </c>
      <c r="AT254" s="76" t="s">
        <v>124</v>
      </c>
      <c r="AU254" s="76" t="s">
        <v>83</v>
      </c>
      <c r="AY254" s="6" t="s">
        <v>122</v>
      </c>
      <c r="BE254" s="128">
        <f>IF($N$254="základní",$J$254,0)</f>
        <v>0</v>
      </c>
      <c r="BF254" s="128">
        <f>IF($N$254="snížená",$J$254,0)</f>
        <v>0</v>
      </c>
      <c r="BG254" s="128">
        <f>IF($N$254="zákl. přenesená",$J$254,0)</f>
        <v>0</v>
      </c>
      <c r="BH254" s="128">
        <f>IF($N$254="sníž. přenesená",$J$254,0)</f>
        <v>0</v>
      </c>
      <c r="BI254" s="128">
        <f>IF($N$254="nulová",$J$254,0)</f>
        <v>0</v>
      </c>
      <c r="BJ254" s="76" t="s">
        <v>23</v>
      </c>
      <c r="BK254" s="128">
        <f>ROUND($I$254*$H$254,2)</f>
        <v>0</v>
      </c>
      <c r="BL254" s="76" t="s">
        <v>129</v>
      </c>
      <c r="BM254" s="76" t="s">
        <v>408</v>
      </c>
    </row>
    <row r="255" spans="2:47" s="6" customFormat="1" ht="27" customHeight="1">
      <c r="B255" s="22"/>
      <c r="D255" s="129" t="s">
        <v>131</v>
      </c>
      <c r="F255" s="130" t="s">
        <v>409</v>
      </c>
      <c r="L255" s="22"/>
      <c r="M255" s="48"/>
      <c r="T255" s="49"/>
      <c r="AT255" s="6" t="s">
        <v>131</v>
      </c>
      <c r="AU255" s="6" t="s">
        <v>83</v>
      </c>
    </row>
    <row r="256" spans="2:51" s="6" customFormat="1" ht="15.75" customHeight="1">
      <c r="B256" s="131"/>
      <c r="D256" s="132" t="s">
        <v>133</v>
      </c>
      <c r="E256" s="133"/>
      <c r="F256" s="134" t="s">
        <v>294</v>
      </c>
      <c r="H256" s="135">
        <v>1</v>
      </c>
      <c r="L256" s="131"/>
      <c r="M256" s="136"/>
      <c r="T256" s="137"/>
      <c r="AT256" s="133" t="s">
        <v>133</v>
      </c>
      <c r="AU256" s="133" t="s">
        <v>83</v>
      </c>
      <c r="AV256" s="133" t="s">
        <v>83</v>
      </c>
      <c r="AW256" s="133" t="s">
        <v>96</v>
      </c>
      <c r="AX256" s="133" t="s">
        <v>23</v>
      </c>
      <c r="AY256" s="133" t="s">
        <v>122</v>
      </c>
    </row>
    <row r="257" spans="2:65" s="6" customFormat="1" ht="15.75" customHeight="1">
      <c r="B257" s="22"/>
      <c r="C257" s="144" t="s">
        <v>410</v>
      </c>
      <c r="D257" s="144" t="s">
        <v>307</v>
      </c>
      <c r="E257" s="145" t="s">
        <v>411</v>
      </c>
      <c r="F257" s="146" t="s">
        <v>412</v>
      </c>
      <c r="G257" s="147" t="s">
        <v>285</v>
      </c>
      <c r="H257" s="148">
        <v>1</v>
      </c>
      <c r="I257" s="149"/>
      <c r="J257" s="150">
        <f>ROUND($I$257*$H$257,2)</f>
        <v>0</v>
      </c>
      <c r="K257" s="146"/>
      <c r="L257" s="151"/>
      <c r="M257" s="152"/>
      <c r="N257" s="153" t="s">
        <v>46</v>
      </c>
      <c r="Q257" s="126">
        <v>0.01847</v>
      </c>
      <c r="R257" s="126">
        <f>$Q$257*$H$257</f>
        <v>0.01847</v>
      </c>
      <c r="S257" s="126">
        <v>0</v>
      </c>
      <c r="T257" s="127">
        <f>$S$257*$H$257</f>
        <v>0</v>
      </c>
      <c r="AR257" s="76" t="s">
        <v>175</v>
      </c>
      <c r="AT257" s="76" t="s">
        <v>307</v>
      </c>
      <c r="AU257" s="76" t="s">
        <v>83</v>
      </c>
      <c r="AY257" s="6" t="s">
        <v>122</v>
      </c>
      <c r="BE257" s="128">
        <f>IF($N$257="základní",$J$257,0)</f>
        <v>0</v>
      </c>
      <c r="BF257" s="128">
        <f>IF($N$257="snížená",$J$257,0)</f>
        <v>0</v>
      </c>
      <c r="BG257" s="128">
        <f>IF($N$257="zákl. přenesená",$J$257,0)</f>
        <v>0</v>
      </c>
      <c r="BH257" s="128">
        <f>IF($N$257="sníž. přenesená",$J$257,0)</f>
        <v>0</v>
      </c>
      <c r="BI257" s="128">
        <f>IF($N$257="nulová",$J$257,0)</f>
        <v>0</v>
      </c>
      <c r="BJ257" s="76" t="s">
        <v>23</v>
      </c>
      <c r="BK257" s="128">
        <f>ROUND($I$257*$H$257,2)</f>
        <v>0</v>
      </c>
      <c r="BL257" s="76" t="s">
        <v>129</v>
      </c>
      <c r="BM257" s="76" t="s">
        <v>413</v>
      </c>
    </row>
    <row r="258" spans="2:47" s="6" customFormat="1" ht="16.5" customHeight="1">
      <c r="B258" s="22"/>
      <c r="D258" s="129" t="s">
        <v>131</v>
      </c>
      <c r="F258" s="130" t="s">
        <v>412</v>
      </c>
      <c r="L258" s="22"/>
      <c r="M258" s="48"/>
      <c r="T258" s="49"/>
      <c r="AT258" s="6" t="s">
        <v>131</v>
      </c>
      <c r="AU258" s="6" t="s">
        <v>83</v>
      </c>
    </row>
    <row r="259" spans="2:51" s="6" customFormat="1" ht="15.75" customHeight="1">
      <c r="B259" s="131"/>
      <c r="D259" s="132" t="s">
        <v>133</v>
      </c>
      <c r="E259" s="133"/>
      <c r="F259" s="134" t="s">
        <v>294</v>
      </c>
      <c r="H259" s="135">
        <v>1</v>
      </c>
      <c r="L259" s="131"/>
      <c r="M259" s="136"/>
      <c r="T259" s="137"/>
      <c r="AT259" s="133" t="s">
        <v>133</v>
      </c>
      <c r="AU259" s="133" t="s">
        <v>83</v>
      </c>
      <c r="AV259" s="133" t="s">
        <v>83</v>
      </c>
      <c r="AW259" s="133" t="s">
        <v>96</v>
      </c>
      <c r="AX259" s="133" t="s">
        <v>23</v>
      </c>
      <c r="AY259" s="133" t="s">
        <v>122</v>
      </c>
    </row>
    <row r="260" spans="2:65" s="6" customFormat="1" ht="15.75" customHeight="1">
      <c r="B260" s="22"/>
      <c r="C260" s="144" t="s">
        <v>414</v>
      </c>
      <c r="D260" s="144" t="s">
        <v>307</v>
      </c>
      <c r="E260" s="145" t="s">
        <v>415</v>
      </c>
      <c r="F260" s="146" t="s">
        <v>416</v>
      </c>
      <c r="G260" s="147" t="s">
        <v>285</v>
      </c>
      <c r="H260" s="148">
        <v>1</v>
      </c>
      <c r="I260" s="149"/>
      <c r="J260" s="150">
        <f>ROUND($I$260*$H$260,2)</f>
        <v>0</v>
      </c>
      <c r="K260" s="146"/>
      <c r="L260" s="151"/>
      <c r="M260" s="152"/>
      <c r="N260" s="153" t="s">
        <v>46</v>
      </c>
      <c r="Q260" s="126">
        <v>0.0185</v>
      </c>
      <c r="R260" s="126">
        <f>$Q$260*$H$260</f>
        <v>0.0185</v>
      </c>
      <c r="S260" s="126">
        <v>0</v>
      </c>
      <c r="T260" s="127">
        <f>$S$260*$H$260</f>
        <v>0</v>
      </c>
      <c r="AR260" s="76" t="s">
        <v>175</v>
      </c>
      <c r="AT260" s="76" t="s">
        <v>307</v>
      </c>
      <c r="AU260" s="76" t="s">
        <v>83</v>
      </c>
      <c r="AY260" s="6" t="s">
        <v>122</v>
      </c>
      <c r="BE260" s="128">
        <f>IF($N$260="základní",$J$260,0)</f>
        <v>0</v>
      </c>
      <c r="BF260" s="128">
        <f>IF($N$260="snížená",$J$260,0)</f>
        <v>0</v>
      </c>
      <c r="BG260" s="128">
        <f>IF($N$260="zákl. přenesená",$J$260,0)</f>
        <v>0</v>
      </c>
      <c r="BH260" s="128">
        <f>IF($N$260="sníž. přenesená",$J$260,0)</f>
        <v>0</v>
      </c>
      <c r="BI260" s="128">
        <f>IF($N$260="nulová",$J$260,0)</f>
        <v>0</v>
      </c>
      <c r="BJ260" s="76" t="s">
        <v>23</v>
      </c>
      <c r="BK260" s="128">
        <f>ROUND($I$260*$H$260,2)</f>
        <v>0</v>
      </c>
      <c r="BL260" s="76" t="s">
        <v>129</v>
      </c>
      <c r="BM260" s="76" t="s">
        <v>417</v>
      </c>
    </row>
    <row r="261" spans="2:47" s="6" customFormat="1" ht="16.5" customHeight="1">
      <c r="B261" s="22"/>
      <c r="D261" s="129" t="s">
        <v>131</v>
      </c>
      <c r="F261" s="130" t="s">
        <v>416</v>
      </c>
      <c r="L261" s="22"/>
      <c r="M261" s="48"/>
      <c r="T261" s="49"/>
      <c r="AT261" s="6" t="s">
        <v>131</v>
      </c>
      <c r="AU261" s="6" t="s">
        <v>83</v>
      </c>
    </row>
    <row r="262" spans="2:51" s="6" customFormat="1" ht="15.75" customHeight="1">
      <c r="B262" s="131"/>
      <c r="D262" s="132" t="s">
        <v>133</v>
      </c>
      <c r="E262" s="133"/>
      <c r="F262" s="134" t="s">
        <v>294</v>
      </c>
      <c r="H262" s="135">
        <v>1</v>
      </c>
      <c r="L262" s="131"/>
      <c r="M262" s="136"/>
      <c r="T262" s="137"/>
      <c r="AT262" s="133" t="s">
        <v>133</v>
      </c>
      <c r="AU262" s="133" t="s">
        <v>83</v>
      </c>
      <c r="AV262" s="133" t="s">
        <v>83</v>
      </c>
      <c r="AW262" s="133" t="s">
        <v>96</v>
      </c>
      <c r="AX262" s="133" t="s">
        <v>23</v>
      </c>
      <c r="AY262" s="133" t="s">
        <v>122</v>
      </c>
    </row>
    <row r="263" spans="2:65" s="6" customFormat="1" ht="15.75" customHeight="1">
      <c r="B263" s="22"/>
      <c r="C263" s="144" t="s">
        <v>418</v>
      </c>
      <c r="D263" s="144" t="s">
        <v>307</v>
      </c>
      <c r="E263" s="145" t="s">
        <v>419</v>
      </c>
      <c r="F263" s="146" t="s">
        <v>420</v>
      </c>
      <c r="G263" s="147" t="s">
        <v>285</v>
      </c>
      <c r="H263" s="148">
        <v>1</v>
      </c>
      <c r="I263" s="149"/>
      <c r="J263" s="150">
        <f>ROUND($I$263*$H$263,2)</f>
        <v>0</v>
      </c>
      <c r="K263" s="146"/>
      <c r="L263" s="151"/>
      <c r="M263" s="152"/>
      <c r="N263" s="153" t="s">
        <v>46</v>
      </c>
      <c r="Q263" s="126">
        <v>0.00285</v>
      </c>
      <c r="R263" s="126">
        <f>$Q$263*$H$263</f>
        <v>0.00285</v>
      </c>
      <c r="S263" s="126">
        <v>0</v>
      </c>
      <c r="T263" s="127">
        <f>$S$263*$H$263</f>
        <v>0</v>
      </c>
      <c r="AR263" s="76" t="s">
        <v>175</v>
      </c>
      <c r="AT263" s="76" t="s">
        <v>307</v>
      </c>
      <c r="AU263" s="76" t="s">
        <v>83</v>
      </c>
      <c r="AY263" s="6" t="s">
        <v>122</v>
      </c>
      <c r="BE263" s="128">
        <f>IF($N$263="základní",$J$263,0)</f>
        <v>0</v>
      </c>
      <c r="BF263" s="128">
        <f>IF($N$263="snížená",$J$263,0)</f>
        <v>0</v>
      </c>
      <c r="BG263" s="128">
        <f>IF($N$263="zákl. přenesená",$J$263,0)</f>
        <v>0</v>
      </c>
      <c r="BH263" s="128">
        <f>IF($N$263="sníž. přenesená",$J$263,0)</f>
        <v>0</v>
      </c>
      <c r="BI263" s="128">
        <f>IF($N$263="nulová",$J$263,0)</f>
        <v>0</v>
      </c>
      <c r="BJ263" s="76" t="s">
        <v>23</v>
      </c>
      <c r="BK263" s="128">
        <f>ROUND($I$263*$H$263,2)</f>
        <v>0</v>
      </c>
      <c r="BL263" s="76" t="s">
        <v>129</v>
      </c>
      <c r="BM263" s="76" t="s">
        <v>421</v>
      </c>
    </row>
    <row r="264" spans="2:47" s="6" customFormat="1" ht="16.5" customHeight="1">
      <c r="B264" s="22"/>
      <c r="D264" s="129" t="s">
        <v>131</v>
      </c>
      <c r="F264" s="130" t="s">
        <v>420</v>
      </c>
      <c r="L264" s="22"/>
      <c r="M264" s="48"/>
      <c r="T264" s="49"/>
      <c r="AT264" s="6" t="s">
        <v>131</v>
      </c>
      <c r="AU264" s="6" t="s">
        <v>83</v>
      </c>
    </row>
    <row r="265" spans="2:51" s="6" customFormat="1" ht="15.75" customHeight="1">
      <c r="B265" s="131"/>
      <c r="D265" s="132" t="s">
        <v>133</v>
      </c>
      <c r="E265" s="133"/>
      <c r="F265" s="134" t="s">
        <v>327</v>
      </c>
      <c r="H265" s="135">
        <v>1</v>
      </c>
      <c r="L265" s="131"/>
      <c r="M265" s="136"/>
      <c r="T265" s="137"/>
      <c r="AT265" s="133" t="s">
        <v>133</v>
      </c>
      <c r="AU265" s="133" t="s">
        <v>83</v>
      </c>
      <c r="AV265" s="133" t="s">
        <v>83</v>
      </c>
      <c r="AW265" s="133" t="s">
        <v>96</v>
      </c>
      <c r="AX265" s="133" t="s">
        <v>23</v>
      </c>
      <c r="AY265" s="133" t="s">
        <v>122</v>
      </c>
    </row>
    <row r="266" spans="2:65" s="6" customFormat="1" ht="15.75" customHeight="1">
      <c r="B266" s="22"/>
      <c r="C266" s="144" t="s">
        <v>422</v>
      </c>
      <c r="D266" s="144" t="s">
        <v>307</v>
      </c>
      <c r="E266" s="145" t="s">
        <v>423</v>
      </c>
      <c r="F266" s="146" t="s">
        <v>424</v>
      </c>
      <c r="G266" s="147" t="s">
        <v>285</v>
      </c>
      <c r="H266" s="148">
        <v>3</v>
      </c>
      <c r="I266" s="149"/>
      <c r="J266" s="150">
        <f>ROUND($I$266*$H$266,2)</f>
        <v>0</v>
      </c>
      <c r="K266" s="146"/>
      <c r="L266" s="151"/>
      <c r="M266" s="152"/>
      <c r="N266" s="153" t="s">
        <v>46</v>
      </c>
      <c r="Q266" s="126">
        <v>0.0053</v>
      </c>
      <c r="R266" s="126">
        <f>$Q$266*$H$266</f>
        <v>0.0159</v>
      </c>
      <c r="S266" s="126">
        <v>0</v>
      </c>
      <c r="T266" s="127">
        <f>$S$266*$H$266</f>
        <v>0</v>
      </c>
      <c r="AR266" s="76" t="s">
        <v>175</v>
      </c>
      <c r="AT266" s="76" t="s">
        <v>307</v>
      </c>
      <c r="AU266" s="76" t="s">
        <v>83</v>
      </c>
      <c r="AY266" s="6" t="s">
        <v>122</v>
      </c>
      <c r="BE266" s="128">
        <f>IF($N$266="základní",$J$266,0)</f>
        <v>0</v>
      </c>
      <c r="BF266" s="128">
        <f>IF($N$266="snížená",$J$266,0)</f>
        <v>0</v>
      </c>
      <c r="BG266" s="128">
        <f>IF($N$266="zákl. přenesená",$J$266,0)</f>
        <v>0</v>
      </c>
      <c r="BH266" s="128">
        <f>IF($N$266="sníž. přenesená",$J$266,0)</f>
        <v>0</v>
      </c>
      <c r="BI266" s="128">
        <f>IF($N$266="nulová",$J$266,0)</f>
        <v>0</v>
      </c>
      <c r="BJ266" s="76" t="s">
        <v>23</v>
      </c>
      <c r="BK266" s="128">
        <f>ROUND($I$266*$H$266,2)</f>
        <v>0</v>
      </c>
      <c r="BL266" s="76" t="s">
        <v>129</v>
      </c>
      <c r="BM266" s="76" t="s">
        <v>425</v>
      </c>
    </row>
    <row r="267" spans="2:47" s="6" customFormat="1" ht="16.5" customHeight="1">
      <c r="B267" s="22"/>
      <c r="D267" s="129" t="s">
        <v>131</v>
      </c>
      <c r="F267" s="130" t="s">
        <v>426</v>
      </c>
      <c r="L267" s="22"/>
      <c r="M267" s="48"/>
      <c r="T267" s="49"/>
      <c r="AT267" s="6" t="s">
        <v>131</v>
      </c>
      <c r="AU267" s="6" t="s">
        <v>83</v>
      </c>
    </row>
    <row r="268" spans="2:51" s="6" customFormat="1" ht="15.75" customHeight="1">
      <c r="B268" s="131"/>
      <c r="D268" s="132" t="s">
        <v>133</v>
      </c>
      <c r="E268" s="133"/>
      <c r="F268" s="134" t="s">
        <v>338</v>
      </c>
      <c r="H268" s="135">
        <v>3</v>
      </c>
      <c r="L268" s="131"/>
      <c r="M268" s="136"/>
      <c r="T268" s="137"/>
      <c r="AT268" s="133" t="s">
        <v>133</v>
      </c>
      <c r="AU268" s="133" t="s">
        <v>83</v>
      </c>
      <c r="AV268" s="133" t="s">
        <v>83</v>
      </c>
      <c r="AW268" s="133" t="s">
        <v>96</v>
      </c>
      <c r="AX268" s="133" t="s">
        <v>23</v>
      </c>
      <c r="AY268" s="133" t="s">
        <v>122</v>
      </c>
    </row>
    <row r="269" spans="2:65" s="6" customFormat="1" ht="15.75" customHeight="1">
      <c r="B269" s="22"/>
      <c r="C269" s="117" t="s">
        <v>427</v>
      </c>
      <c r="D269" s="117" t="s">
        <v>124</v>
      </c>
      <c r="E269" s="118" t="s">
        <v>428</v>
      </c>
      <c r="F269" s="119" t="s">
        <v>429</v>
      </c>
      <c r="G269" s="120" t="s">
        <v>285</v>
      </c>
      <c r="H269" s="121">
        <v>2</v>
      </c>
      <c r="I269" s="122"/>
      <c r="J269" s="123">
        <f>ROUND($I$269*$H$269,2)</f>
        <v>0</v>
      </c>
      <c r="K269" s="119" t="s">
        <v>128</v>
      </c>
      <c r="L269" s="22"/>
      <c r="M269" s="124"/>
      <c r="N269" s="125" t="s">
        <v>46</v>
      </c>
      <c r="Q269" s="126">
        <v>0.0008</v>
      </c>
      <c r="R269" s="126">
        <f>$Q$269*$H$269</f>
        <v>0.0016</v>
      </c>
      <c r="S269" s="126">
        <v>0</v>
      </c>
      <c r="T269" s="127">
        <f>$S$269*$H$269</f>
        <v>0</v>
      </c>
      <c r="AR269" s="76" t="s">
        <v>129</v>
      </c>
      <c r="AT269" s="76" t="s">
        <v>124</v>
      </c>
      <c r="AU269" s="76" t="s">
        <v>83</v>
      </c>
      <c r="AY269" s="6" t="s">
        <v>122</v>
      </c>
      <c r="BE269" s="128">
        <f>IF($N$269="základní",$J$269,0)</f>
        <v>0</v>
      </c>
      <c r="BF269" s="128">
        <f>IF($N$269="snížená",$J$269,0)</f>
        <v>0</v>
      </c>
      <c r="BG269" s="128">
        <f>IF($N$269="zákl. přenesená",$J$269,0)</f>
        <v>0</v>
      </c>
      <c r="BH269" s="128">
        <f>IF($N$269="sníž. přenesená",$J$269,0)</f>
        <v>0</v>
      </c>
      <c r="BI269" s="128">
        <f>IF($N$269="nulová",$J$269,0)</f>
        <v>0</v>
      </c>
      <c r="BJ269" s="76" t="s">
        <v>23</v>
      </c>
      <c r="BK269" s="128">
        <f>ROUND($I$269*$H$269,2)</f>
        <v>0</v>
      </c>
      <c r="BL269" s="76" t="s">
        <v>129</v>
      </c>
      <c r="BM269" s="76" t="s">
        <v>430</v>
      </c>
    </row>
    <row r="270" spans="2:47" s="6" customFormat="1" ht="27" customHeight="1">
      <c r="B270" s="22"/>
      <c r="D270" s="129" t="s">
        <v>131</v>
      </c>
      <c r="F270" s="130" t="s">
        <v>431</v>
      </c>
      <c r="L270" s="22"/>
      <c r="M270" s="48"/>
      <c r="T270" s="49"/>
      <c r="AT270" s="6" t="s">
        <v>131</v>
      </c>
      <c r="AU270" s="6" t="s">
        <v>83</v>
      </c>
    </row>
    <row r="271" spans="2:51" s="6" customFormat="1" ht="15.75" customHeight="1">
      <c r="B271" s="131"/>
      <c r="D271" s="132" t="s">
        <v>133</v>
      </c>
      <c r="E271" s="133"/>
      <c r="F271" s="134" t="s">
        <v>432</v>
      </c>
      <c r="H271" s="135">
        <v>2</v>
      </c>
      <c r="L271" s="131"/>
      <c r="M271" s="136"/>
      <c r="T271" s="137"/>
      <c r="AT271" s="133" t="s">
        <v>133</v>
      </c>
      <c r="AU271" s="133" t="s">
        <v>83</v>
      </c>
      <c r="AV271" s="133" t="s">
        <v>83</v>
      </c>
      <c r="AW271" s="133" t="s">
        <v>96</v>
      </c>
      <c r="AX271" s="133" t="s">
        <v>23</v>
      </c>
      <c r="AY271" s="133" t="s">
        <v>122</v>
      </c>
    </row>
    <row r="272" spans="2:65" s="6" customFormat="1" ht="15.75" customHeight="1">
      <c r="B272" s="22"/>
      <c r="C272" s="117" t="s">
        <v>433</v>
      </c>
      <c r="D272" s="117" t="s">
        <v>124</v>
      </c>
      <c r="E272" s="118" t="s">
        <v>434</v>
      </c>
      <c r="F272" s="119" t="s">
        <v>435</v>
      </c>
      <c r="G272" s="120" t="s">
        <v>285</v>
      </c>
      <c r="H272" s="121">
        <v>1</v>
      </c>
      <c r="I272" s="122"/>
      <c r="J272" s="123">
        <f>ROUND($I$272*$H$272,2)</f>
        <v>0</v>
      </c>
      <c r="K272" s="119" t="s">
        <v>128</v>
      </c>
      <c r="L272" s="22"/>
      <c r="M272" s="124"/>
      <c r="N272" s="125" t="s">
        <v>46</v>
      </c>
      <c r="Q272" s="126">
        <v>0.00034</v>
      </c>
      <c r="R272" s="126">
        <f>$Q$272*$H$272</f>
        <v>0.00034</v>
      </c>
      <c r="S272" s="126">
        <v>0</v>
      </c>
      <c r="T272" s="127">
        <f>$S$272*$H$272</f>
        <v>0</v>
      </c>
      <c r="AR272" s="76" t="s">
        <v>129</v>
      </c>
      <c r="AT272" s="76" t="s">
        <v>124</v>
      </c>
      <c r="AU272" s="76" t="s">
        <v>83</v>
      </c>
      <c r="AY272" s="6" t="s">
        <v>122</v>
      </c>
      <c r="BE272" s="128">
        <f>IF($N$272="základní",$J$272,0)</f>
        <v>0</v>
      </c>
      <c r="BF272" s="128">
        <f>IF($N$272="snížená",$J$272,0)</f>
        <v>0</v>
      </c>
      <c r="BG272" s="128">
        <f>IF($N$272="zákl. přenesená",$J$272,0)</f>
        <v>0</v>
      </c>
      <c r="BH272" s="128">
        <f>IF($N$272="sníž. přenesená",$J$272,0)</f>
        <v>0</v>
      </c>
      <c r="BI272" s="128">
        <f>IF($N$272="nulová",$J$272,0)</f>
        <v>0</v>
      </c>
      <c r="BJ272" s="76" t="s">
        <v>23</v>
      </c>
      <c r="BK272" s="128">
        <f>ROUND($I$272*$H$272,2)</f>
        <v>0</v>
      </c>
      <c r="BL272" s="76" t="s">
        <v>129</v>
      </c>
      <c r="BM272" s="76" t="s">
        <v>436</v>
      </c>
    </row>
    <row r="273" spans="2:47" s="6" customFormat="1" ht="16.5" customHeight="1">
      <c r="B273" s="22"/>
      <c r="D273" s="129" t="s">
        <v>131</v>
      </c>
      <c r="F273" s="130" t="s">
        <v>437</v>
      </c>
      <c r="L273" s="22"/>
      <c r="M273" s="48"/>
      <c r="T273" s="49"/>
      <c r="AT273" s="6" t="s">
        <v>131</v>
      </c>
      <c r="AU273" s="6" t="s">
        <v>83</v>
      </c>
    </row>
    <row r="274" spans="2:51" s="6" customFormat="1" ht="15.75" customHeight="1">
      <c r="B274" s="131"/>
      <c r="D274" s="132" t="s">
        <v>133</v>
      </c>
      <c r="E274" s="133"/>
      <c r="F274" s="134" t="s">
        <v>294</v>
      </c>
      <c r="H274" s="135">
        <v>1</v>
      </c>
      <c r="L274" s="131"/>
      <c r="M274" s="136"/>
      <c r="T274" s="137"/>
      <c r="AT274" s="133" t="s">
        <v>133</v>
      </c>
      <c r="AU274" s="133" t="s">
        <v>83</v>
      </c>
      <c r="AV274" s="133" t="s">
        <v>83</v>
      </c>
      <c r="AW274" s="133" t="s">
        <v>96</v>
      </c>
      <c r="AX274" s="133" t="s">
        <v>23</v>
      </c>
      <c r="AY274" s="133" t="s">
        <v>122</v>
      </c>
    </row>
    <row r="275" spans="2:65" s="6" customFormat="1" ht="15.75" customHeight="1">
      <c r="B275" s="22"/>
      <c r="C275" s="144" t="s">
        <v>438</v>
      </c>
      <c r="D275" s="144" t="s">
        <v>307</v>
      </c>
      <c r="E275" s="145" t="s">
        <v>439</v>
      </c>
      <c r="F275" s="146" t="s">
        <v>440</v>
      </c>
      <c r="G275" s="147" t="s">
        <v>285</v>
      </c>
      <c r="H275" s="148">
        <v>1</v>
      </c>
      <c r="I275" s="149"/>
      <c r="J275" s="150">
        <f>ROUND($I$275*$H$275,2)</f>
        <v>0</v>
      </c>
      <c r="K275" s="146"/>
      <c r="L275" s="151"/>
      <c r="M275" s="152"/>
      <c r="N275" s="153" t="s">
        <v>46</v>
      </c>
      <c r="Q275" s="126">
        <v>0.038</v>
      </c>
      <c r="R275" s="126">
        <f>$Q$275*$H$275</f>
        <v>0.038</v>
      </c>
      <c r="S275" s="126">
        <v>0</v>
      </c>
      <c r="T275" s="127">
        <f>$S$275*$H$275</f>
        <v>0</v>
      </c>
      <c r="AR275" s="76" t="s">
        <v>175</v>
      </c>
      <c r="AT275" s="76" t="s">
        <v>307</v>
      </c>
      <c r="AU275" s="76" t="s">
        <v>83</v>
      </c>
      <c r="AY275" s="6" t="s">
        <v>122</v>
      </c>
      <c r="BE275" s="128">
        <f>IF($N$275="základní",$J$275,0)</f>
        <v>0</v>
      </c>
      <c r="BF275" s="128">
        <f>IF($N$275="snížená",$J$275,0)</f>
        <v>0</v>
      </c>
      <c r="BG275" s="128">
        <f>IF($N$275="zákl. přenesená",$J$275,0)</f>
        <v>0</v>
      </c>
      <c r="BH275" s="128">
        <f>IF($N$275="sníž. přenesená",$J$275,0)</f>
        <v>0</v>
      </c>
      <c r="BI275" s="128">
        <f>IF($N$275="nulová",$J$275,0)</f>
        <v>0</v>
      </c>
      <c r="BJ275" s="76" t="s">
        <v>23</v>
      </c>
      <c r="BK275" s="128">
        <f>ROUND($I$275*$H$275,2)</f>
        <v>0</v>
      </c>
      <c r="BL275" s="76" t="s">
        <v>129</v>
      </c>
      <c r="BM275" s="76" t="s">
        <v>441</v>
      </c>
    </row>
    <row r="276" spans="2:47" s="6" customFormat="1" ht="16.5" customHeight="1">
      <c r="B276" s="22"/>
      <c r="D276" s="129" t="s">
        <v>131</v>
      </c>
      <c r="F276" s="130" t="s">
        <v>442</v>
      </c>
      <c r="L276" s="22"/>
      <c r="M276" s="48"/>
      <c r="T276" s="49"/>
      <c r="AT276" s="6" t="s">
        <v>131</v>
      </c>
      <c r="AU276" s="6" t="s">
        <v>83</v>
      </c>
    </row>
    <row r="277" spans="2:51" s="6" customFormat="1" ht="15.75" customHeight="1">
      <c r="B277" s="131"/>
      <c r="D277" s="132" t="s">
        <v>133</v>
      </c>
      <c r="E277" s="133"/>
      <c r="F277" s="134" t="s">
        <v>294</v>
      </c>
      <c r="H277" s="135">
        <v>1</v>
      </c>
      <c r="L277" s="131"/>
      <c r="M277" s="136"/>
      <c r="T277" s="137"/>
      <c r="AT277" s="133" t="s">
        <v>133</v>
      </c>
      <c r="AU277" s="133" t="s">
        <v>83</v>
      </c>
      <c r="AV277" s="133" t="s">
        <v>83</v>
      </c>
      <c r="AW277" s="133" t="s">
        <v>96</v>
      </c>
      <c r="AX277" s="133" t="s">
        <v>23</v>
      </c>
      <c r="AY277" s="133" t="s">
        <v>122</v>
      </c>
    </row>
    <row r="278" spans="2:65" s="6" customFormat="1" ht="15.75" customHeight="1">
      <c r="B278" s="22"/>
      <c r="C278" s="117" t="s">
        <v>443</v>
      </c>
      <c r="D278" s="117" t="s">
        <v>124</v>
      </c>
      <c r="E278" s="118" t="s">
        <v>444</v>
      </c>
      <c r="F278" s="119" t="s">
        <v>445</v>
      </c>
      <c r="G278" s="120" t="s">
        <v>285</v>
      </c>
      <c r="H278" s="121">
        <v>1</v>
      </c>
      <c r="I278" s="122"/>
      <c r="J278" s="123">
        <f>ROUND($I$278*$H$278,2)</f>
        <v>0</v>
      </c>
      <c r="K278" s="119" t="s">
        <v>128</v>
      </c>
      <c r="L278" s="22"/>
      <c r="M278" s="124"/>
      <c r="N278" s="125" t="s">
        <v>46</v>
      </c>
      <c r="Q278" s="126">
        <v>0</v>
      </c>
      <c r="R278" s="126">
        <f>$Q$278*$H$278</f>
        <v>0</v>
      </c>
      <c r="S278" s="126">
        <v>0</v>
      </c>
      <c r="T278" s="127">
        <f>$S$278*$H$278</f>
        <v>0</v>
      </c>
      <c r="AR278" s="76" t="s">
        <v>129</v>
      </c>
      <c r="AT278" s="76" t="s">
        <v>124</v>
      </c>
      <c r="AU278" s="76" t="s">
        <v>83</v>
      </c>
      <c r="AY278" s="6" t="s">
        <v>122</v>
      </c>
      <c r="BE278" s="128">
        <f>IF($N$278="základní",$J$278,0)</f>
        <v>0</v>
      </c>
      <c r="BF278" s="128">
        <f>IF($N$278="snížená",$J$278,0)</f>
        <v>0</v>
      </c>
      <c r="BG278" s="128">
        <f>IF($N$278="zákl. přenesená",$J$278,0)</f>
        <v>0</v>
      </c>
      <c r="BH278" s="128">
        <f>IF($N$278="sníž. přenesená",$J$278,0)</f>
        <v>0</v>
      </c>
      <c r="BI278" s="128">
        <f>IF($N$278="nulová",$J$278,0)</f>
        <v>0</v>
      </c>
      <c r="BJ278" s="76" t="s">
        <v>23</v>
      </c>
      <c r="BK278" s="128">
        <f>ROUND($I$278*$H$278,2)</f>
        <v>0</v>
      </c>
      <c r="BL278" s="76" t="s">
        <v>129</v>
      </c>
      <c r="BM278" s="76" t="s">
        <v>446</v>
      </c>
    </row>
    <row r="279" spans="2:47" s="6" customFormat="1" ht="27" customHeight="1">
      <c r="B279" s="22"/>
      <c r="D279" s="129" t="s">
        <v>131</v>
      </c>
      <c r="F279" s="130" t="s">
        <v>447</v>
      </c>
      <c r="L279" s="22"/>
      <c r="M279" s="48"/>
      <c r="T279" s="49"/>
      <c r="AT279" s="6" t="s">
        <v>131</v>
      </c>
      <c r="AU279" s="6" t="s">
        <v>83</v>
      </c>
    </row>
    <row r="280" spans="2:51" s="6" customFormat="1" ht="15.75" customHeight="1">
      <c r="B280" s="131"/>
      <c r="D280" s="132" t="s">
        <v>133</v>
      </c>
      <c r="E280" s="133"/>
      <c r="F280" s="134" t="s">
        <v>294</v>
      </c>
      <c r="H280" s="135">
        <v>1</v>
      </c>
      <c r="L280" s="131"/>
      <c r="M280" s="136"/>
      <c r="T280" s="137"/>
      <c r="AT280" s="133" t="s">
        <v>133</v>
      </c>
      <c r="AU280" s="133" t="s">
        <v>83</v>
      </c>
      <c r="AV280" s="133" t="s">
        <v>83</v>
      </c>
      <c r="AW280" s="133" t="s">
        <v>96</v>
      </c>
      <c r="AX280" s="133" t="s">
        <v>23</v>
      </c>
      <c r="AY280" s="133" t="s">
        <v>122</v>
      </c>
    </row>
    <row r="281" spans="2:65" s="6" customFormat="1" ht="15.75" customHeight="1">
      <c r="B281" s="22"/>
      <c r="C281" s="144" t="s">
        <v>448</v>
      </c>
      <c r="D281" s="144" t="s">
        <v>307</v>
      </c>
      <c r="E281" s="145" t="s">
        <v>449</v>
      </c>
      <c r="F281" s="146" t="s">
        <v>450</v>
      </c>
      <c r="G281" s="147" t="s">
        <v>285</v>
      </c>
      <c r="H281" s="148">
        <v>1</v>
      </c>
      <c r="I281" s="149"/>
      <c r="J281" s="150">
        <f>ROUND($I$281*$H$281,2)</f>
        <v>0</v>
      </c>
      <c r="K281" s="146"/>
      <c r="L281" s="151"/>
      <c r="M281" s="152"/>
      <c r="N281" s="153" t="s">
        <v>46</v>
      </c>
      <c r="Q281" s="126">
        <v>0.0027</v>
      </c>
      <c r="R281" s="126">
        <f>$Q$281*$H$281</f>
        <v>0.0027</v>
      </c>
      <c r="S281" s="126">
        <v>0</v>
      </c>
      <c r="T281" s="127">
        <f>$S$281*$H$281</f>
        <v>0</v>
      </c>
      <c r="AR281" s="76" t="s">
        <v>175</v>
      </c>
      <c r="AT281" s="76" t="s">
        <v>307</v>
      </c>
      <c r="AU281" s="76" t="s">
        <v>83</v>
      </c>
      <c r="AY281" s="6" t="s">
        <v>122</v>
      </c>
      <c r="BE281" s="128">
        <f>IF($N$281="základní",$J$281,0)</f>
        <v>0</v>
      </c>
      <c r="BF281" s="128">
        <f>IF($N$281="snížená",$J$281,0)</f>
        <v>0</v>
      </c>
      <c r="BG281" s="128">
        <f>IF($N$281="zákl. přenesená",$J$281,0)</f>
        <v>0</v>
      </c>
      <c r="BH281" s="128">
        <f>IF($N$281="sníž. přenesená",$J$281,0)</f>
        <v>0</v>
      </c>
      <c r="BI281" s="128">
        <f>IF($N$281="nulová",$J$281,0)</f>
        <v>0</v>
      </c>
      <c r="BJ281" s="76" t="s">
        <v>23</v>
      </c>
      <c r="BK281" s="128">
        <f>ROUND($I$281*$H$281,2)</f>
        <v>0</v>
      </c>
      <c r="BL281" s="76" t="s">
        <v>129</v>
      </c>
      <c r="BM281" s="76" t="s">
        <v>451</v>
      </c>
    </row>
    <row r="282" spans="2:47" s="6" customFormat="1" ht="16.5" customHeight="1">
      <c r="B282" s="22"/>
      <c r="D282" s="129" t="s">
        <v>131</v>
      </c>
      <c r="F282" s="130" t="s">
        <v>452</v>
      </c>
      <c r="L282" s="22"/>
      <c r="M282" s="48"/>
      <c r="T282" s="49"/>
      <c r="AT282" s="6" t="s">
        <v>131</v>
      </c>
      <c r="AU282" s="6" t="s">
        <v>83</v>
      </c>
    </row>
    <row r="283" spans="2:51" s="6" customFormat="1" ht="15.75" customHeight="1">
      <c r="B283" s="131"/>
      <c r="D283" s="132" t="s">
        <v>133</v>
      </c>
      <c r="E283" s="133"/>
      <c r="F283" s="134" t="s">
        <v>294</v>
      </c>
      <c r="H283" s="135">
        <v>1</v>
      </c>
      <c r="L283" s="131"/>
      <c r="M283" s="136"/>
      <c r="T283" s="137"/>
      <c r="AT283" s="133" t="s">
        <v>133</v>
      </c>
      <c r="AU283" s="133" t="s">
        <v>83</v>
      </c>
      <c r="AV283" s="133" t="s">
        <v>83</v>
      </c>
      <c r="AW283" s="133" t="s">
        <v>96</v>
      </c>
      <c r="AX283" s="133" t="s">
        <v>23</v>
      </c>
      <c r="AY283" s="133" t="s">
        <v>122</v>
      </c>
    </row>
    <row r="284" spans="2:65" s="6" customFormat="1" ht="15.75" customHeight="1">
      <c r="B284" s="22"/>
      <c r="C284" s="117" t="s">
        <v>453</v>
      </c>
      <c r="D284" s="117" t="s">
        <v>124</v>
      </c>
      <c r="E284" s="118" t="s">
        <v>454</v>
      </c>
      <c r="F284" s="119" t="s">
        <v>455</v>
      </c>
      <c r="G284" s="120" t="s">
        <v>163</v>
      </c>
      <c r="H284" s="121">
        <v>109.3</v>
      </c>
      <c r="I284" s="122"/>
      <c r="J284" s="123">
        <f>ROUND($I$284*$H$284,2)</f>
        <v>0</v>
      </c>
      <c r="K284" s="119" t="s">
        <v>128</v>
      </c>
      <c r="L284" s="22"/>
      <c r="M284" s="124"/>
      <c r="N284" s="125" t="s">
        <v>46</v>
      </c>
      <c r="Q284" s="126">
        <v>0</v>
      </c>
      <c r="R284" s="126">
        <f>$Q$284*$H$284</f>
        <v>0</v>
      </c>
      <c r="S284" s="126">
        <v>0</v>
      </c>
      <c r="T284" s="127">
        <f>$S$284*$H$284</f>
        <v>0</v>
      </c>
      <c r="AR284" s="76" t="s">
        <v>129</v>
      </c>
      <c r="AT284" s="76" t="s">
        <v>124</v>
      </c>
      <c r="AU284" s="76" t="s">
        <v>83</v>
      </c>
      <c r="AY284" s="6" t="s">
        <v>122</v>
      </c>
      <c r="BE284" s="128">
        <f>IF($N$284="základní",$J$284,0)</f>
        <v>0</v>
      </c>
      <c r="BF284" s="128">
        <f>IF($N$284="snížená",$J$284,0)</f>
        <v>0</v>
      </c>
      <c r="BG284" s="128">
        <f>IF($N$284="zákl. přenesená",$J$284,0)</f>
        <v>0</v>
      </c>
      <c r="BH284" s="128">
        <f>IF($N$284="sníž. přenesená",$J$284,0)</f>
        <v>0</v>
      </c>
      <c r="BI284" s="128">
        <f>IF($N$284="nulová",$J$284,0)</f>
        <v>0</v>
      </c>
      <c r="BJ284" s="76" t="s">
        <v>23</v>
      </c>
      <c r="BK284" s="128">
        <f>ROUND($I$284*$H$284,2)</f>
        <v>0</v>
      </c>
      <c r="BL284" s="76" t="s">
        <v>129</v>
      </c>
      <c r="BM284" s="76" t="s">
        <v>456</v>
      </c>
    </row>
    <row r="285" spans="2:47" s="6" customFormat="1" ht="16.5" customHeight="1">
      <c r="B285" s="22"/>
      <c r="D285" s="129" t="s">
        <v>131</v>
      </c>
      <c r="F285" s="130" t="s">
        <v>457</v>
      </c>
      <c r="L285" s="22"/>
      <c r="M285" s="48"/>
      <c r="T285" s="49"/>
      <c r="AT285" s="6" t="s">
        <v>131</v>
      </c>
      <c r="AU285" s="6" t="s">
        <v>83</v>
      </c>
    </row>
    <row r="286" spans="2:51" s="6" customFormat="1" ht="15.75" customHeight="1">
      <c r="B286" s="131"/>
      <c r="D286" s="132" t="s">
        <v>133</v>
      </c>
      <c r="E286" s="133"/>
      <c r="F286" s="134" t="s">
        <v>166</v>
      </c>
      <c r="H286" s="135">
        <v>109.3</v>
      </c>
      <c r="L286" s="131"/>
      <c r="M286" s="136"/>
      <c r="T286" s="137"/>
      <c r="AT286" s="133" t="s">
        <v>133</v>
      </c>
      <c r="AU286" s="133" t="s">
        <v>83</v>
      </c>
      <c r="AV286" s="133" t="s">
        <v>83</v>
      </c>
      <c r="AW286" s="133" t="s">
        <v>96</v>
      </c>
      <c r="AX286" s="133" t="s">
        <v>23</v>
      </c>
      <c r="AY286" s="133" t="s">
        <v>122</v>
      </c>
    </row>
    <row r="287" spans="2:65" s="6" customFormat="1" ht="15.75" customHeight="1">
      <c r="B287" s="22"/>
      <c r="C287" s="117" t="s">
        <v>458</v>
      </c>
      <c r="D287" s="117" t="s">
        <v>124</v>
      </c>
      <c r="E287" s="118" t="s">
        <v>459</v>
      </c>
      <c r="F287" s="119" t="s">
        <v>460</v>
      </c>
      <c r="G287" s="120" t="s">
        <v>163</v>
      </c>
      <c r="H287" s="121">
        <v>109.3</v>
      </c>
      <c r="I287" s="122"/>
      <c r="J287" s="123">
        <f>ROUND($I$287*$H$287,2)</f>
        <v>0</v>
      </c>
      <c r="K287" s="119" t="s">
        <v>128</v>
      </c>
      <c r="L287" s="22"/>
      <c r="M287" s="124"/>
      <c r="N287" s="125" t="s">
        <v>46</v>
      </c>
      <c r="Q287" s="126">
        <v>0</v>
      </c>
      <c r="R287" s="126">
        <f>$Q$287*$H$287</f>
        <v>0</v>
      </c>
      <c r="S287" s="126">
        <v>0</v>
      </c>
      <c r="T287" s="127">
        <f>$S$287*$H$287</f>
        <v>0</v>
      </c>
      <c r="AR287" s="76" t="s">
        <v>129</v>
      </c>
      <c r="AT287" s="76" t="s">
        <v>124</v>
      </c>
      <c r="AU287" s="76" t="s">
        <v>83</v>
      </c>
      <c r="AY287" s="6" t="s">
        <v>122</v>
      </c>
      <c r="BE287" s="128">
        <f>IF($N$287="základní",$J$287,0)</f>
        <v>0</v>
      </c>
      <c r="BF287" s="128">
        <f>IF($N$287="snížená",$J$287,0)</f>
        <v>0</v>
      </c>
      <c r="BG287" s="128">
        <f>IF($N$287="zákl. přenesená",$J$287,0)</f>
        <v>0</v>
      </c>
      <c r="BH287" s="128">
        <f>IF($N$287="sníž. přenesená",$J$287,0)</f>
        <v>0</v>
      </c>
      <c r="BI287" s="128">
        <f>IF($N$287="nulová",$J$287,0)</f>
        <v>0</v>
      </c>
      <c r="BJ287" s="76" t="s">
        <v>23</v>
      </c>
      <c r="BK287" s="128">
        <f>ROUND($I$287*$H$287,2)</f>
        <v>0</v>
      </c>
      <c r="BL287" s="76" t="s">
        <v>129</v>
      </c>
      <c r="BM287" s="76" t="s">
        <v>461</v>
      </c>
    </row>
    <row r="288" spans="2:47" s="6" customFormat="1" ht="16.5" customHeight="1">
      <c r="B288" s="22"/>
      <c r="D288" s="129" t="s">
        <v>131</v>
      </c>
      <c r="F288" s="130" t="s">
        <v>460</v>
      </c>
      <c r="L288" s="22"/>
      <c r="M288" s="48"/>
      <c r="T288" s="49"/>
      <c r="AT288" s="6" t="s">
        <v>131</v>
      </c>
      <c r="AU288" s="6" t="s">
        <v>83</v>
      </c>
    </row>
    <row r="289" spans="2:51" s="6" customFormat="1" ht="15.75" customHeight="1">
      <c r="B289" s="131"/>
      <c r="D289" s="132" t="s">
        <v>133</v>
      </c>
      <c r="E289" s="133"/>
      <c r="F289" s="134" t="s">
        <v>462</v>
      </c>
      <c r="H289" s="135">
        <v>109.3</v>
      </c>
      <c r="L289" s="131"/>
      <c r="M289" s="136"/>
      <c r="T289" s="137"/>
      <c r="AT289" s="133" t="s">
        <v>133</v>
      </c>
      <c r="AU289" s="133" t="s">
        <v>83</v>
      </c>
      <c r="AV289" s="133" t="s">
        <v>83</v>
      </c>
      <c r="AW289" s="133" t="s">
        <v>96</v>
      </c>
      <c r="AX289" s="133" t="s">
        <v>23</v>
      </c>
      <c r="AY289" s="133" t="s">
        <v>122</v>
      </c>
    </row>
    <row r="290" spans="2:65" s="6" customFormat="1" ht="15.75" customHeight="1">
      <c r="B290" s="22"/>
      <c r="C290" s="117" t="s">
        <v>463</v>
      </c>
      <c r="D290" s="117" t="s">
        <v>124</v>
      </c>
      <c r="E290" s="118" t="s">
        <v>464</v>
      </c>
      <c r="F290" s="119" t="s">
        <v>465</v>
      </c>
      <c r="G290" s="120" t="s">
        <v>285</v>
      </c>
      <c r="H290" s="121">
        <v>1</v>
      </c>
      <c r="I290" s="122"/>
      <c r="J290" s="123">
        <f>ROUND($I$290*$H$290,2)</f>
        <v>0</v>
      </c>
      <c r="K290" s="119" t="s">
        <v>128</v>
      </c>
      <c r="L290" s="22"/>
      <c r="M290" s="124"/>
      <c r="N290" s="125" t="s">
        <v>46</v>
      </c>
      <c r="Q290" s="126">
        <v>0.14494</v>
      </c>
      <c r="R290" s="126">
        <f>$Q$290*$H$290</f>
        <v>0.14494</v>
      </c>
      <c r="S290" s="126">
        <v>0</v>
      </c>
      <c r="T290" s="127">
        <f>$S$290*$H$290</f>
        <v>0</v>
      </c>
      <c r="AR290" s="76" t="s">
        <v>129</v>
      </c>
      <c r="AT290" s="76" t="s">
        <v>124</v>
      </c>
      <c r="AU290" s="76" t="s">
        <v>83</v>
      </c>
      <c r="AY290" s="6" t="s">
        <v>122</v>
      </c>
      <c r="BE290" s="128">
        <f>IF($N$290="základní",$J$290,0)</f>
        <v>0</v>
      </c>
      <c r="BF290" s="128">
        <f>IF($N$290="snížená",$J$290,0)</f>
        <v>0</v>
      </c>
      <c r="BG290" s="128">
        <f>IF($N$290="zákl. přenesená",$J$290,0)</f>
        <v>0</v>
      </c>
      <c r="BH290" s="128">
        <f>IF($N$290="sníž. přenesená",$J$290,0)</f>
        <v>0</v>
      </c>
      <c r="BI290" s="128">
        <f>IF($N$290="nulová",$J$290,0)</f>
        <v>0</v>
      </c>
      <c r="BJ290" s="76" t="s">
        <v>23</v>
      </c>
      <c r="BK290" s="128">
        <f>ROUND($I$290*$H$290,2)</f>
        <v>0</v>
      </c>
      <c r="BL290" s="76" t="s">
        <v>129</v>
      </c>
      <c r="BM290" s="76" t="s">
        <v>466</v>
      </c>
    </row>
    <row r="291" spans="2:47" s="6" customFormat="1" ht="16.5" customHeight="1">
      <c r="B291" s="22"/>
      <c r="D291" s="129" t="s">
        <v>131</v>
      </c>
      <c r="F291" s="130" t="s">
        <v>465</v>
      </c>
      <c r="L291" s="22"/>
      <c r="M291" s="48"/>
      <c r="T291" s="49"/>
      <c r="AT291" s="6" t="s">
        <v>131</v>
      </c>
      <c r="AU291" s="6" t="s">
        <v>83</v>
      </c>
    </row>
    <row r="292" spans="2:51" s="6" customFormat="1" ht="15.75" customHeight="1">
      <c r="B292" s="131"/>
      <c r="D292" s="132" t="s">
        <v>133</v>
      </c>
      <c r="E292" s="133"/>
      <c r="F292" s="134" t="s">
        <v>389</v>
      </c>
      <c r="H292" s="135">
        <v>1</v>
      </c>
      <c r="L292" s="131"/>
      <c r="M292" s="136"/>
      <c r="T292" s="137"/>
      <c r="AT292" s="133" t="s">
        <v>133</v>
      </c>
      <c r="AU292" s="133" t="s">
        <v>83</v>
      </c>
      <c r="AV292" s="133" t="s">
        <v>83</v>
      </c>
      <c r="AW292" s="133" t="s">
        <v>96</v>
      </c>
      <c r="AX292" s="133" t="s">
        <v>23</v>
      </c>
      <c r="AY292" s="133" t="s">
        <v>122</v>
      </c>
    </row>
    <row r="293" spans="2:65" s="6" customFormat="1" ht="15.75" customHeight="1">
      <c r="B293" s="22"/>
      <c r="C293" s="144" t="s">
        <v>467</v>
      </c>
      <c r="D293" s="144" t="s">
        <v>307</v>
      </c>
      <c r="E293" s="145" t="s">
        <v>468</v>
      </c>
      <c r="F293" s="146" t="s">
        <v>469</v>
      </c>
      <c r="G293" s="147" t="s">
        <v>285</v>
      </c>
      <c r="H293" s="148">
        <v>1</v>
      </c>
      <c r="I293" s="149"/>
      <c r="J293" s="150">
        <f>ROUND($I$293*$H$293,2)</f>
        <v>0</v>
      </c>
      <c r="K293" s="146" t="s">
        <v>128</v>
      </c>
      <c r="L293" s="151"/>
      <c r="M293" s="152"/>
      <c r="N293" s="153" t="s">
        <v>46</v>
      </c>
      <c r="Q293" s="126">
        <v>0.058</v>
      </c>
      <c r="R293" s="126">
        <f>$Q$293*$H$293</f>
        <v>0.058</v>
      </c>
      <c r="S293" s="126">
        <v>0</v>
      </c>
      <c r="T293" s="127">
        <f>$S$293*$H$293</f>
        <v>0</v>
      </c>
      <c r="AR293" s="76" t="s">
        <v>175</v>
      </c>
      <c r="AT293" s="76" t="s">
        <v>307</v>
      </c>
      <c r="AU293" s="76" t="s">
        <v>83</v>
      </c>
      <c r="AY293" s="6" t="s">
        <v>122</v>
      </c>
      <c r="BE293" s="128">
        <f>IF($N$293="základní",$J$293,0)</f>
        <v>0</v>
      </c>
      <c r="BF293" s="128">
        <f>IF($N$293="snížená",$J$293,0)</f>
        <v>0</v>
      </c>
      <c r="BG293" s="128">
        <f>IF($N$293="zákl. přenesená",$J$293,0)</f>
        <v>0</v>
      </c>
      <c r="BH293" s="128">
        <f>IF($N$293="sníž. přenesená",$J$293,0)</f>
        <v>0</v>
      </c>
      <c r="BI293" s="128">
        <f>IF($N$293="nulová",$J$293,0)</f>
        <v>0</v>
      </c>
      <c r="BJ293" s="76" t="s">
        <v>23</v>
      </c>
      <c r="BK293" s="128">
        <f>ROUND($I$293*$H$293,2)</f>
        <v>0</v>
      </c>
      <c r="BL293" s="76" t="s">
        <v>129</v>
      </c>
      <c r="BM293" s="76" t="s">
        <v>470</v>
      </c>
    </row>
    <row r="294" spans="2:47" s="6" customFormat="1" ht="27" customHeight="1">
      <c r="B294" s="22"/>
      <c r="D294" s="129" t="s">
        <v>131</v>
      </c>
      <c r="F294" s="130" t="s">
        <v>471</v>
      </c>
      <c r="L294" s="22"/>
      <c r="M294" s="48"/>
      <c r="T294" s="49"/>
      <c r="AT294" s="6" t="s">
        <v>131</v>
      </c>
      <c r="AU294" s="6" t="s">
        <v>83</v>
      </c>
    </row>
    <row r="295" spans="2:51" s="6" customFormat="1" ht="15.75" customHeight="1">
      <c r="B295" s="131"/>
      <c r="D295" s="132" t="s">
        <v>133</v>
      </c>
      <c r="E295" s="133"/>
      <c r="F295" s="134" t="s">
        <v>389</v>
      </c>
      <c r="H295" s="135">
        <v>1</v>
      </c>
      <c r="L295" s="131"/>
      <c r="M295" s="136"/>
      <c r="T295" s="137"/>
      <c r="AT295" s="133" t="s">
        <v>133</v>
      </c>
      <c r="AU295" s="133" t="s">
        <v>83</v>
      </c>
      <c r="AV295" s="133" t="s">
        <v>83</v>
      </c>
      <c r="AW295" s="133" t="s">
        <v>96</v>
      </c>
      <c r="AX295" s="133" t="s">
        <v>23</v>
      </c>
      <c r="AY295" s="133" t="s">
        <v>122</v>
      </c>
    </row>
    <row r="296" spans="2:65" s="6" customFormat="1" ht="15.75" customHeight="1">
      <c r="B296" s="22"/>
      <c r="C296" s="144" t="s">
        <v>472</v>
      </c>
      <c r="D296" s="144" t="s">
        <v>307</v>
      </c>
      <c r="E296" s="145" t="s">
        <v>473</v>
      </c>
      <c r="F296" s="146" t="s">
        <v>474</v>
      </c>
      <c r="G296" s="147" t="s">
        <v>285</v>
      </c>
      <c r="H296" s="148">
        <v>1</v>
      </c>
      <c r="I296" s="149"/>
      <c r="J296" s="150">
        <f>ROUND($I$296*$H$296,2)</f>
        <v>0</v>
      </c>
      <c r="K296" s="146" t="s">
        <v>128</v>
      </c>
      <c r="L296" s="151"/>
      <c r="M296" s="152"/>
      <c r="N296" s="153" t="s">
        <v>46</v>
      </c>
      <c r="Q296" s="126">
        <v>0.06</v>
      </c>
      <c r="R296" s="126">
        <f>$Q$296*$H$296</f>
        <v>0.06</v>
      </c>
      <c r="S296" s="126">
        <v>0</v>
      </c>
      <c r="T296" s="127">
        <f>$S$296*$H$296</f>
        <v>0</v>
      </c>
      <c r="AR296" s="76" t="s">
        <v>175</v>
      </c>
      <c r="AT296" s="76" t="s">
        <v>307</v>
      </c>
      <c r="AU296" s="76" t="s">
        <v>83</v>
      </c>
      <c r="AY296" s="6" t="s">
        <v>122</v>
      </c>
      <c r="BE296" s="128">
        <f>IF($N$296="základní",$J$296,0)</f>
        <v>0</v>
      </c>
      <c r="BF296" s="128">
        <f>IF($N$296="snížená",$J$296,0)</f>
        <v>0</v>
      </c>
      <c r="BG296" s="128">
        <f>IF($N$296="zákl. přenesená",$J$296,0)</f>
        <v>0</v>
      </c>
      <c r="BH296" s="128">
        <f>IF($N$296="sníž. přenesená",$J$296,0)</f>
        <v>0</v>
      </c>
      <c r="BI296" s="128">
        <f>IF($N$296="nulová",$J$296,0)</f>
        <v>0</v>
      </c>
      <c r="BJ296" s="76" t="s">
        <v>23</v>
      </c>
      <c r="BK296" s="128">
        <f>ROUND($I$296*$H$296,2)</f>
        <v>0</v>
      </c>
      <c r="BL296" s="76" t="s">
        <v>129</v>
      </c>
      <c r="BM296" s="76" t="s">
        <v>475</v>
      </c>
    </row>
    <row r="297" spans="2:47" s="6" customFormat="1" ht="27" customHeight="1">
      <c r="B297" s="22"/>
      <c r="D297" s="129" t="s">
        <v>131</v>
      </c>
      <c r="F297" s="130" t="s">
        <v>476</v>
      </c>
      <c r="L297" s="22"/>
      <c r="M297" s="48"/>
      <c r="T297" s="49"/>
      <c r="AT297" s="6" t="s">
        <v>131</v>
      </c>
      <c r="AU297" s="6" t="s">
        <v>83</v>
      </c>
    </row>
    <row r="298" spans="2:51" s="6" customFormat="1" ht="15.75" customHeight="1">
      <c r="B298" s="131"/>
      <c r="D298" s="132" t="s">
        <v>133</v>
      </c>
      <c r="E298" s="133"/>
      <c r="F298" s="134" t="s">
        <v>389</v>
      </c>
      <c r="H298" s="135">
        <v>1</v>
      </c>
      <c r="L298" s="131"/>
      <c r="M298" s="136"/>
      <c r="T298" s="137"/>
      <c r="AT298" s="133" t="s">
        <v>133</v>
      </c>
      <c r="AU298" s="133" t="s">
        <v>83</v>
      </c>
      <c r="AV298" s="133" t="s">
        <v>83</v>
      </c>
      <c r="AW298" s="133" t="s">
        <v>96</v>
      </c>
      <c r="AX298" s="133" t="s">
        <v>23</v>
      </c>
      <c r="AY298" s="133" t="s">
        <v>122</v>
      </c>
    </row>
    <row r="299" spans="2:65" s="6" customFormat="1" ht="15.75" customHeight="1">
      <c r="B299" s="22"/>
      <c r="C299" s="144" t="s">
        <v>477</v>
      </c>
      <c r="D299" s="144" t="s">
        <v>307</v>
      </c>
      <c r="E299" s="145" t="s">
        <v>478</v>
      </c>
      <c r="F299" s="146" t="s">
        <v>479</v>
      </c>
      <c r="G299" s="147" t="s">
        <v>285</v>
      </c>
      <c r="H299" s="148">
        <v>1</v>
      </c>
      <c r="I299" s="149"/>
      <c r="J299" s="150">
        <f>ROUND($I$299*$H$299,2)</f>
        <v>0</v>
      </c>
      <c r="K299" s="146" t="s">
        <v>128</v>
      </c>
      <c r="L299" s="151"/>
      <c r="M299" s="152"/>
      <c r="N299" s="153" t="s">
        <v>46</v>
      </c>
      <c r="Q299" s="126">
        <v>0.072</v>
      </c>
      <c r="R299" s="126">
        <f>$Q$299*$H$299</f>
        <v>0.072</v>
      </c>
      <c r="S299" s="126">
        <v>0</v>
      </c>
      <c r="T299" s="127">
        <f>$S$299*$H$299</f>
        <v>0</v>
      </c>
      <c r="AR299" s="76" t="s">
        <v>175</v>
      </c>
      <c r="AT299" s="76" t="s">
        <v>307</v>
      </c>
      <c r="AU299" s="76" t="s">
        <v>83</v>
      </c>
      <c r="AY299" s="6" t="s">
        <v>122</v>
      </c>
      <c r="BE299" s="128">
        <f>IF($N$299="základní",$J$299,0)</f>
        <v>0</v>
      </c>
      <c r="BF299" s="128">
        <f>IF($N$299="snížená",$J$299,0)</f>
        <v>0</v>
      </c>
      <c r="BG299" s="128">
        <f>IF($N$299="zákl. přenesená",$J$299,0)</f>
        <v>0</v>
      </c>
      <c r="BH299" s="128">
        <f>IF($N$299="sníž. přenesená",$J$299,0)</f>
        <v>0</v>
      </c>
      <c r="BI299" s="128">
        <f>IF($N$299="nulová",$J$299,0)</f>
        <v>0</v>
      </c>
      <c r="BJ299" s="76" t="s">
        <v>23</v>
      </c>
      <c r="BK299" s="128">
        <f>ROUND($I$299*$H$299,2)</f>
        <v>0</v>
      </c>
      <c r="BL299" s="76" t="s">
        <v>129</v>
      </c>
      <c r="BM299" s="76" t="s">
        <v>480</v>
      </c>
    </row>
    <row r="300" spans="2:47" s="6" customFormat="1" ht="16.5" customHeight="1">
      <c r="B300" s="22"/>
      <c r="D300" s="129" t="s">
        <v>131</v>
      </c>
      <c r="F300" s="130" t="s">
        <v>481</v>
      </c>
      <c r="L300" s="22"/>
      <c r="M300" s="48"/>
      <c r="T300" s="49"/>
      <c r="AT300" s="6" t="s">
        <v>131</v>
      </c>
      <c r="AU300" s="6" t="s">
        <v>83</v>
      </c>
    </row>
    <row r="301" spans="2:51" s="6" customFormat="1" ht="15.75" customHeight="1">
      <c r="B301" s="131"/>
      <c r="D301" s="132" t="s">
        <v>133</v>
      </c>
      <c r="E301" s="133"/>
      <c r="F301" s="134" t="s">
        <v>389</v>
      </c>
      <c r="H301" s="135">
        <v>1</v>
      </c>
      <c r="L301" s="131"/>
      <c r="M301" s="136"/>
      <c r="T301" s="137"/>
      <c r="AT301" s="133" t="s">
        <v>133</v>
      </c>
      <c r="AU301" s="133" t="s">
        <v>83</v>
      </c>
      <c r="AV301" s="133" t="s">
        <v>83</v>
      </c>
      <c r="AW301" s="133" t="s">
        <v>96</v>
      </c>
      <c r="AX301" s="133" t="s">
        <v>23</v>
      </c>
      <c r="AY301" s="133" t="s">
        <v>122</v>
      </c>
    </row>
    <row r="302" spans="2:65" s="6" customFormat="1" ht="15.75" customHeight="1">
      <c r="B302" s="22"/>
      <c r="C302" s="144" t="s">
        <v>482</v>
      </c>
      <c r="D302" s="144" t="s">
        <v>307</v>
      </c>
      <c r="E302" s="145" t="s">
        <v>483</v>
      </c>
      <c r="F302" s="146" t="s">
        <v>484</v>
      </c>
      <c r="G302" s="147" t="s">
        <v>285</v>
      </c>
      <c r="H302" s="148">
        <v>1</v>
      </c>
      <c r="I302" s="149"/>
      <c r="J302" s="150">
        <f>ROUND($I$302*$H$302,2)</f>
        <v>0</v>
      </c>
      <c r="K302" s="146" t="s">
        <v>128</v>
      </c>
      <c r="L302" s="151"/>
      <c r="M302" s="152"/>
      <c r="N302" s="153" t="s">
        <v>46</v>
      </c>
      <c r="Q302" s="126">
        <v>0.006</v>
      </c>
      <c r="R302" s="126">
        <f>$Q$302*$H$302</f>
        <v>0.006</v>
      </c>
      <c r="S302" s="126">
        <v>0</v>
      </c>
      <c r="T302" s="127">
        <f>$S$302*$H$302</f>
        <v>0</v>
      </c>
      <c r="AR302" s="76" t="s">
        <v>175</v>
      </c>
      <c r="AT302" s="76" t="s">
        <v>307</v>
      </c>
      <c r="AU302" s="76" t="s">
        <v>83</v>
      </c>
      <c r="AY302" s="6" t="s">
        <v>122</v>
      </c>
      <c r="BE302" s="128">
        <f>IF($N$302="základní",$J$302,0)</f>
        <v>0</v>
      </c>
      <c r="BF302" s="128">
        <f>IF($N$302="snížená",$J$302,0)</f>
        <v>0</v>
      </c>
      <c r="BG302" s="128">
        <f>IF($N$302="zákl. přenesená",$J$302,0)</f>
        <v>0</v>
      </c>
      <c r="BH302" s="128">
        <f>IF($N$302="sníž. přenesená",$J$302,0)</f>
        <v>0</v>
      </c>
      <c r="BI302" s="128">
        <f>IF($N$302="nulová",$J$302,0)</f>
        <v>0</v>
      </c>
      <c r="BJ302" s="76" t="s">
        <v>23</v>
      </c>
      <c r="BK302" s="128">
        <f>ROUND($I$302*$H$302,2)</f>
        <v>0</v>
      </c>
      <c r="BL302" s="76" t="s">
        <v>129</v>
      </c>
      <c r="BM302" s="76" t="s">
        <v>485</v>
      </c>
    </row>
    <row r="303" spans="2:47" s="6" customFormat="1" ht="27" customHeight="1">
      <c r="B303" s="22"/>
      <c r="D303" s="129" t="s">
        <v>131</v>
      </c>
      <c r="F303" s="130" t="s">
        <v>486</v>
      </c>
      <c r="L303" s="22"/>
      <c r="M303" s="48"/>
      <c r="T303" s="49"/>
      <c r="AT303" s="6" t="s">
        <v>131</v>
      </c>
      <c r="AU303" s="6" t="s">
        <v>83</v>
      </c>
    </row>
    <row r="304" spans="2:51" s="6" customFormat="1" ht="15.75" customHeight="1">
      <c r="B304" s="131"/>
      <c r="D304" s="132" t="s">
        <v>133</v>
      </c>
      <c r="E304" s="133"/>
      <c r="F304" s="134" t="s">
        <v>487</v>
      </c>
      <c r="H304" s="135">
        <v>1</v>
      </c>
      <c r="L304" s="131"/>
      <c r="M304" s="136"/>
      <c r="T304" s="137"/>
      <c r="AT304" s="133" t="s">
        <v>133</v>
      </c>
      <c r="AU304" s="133" t="s">
        <v>83</v>
      </c>
      <c r="AV304" s="133" t="s">
        <v>83</v>
      </c>
      <c r="AW304" s="133" t="s">
        <v>96</v>
      </c>
      <c r="AX304" s="133" t="s">
        <v>23</v>
      </c>
      <c r="AY304" s="133" t="s">
        <v>122</v>
      </c>
    </row>
    <row r="305" spans="2:65" s="6" customFormat="1" ht="15.75" customHeight="1">
      <c r="B305" s="22"/>
      <c r="C305" s="144" t="s">
        <v>488</v>
      </c>
      <c r="D305" s="144" t="s">
        <v>307</v>
      </c>
      <c r="E305" s="145" t="s">
        <v>489</v>
      </c>
      <c r="F305" s="146" t="s">
        <v>490</v>
      </c>
      <c r="G305" s="147" t="s">
        <v>285</v>
      </c>
      <c r="H305" s="148">
        <v>1</v>
      </c>
      <c r="I305" s="149"/>
      <c r="J305" s="150">
        <f>ROUND($I$305*$H$305,2)</f>
        <v>0</v>
      </c>
      <c r="K305" s="146" t="s">
        <v>128</v>
      </c>
      <c r="L305" s="151"/>
      <c r="M305" s="152"/>
      <c r="N305" s="153" t="s">
        <v>46</v>
      </c>
      <c r="Q305" s="126">
        <v>0.057</v>
      </c>
      <c r="R305" s="126">
        <f>$Q$305*$H$305</f>
        <v>0.057</v>
      </c>
      <c r="S305" s="126">
        <v>0</v>
      </c>
      <c r="T305" s="127">
        <f>$S$305*$H$305</f>
        <v>0</v>
      </c>
      <c r="AR305" s="76" t="s">
        <v>175</v>
      </c>
      <c r="AT305" s="76" t="s">
        <v>307</v>
      </c>
      <c r="AU305" s="76" t="s">
        <v>83</v>
      </c>
      <c r="AY305" s="6" t="s">
        <v>122</v>
      </c>
      <c r="BE305" s="128">
        <f>IF($N$305="základní",$J$305,0)</f>
        <v>0</v>
      </c>
      <c r="BF305" s="128">
        <f>IF($N$305="snížená",$J$305,0)</f>
        <v>0</v>
      </c>
      <c r="BG305" s="128">
        <f>IF($N$305="zákl. přenesená",$J$305,0)</f>
        <v>0</v>
      </c>
      <c r="BH305" s="128">
        <f>IF($N$305="sníž. přenesená",$J$305,0)</f>
        <v>0</v>
      </c>
      <c r="BI305" s="128">
        <f>IF($N$305="nulová",$J$305,0)</f>
        <v>0</v>
      </c>
      <c r="BJ305" s="76" t="s">
        <v>23</v>
      </c>
      <c r="BK305" s="128">
        <f>ROUND($I$305*$H$305,2)</f>
        <v>0</v>
      </c>
      <c r="BL305" s="76" t="s">
        <v>129</v>
      </c>
      <c r="BM305" s="76" t="s">
        <v>491</v>
      </c>
    </row>
    <row r="306" spans="2:47" s="6" customFormat="1" ht="16.5" customHeight="1">
      <c r="B306" s="22"/>
      <c r="D306" s="129" t="s">
        <v>131</v>
      </c>
      <c r="F306" s="130" t="s">
        <v>492</v>
      </c>
      <c r="L306" s="22"/>
      <c r="M306" s="48"/>
      <c r="T306" s="49"/>
      <c r="AT306" s="6" t="s">
        <v>131</v>
      </c>
      <c r="AU306" s="6" t="s">
        <v>83</v>
      </c>
    </row>
    <row r="307" spans="2:51" s="6" customFormat="1" ht="15.75" customHeight="1">
      <c r="B307" s="131"/>
      <c r="D307" s="132" t="s">
        <v>133</v>
      </c>
      <c r="E307" s="133"/>
      <c r="F307" s="134" t="s">
        <v>389</v>
      </c>
      <c r="H307" s="135">
        <v>1</v>
      </c>
      <c r="L307" s="131"/>
      <c r="M307" s="136"/>
      <c r="T307" s="137"/>
      <c r="AT307" s="133" t="s">
        <v>133</v>
      </c>
      <c r="AU307" s="133" t="s">
        <v>83</v>
      </c>
      <c r="AV307" s="133" t="s">
        <v>83</v>
      </c>
      <c r="AW307" s="133" t="s">
        <v>96</v>
      </c>
      <c r="AX307" s="133" t="s">
        <v>23</v>
      </c>
      <c r="AY307" s="133" t="s">
        <v>122</v>
      </c>
    </row>
    <row r="308" spans="2:65" s="6" customFormat="1" ht="15.75" customHeight="1">
      <c r="B308" s="22"/>
      <c r="C308" s="144" t="s">
        <v>493</v>
      </c>
      <c r="D308" s="144" t="s">
        <v>307</v>
      </c>
      <c r="E308" s="145" t="s">
        <v>494</v>
      </c>
      <c r="F308" s="146" t="s">
        <v>495</v>
      </c>
      <c r="G308" s="147" t="s">
        <v>285</v>
      </c>
      <c r="H308" s="148">
        <v>1</v>
      </c>
      <c r="I308" s="149"/>
      <c r="J308" s="150">
        <f>ROUND($I$308*$H$308,2)</f>
        <v>0</v>
      </c>
      <c r="K308" s="146" t="s">
        <v>128</v>
      </c>
      <c r="L308" s="151"/>
      <c r="M308" s="152"/>
      <c r="N308" s="153" t="s">
        <v>46</v>
      </c>
      <c r="Q308" s="126">
        <v>0.04</v>
      </c>
      <c r="R308" s="126">
        <f>$Q$308*$H$308</f>
        <v>0.04</v>
      </c>
      <c r="S308" s="126">
        <v>0</v>
      </c>
      <c r="T308" s="127">
        <f>$S$308*$H$308</f>
        <v>0</v>
      </c>
      <c r="AR308" s="76" t="s">
        <v>175</v>
      </c>
      <c r="AT308" s="76" t="s">
        <v>307</v>
      </c>
      <c r="AU308" s="76" t="s">
        <v>83</v>
      </c>
      <c r="AY308" s="6" t="s">
        <v>122</v>
      </c>
      <c r="BE308" s="128">
        <f>IF($N$308="základní",$J$308,0)</f>
        <v>0</v>
      </c>
      <c r="BF308" s="128">
        <f>IF($N$308="snížená",$J$308,0)</f>
        <v>0</v>
      </c>
      <c r="BG308" s="128">
        <f>IF($N$308="zákl. přenesená",$J$308,0)</f>
        <v>0</v>
      </c>
      <c r="BH308" s="128">
        <f>IF($N$308="sníž. přenesená",$J$308,0)</f>
        <v>0</v>
      </c>
      <c r="BI308" s="128">
        <f>IF($N$308="nulová",$J$308,0)</f>
        <v>0</v>
      </c>
      <c r="BJ308" s="76" t="s">
        <v>23</v>
      </c>
      <c r="BK308" s="128">
        <f>ROUND($I$308*$H$308,2)</f>
        <v>0</v>
      </c>
      <c r="BL308" s="76" t="s">
        <v>129</v>
      </c>
      <c r="BM308" s="76" t="s">
        <v>496</v>
      </c>
    </row>
    <row r="309" spans="2:47" s="6" customFormat="1" ht="16.5" customHeight="1">
      <c r="B309" s="22"/>
      <c r="D309" s="129" t="s">
        <v>131</v>
      </c>
      <c r="F309" s="130" t="s">
        <v>497</v>
      </c>
      <c r="L309" s="22"/>
      <c r="M309" s="48"/>
      <c r="T309" s="49"/>
      <c r="AT309" s="6" t="s">
        <v>131</v>
      </c>
      <c r="AU309" s="6" t="s">
        <v>83</v>
      </c>
    </row>
    <row r="310" spans="2:51" s="6" customFormat="1" ht="15.75" customHeight="1">
      <c r="B310" s="131"/>
      <c r="D310" s="132" t="s">
        <v>133</v>
      </c>
      <c r="E310" s="133"/>
      <c r="F310" s="134" t="s">
        <v>389</v>
      </c>
      <c r="H310" s="135">
        <v>1</v>
      </c>
      <c r="L310" s="131"/>
      <c r="M310" s="136"/>
      <c r="T310" s="137"/>
      <c r="AT310" s="133" t="s">
        <v>133</v>
      </c>
      <c r="AU310" s="133" t="s">
        <v>83</v>
      </c>
      <c r="AV310" s="133" t="s">
        <v>83</v>
      </c>
      <c r="AW310" s="133" t="s">
        <v>96</v>
      </c>
      <c r="AX310" s="133" t="s">
        <v>23</v>
      </c>
      <c r="AY310" s="133" t="s">
        <v>122</v>
      </c>
    </row>
    <row r="311" spans="2:65" s="6" customFormat="1" ht="15.75" customHeight="1">
      <c r="B311" s="22"/>
      <c r="C311" s="144" t="s">
        <v>498</v>
      </c>
      <c r="D311" s="144" t="s">
        <v>307</v>
      </c>
      <c r="E311" s="145" t="s">
        <v>499</v>
      </c>
      <c r="F311" s="146" t="s">
        <v>500</v>
      </c>
      <c r="G311" s="147" t="s">
        <v>285</v>
      </c>
      <c r="H311" s="148">
        <v>1</v>
      </c>
      <c r="I311" s="149"/>
      <c r="J311" s="150">
        <f>ROUND($I$311*$H$311,2)</f>
        <v>0</v>
      </c>
      <c r="K311" s="146" t="s">
        <v>128</v>
      </c>
      <c r="L311" s="151"/>
      <c r="M311" s="152"/>
      <c r="N311" s="153" t="s">
        <v>46</v>
      </c>
      <c r="Q311" s="126">
        <v>0.027</v>
      </c>
      <c r="R311" s="126">
        <f>$Q$311*$H$311</f>
        <v>0.027</v>
      </c>
      <c r="S311" s="126">
        <v>0</v>
      </c>
      <c r="T311" s="127">
        <f>$S$311*$H$311</f>
        <v>0</v>
      </c>
      <c r="AR311" s="76" t="s">
        <v>175</v>
      </c>
      <c r="AT311" s="76" t="s">
        <v>307</v>
      </c>
      <c r="AU311" s="76" t="s">
        <v>83</v>
      </c>
      <c r="AY311" s="6" t="s">
        <v>122</v>
      </c>
      <c r="BE311" s="128">
        <f>IF($N$311="základní",$J$311,0)</f>
        <v>0</v>
      </c>
      <c r="BF311" s="128">
        <f>IF($N$311="snížená",$J$311,0)</f>
        <v>0</v>
      </c>
      <c r="BG311" s="128">
        <f>IF($N$311="zákl. přenesená",$J$311,0)</f>
        <v>0</v>
      </c>
      <c r="BH311" s="128">
        <f>IF($N$311="sníž. přenesená",$J$311,0)</f>
        <v>0</v>
      </c>
      <c r="BI311" s="128">
        <f>IF($N$311="nulová",$J$311,0)</f>
        <v>0</v>
      </c>
      <c r="BJ311" s="76" t="s">
        <v>23</v>
      </c>
      <c r="BK311" s="128">
        <f>ROUND($I$311*$H$311,2)</f>
        <v>0</v>
      </c>
      <c r="BL311" s="76" t="s">
        <v>129</v>
      </c>
      <c r="BM311" s="76" t="s">
        <v>501</v>
      </c>
    </row>
    <row r="312" spans="2:47" s="6" customFormat="1" ht="16.5" customHeight="1">
      <c r="B312" s="22"/>
      <c r="D312" s="129" t="s">
        <v>131</v>
      </c>
      <c r="F312" s="130" t="s">
        <v>502</v>
      </c>
      <c r="L312" s="22"/>
      <c r="M312" s="48"/>
      <c r="T312" s="49"/>
      <c r="AT312" s="6" t="s">
        <v>131</v>
      </c>
      <c r="AU312" s="6" t="s">
        <v>83</v>
      </c>
    </row>
    <row r="313" spans="2:51" s="6" customFormat="1" ht="15.75" customHeight="1">
      <c r="B313" s="131"/>
      <c r="D313" s="132" t="s">
        <v>133</v>
      </c>
      <c r="E313" s="133"/>
      <c r="F313" s="134" t="s">
        <v>389</v>
      </c>
      <c r="H313" s="135">
        <v>1</v>
      </c>
      <c r="L313" s="131"/>
      <c r="M313" s="136"/>
      <c r="T313" s="137"/>
      <c r="AT313" s="133" t="s">
        <v>133</v>
      </c>
      <c r="AU313" s="133" t="s">
        <v>83</v>
      </c>
      <c r="AV313" s="133" t="s">
        <v>83</v>
      </c>
      <c r="AW313" s="133" t="s">
        <v>96</v>
      </c>
      <c r="AX313" s="133" t="s">
        <v>23</v>
      </c>
      <c r="AY313" s="133" t="s">
        <v>122</v>
      </c>
    </row>
    <row r="314" spans="2:65" s="6" customFormat="1" ht="15.75" customHeight="1">
      <c r="B314" s="22"/>
      <c r="C314" s="117" t="s">
        <v>503</v>
      </c>
      <c r="D314" s="117" t="s">
        <v>124</v>
      </c>
      <c r="E314" s="118" t="s">
        <v>504</v>
      </c>
      <c r="F314" s="119" t="s">
        <v>505</v>
      </c>
      <c r="G314" s="120" t="s">
        <v>285</v>
      </c>
      <c r="H314" s="121">
        <v>3</v>
      </c>
      <c r="I314" s="122"/>
      <c r="J314" s="123">
        <f>ROUND($I$314*$H$314,2)</f>
        <v>0</v>
      </c>
      <c r="K314" s="119" t="s">
        <v>128</v>
      </c>
      <c r="L314" s="22"/>
      <c r="M314" s="124"/>
      <c r="N314" s="125" t="s">
        <v>46</v>
      </c>
      <c r="Q314" s="126">
        <v>0.12303</v>
      </c>
      <c r="R314" s="126">
        <f>$Q$314*$H$314</f>
        <v>0.36909000000000003</v>
      </c>
      <c r="S314" s="126">
        <v>0</v>
      </c>
      <c r="T314" s="127">
        <f>$S$314*$H$314</f>
        <v>0</v>
      </c>
      <c r="AR314" s="76" t="s">
        <v>129</v>
      </c>
      <c r="AT314" s="76" t="s">
        <v>124</v>
      </c>
      <c r="AU314" s="76" t="s">
        <v>83</v>
      </c>
      <c r="AY314" s="6" t="s">
        <v>122</v>
      </c>
      <c r="BE314" s="128">
        <f>IF($N$314="základní",$J$314,0)</f>
        <v>0</v>
      </c>
      <c r="BF314" s="128">
        <f>IF($N$314="snížená",$J$314,0)</f>
        <v>0</v>
      </c>
      <c r="BG314" s="128">
        <f>IF($N$314="zákl. přenesená",$J$314,0)</f>
        <v>0</v>
      </c>
      <c r="BH314" s="128">
        <f>IF($N$314="sníž. přenesená",$J$314,0)</f>
        <v>0</v>
      </c>
      <c r="BI314" s="128">
        <f>IF($N$314="nulová",$J$314,0)</f>
        <v>0</v>
      </c>
      <c r="BJ314" s="76" t="s">
        <v>23</v>
      </c>
      <c r="BK314" s="128">
        <f>ROUND($I$314*$H$314,2)</f>
        <v>0</v>
      </c>
      <c r="BL314" s="76" t="s">
        <v>129</v>
      </c>
      <c r="BM314" s="76" t="s">
        <v>506</v>
      </c>
    </row>
    <row r="315" spans="2:47" s="6" customFormat="1" ht="16.5" customHeight="1">
      <c r="B315" s="22"/>
      <c r="D315" s="129" t="s">
        <v>131</v>
      </c>
      <c r="F315" s="130" t="s">
        <v>505</v>
      </c>
      <c r="L315" s="22"/>
      <c r="M315" s="48"/>
      <c r="T315" s="49"/>
      <c r="AT315" s="6" t="s">
        <v>131</v>
      </c>
      <c r="AU315" s="6" t="s">
        <v>83</v>
      </c>
    </row>
    <row r="316" spans="2:51" s="6" customFormat="1" ht="15.75" customHeight="1">
      <c r="B316" s="131"/>
      <c r="D316" s="132" t="s">
        <v>133</v>
      </c>
      <c r="E316" s="133"/>
      <c r="F316" s="134" t="s">
        <v>507</v>
      </c>
      <c r="H316" s="135">
        <v>3</v>
      </c>
      <c r="L316" s="131"/>
      <c r="M316" s="136"/>
      <c r="T316" s="137"/>
      <c r="AT316" s="133" t="s">
        <v>133</v>
      </c>
      <c r="AU316" s="133" t="s">
        <v>83</v>
      </c>
      <c r="AV316" s="133" t="s">
        <v>83</v>
      </c>
      <c r="AW316" s="133" t="s">
        <v>96</v>
      </c>
      <c r="AX316" s="133" t="s">
        <v>23</v>
      </c>
      <c r="AY316" s="133" t="s">
        <v>122</v>
      </c>
    </row>
    <row r="317" spans="2:65" s="6" customFormat="1" ht="15.75" customHeight="1">
      <c r="B317" s="22"/>
      <c r="C317" s="144" t="s">
        <v>508</v>
      </c>
      <c r="D317" s="144" t="s">
        <v>307</v>
      </c>
      <c r="E317" s="145" t="s">
        <v>509</v>
      </c>
      <c r="F317" s="146" t="s">
        <v>510</v>
      </c>
      <c r="G317" s="147" t="s">
        <v>285</v>
      </c>
      <c r="H317" s="148">
        <v>2</v>
      </c>
      <c r="I317" s="149"/>
      <c r="J317" s="150">
        <f>ROUND($I$317*$H$317,2)</f>
        <v>0</v>
      </c>
      <c r="K317" s="146" t="s">
        <v>128</v>
      </c>
      <c r="L317" s="151"/>
      <c r="M317" s="152"/>
      <c r="N317" s="153" t="s">
        <v>46</v>
      </c>
      <c r="Q317" s="126">
        <v>0.0133</v>
      </c>
      <c r="R317" s="126">
        <f>$Q$317*$H$317</f>
        <v>0.0266</v>
      </c>
      <c r="S317" s="126">
        <v>0</v>
      </c>
      <c r="T317" s="127">
        <f>$S$317*$H$317</f>
        <v>0</v>
      </c>
      <c r="AR317" s="76" t="s">
        <v>175</v>
      </c>
      <c r="AT317" s="76" t="s">
        <v>307</v>
      </c>
      <c r="AU317" s="76" t="s">
        <v>83</v>
      </c>
      <c r="AY317" s="6" t="s">
        <v>122</v>
      </c>
      <c r="BE317" s="128">
        <f>IF($N$317="základní",$J$317,0)</f>
        <v>0</v>
      </c>
      <c r="BF317" s="128">
        <f>IF($N$317="snížená",$J$317,0)</f>
        <v>0</v>
      </c>
      <c r="BG317" s="128">
        <f>IF($N$317="zákl. přenesená",$J$317,0)</f>
        <v>0</v>
      </c>
      <c r="BH317" s="128">
        <f>IF($N$317="sníž. přenesená",$J$317,0)</f>
        <v>0</v>
      </c>
      <c r="BI317" s="128">
        <f>IF($N$317="nulová",$J$317,0)</f>
        <v>0</v>
      </c>
      <c r="BJ317" s="76" t="s">
        <v>23</v>
      </c>
      <c r="BK317" s="128">
        <f>ROUND($I$317*$H$317,2)</f>
        <v>0</v>
      </c>
      <c r="BL317" s="76" t="s">
        <v>129</v>
      </c>
      <c r="BM317" s="76" t="s">
        <v>511</v>
      </c>
    </row>
    <row r="318" spans="2:47" s="6" customFormat="1" ht="16.5" customHeight="1">
      <c r="B318" s="22"/>
      <c r="D318" s="129" t="s">
        <v>131</v>
      </c>
      <c r="F318" s="130" t="s">
        <v>512</v>
      </c>
      <c r="L318" s="22"/>
      <c r="M318" s="48"/>
      <c r="T318" s="49"/>
      <c r="AT318" s="6" t="s">
        <v>131</v>
      </c>
      <c r="AU318" s="6" t="s">
        <v>83</v>
      </c>
    </row>
    <row r="319" spans="2:51" s="6" customFormat="1" ht="15.75" customHeight="1">
      <c r="B319" s="131"/>
      <c r="D319" s="132" t="s">
        <v>133</v>
      </c>
      <c r="E319" s="133"/>
      <c r="F319" s="134" t="s">
        <v>432</v>
      </c>
      <c r="H319" s="135">
        <v>2</v>
      </c>
      <c r="L319" s="131"/>
      <c r="M319" s="136"/>
      <c r="T319" s="137"/>
      <c r="AT319" s="133" t="s">
        <v>133</v>
      </c>
      <c r="AU319" s="133" t="s">
        <v>83</v>
      </c>
      <c r="AV319" s="133" t="s">
        <v>83</v>
      </c>
      <c r="AW319" s="133" t="s">
        <v>96</v>
      </c>
      <c r="AX319" s="133" t="s">
        <v>23</v>
      </c>
      <c r="AY319" s="133" t="s">
        <v>122</v>
      </c>
    </row>
    <row r="320" spans="2:65" s="6" customFormat="1" ht="15.75" customHeight="1">
      <c r="B320" s="22"/>
      <c r="C320" s="144" t="s">
        <v>513</v>
      </c>
      <c r="D320" s="144" t="s">
        <v>307</v>
      </c>
      <c r="E320" s="145" t="s">
        <v>514</v>
      </c>
      <c r="F320" s="146" t="s">
        <v>515</v>
      </c>
      <c r="G320" s="147" t="s">
        <v>285</v>
      </c>
      <c r="H320" s="148">
        <v>1</v>
      </c>
      <c r="I320" s="149"/>
      <c r="J320" s="150">
        <f>ROUND($I$320*$H$320,2)</f>
        <v>0</v>
      </c>
      <c r="K320" s="146"/>
      <c r="L320" s="151"/>
      <c r="M320" s="152"/>
      <c r="N320" s="153" t="s">
        <v>46</v>
      </c>
      <c r="Q320" s="126">
        <v>0.0055</v>
      </c>
      <c r="R320" s="126">
        <f>$Q$320*$H$320</f>
        <v>0.0055</v>
      </c>
      <c r="S320" s="126">
        <v>0</v>
      </c>
      <c r="T320" s="127">
        <f>$S$320*$H$320</f>
        <v>0</v>
      </c>
      <c r="AR320" s="76" t="s">
        <v>175</v>
      </c>
      <c r="AT320" s="76" t="s">
        <v>307</v>
      </c>
      <c r="AU320" s="76" t="s">
        <v>83</v>
      </c>
      <c r="AY320" s="6" t="s">
        <v>122</v>
      </c>
      <c r="BE320" s="128">
        <f>IF($N$320="základní",$J$320,0)</f>
        <v>0</v>
      </c>
      <c r="BF320" s="128">
        <f>IF($N$320="snížená",$J$320,0)</f>
        <v>0</v>
      </c>
      <c r="BG320" s="128">
        <f>IF($N$320="zákl. přenesená",$J$320,0)</f>
        <v>0</v>
      </c>
      <c r="BH320" s="128">
        <f>IF($N$320="sníž. přenesená",$J$320,0)</f>
        <v>0</v>
      </c>
      <c r="BI320" s="128">
        <f>IF($N$320="nulová",$J$320,0)</f>
        <v>0</v>
      </c>
      <c r="BJ320" s="76" t="s">
        <v>23</v>
      </c>
      <c r="BK320" s="128">
        <f>ROUND($I$320*$H$320,2)</f>
        <v>0</v>
      </c>
      <c r="BL320" s="76" t="s">
        <v>129</v>
      </c>
      <c r="BM320" s="76" t="s">
        <v>516</v>
      </c>
    </row>
    <row r="321" spans="2:47" s="6" customFormat="1" ht="16.5" customHeight="1">
      <c r="B321" s="22"/>
      <c r="D321" s="129" t="s">
        <v>131</v>
      </c>
      <c r="F321" s="130" t="s">
        <v>517</v>
      </c>
      <c r="L321" s="22"/>
      <c r="M321" s="48"/>
      <c r="T321" s="49"/>
      <c r="AT321" s="6" t="s">
        <v>131</v>
      </c>
      <c r="AU321" s="6" t="s">
        <v>83</v>
      </c>
    </row>
    <row r="322" spans="2:51" s="6" customFormat="1" ht="15.75" customHeight="1">
      <c r="B322" s="131"/>
      <c r="D322" s="132" t="s">
        <v>133</v>
      </c>
      <c r="E322" s="133"/>
      <c r="F322" s="134" t="s">
        <v>294</v>
      </c>
      <c r="H322" s="135">
        <v>1</v>
      </c>
      <c r="L322" s="131"/>
      <c r="M322" s="136"/>
      <c r="T322" s="137"/>
      <c r="AT322" s="133" t="s">
        <v>133</v>
      </c>
      <c r="AU322" s="133" t="s">
        <v>83</v>
      </c>
      <c r="AV322" s="133" t="s">
        <v>83</v>
      </c>
      <c r="AW322" s="133" t="s">
        <v>96</v>
      </c>
      <c r="AX322" s="133" t="s">
        <v>23</v>
      </c>
      <c r="AY322" s="133" t="s">
        <v>122</v>
      </c>
    </row>
    <row r="323" spans="2:65" s="6" customFormat="1" ht="15.75" customHeight="1">
      <c r="B323" s="22"/>
      <c r="C323" s="117" t="s">
        <v>518</v>
      </c>
      <c r="D323" s="117" t="s">
        <v>124</v>
      </c>
      <c r="E323" s="118" t="s">
        <v>519</v>
      </c>
      <c r="F323" s="119" t="s">
        <v>520</v>
      </c>
      <c r="G323" s="120" t="s">
        <v>285</v>
      </c>
      <c r="H323" s="121">
        <v>1</v>
      </c>
      <c r="I323" s="122"/>
      <c r="J323" s="123">
        <f>ROUND($I$323*$H$323,2)</f>
        <v>0</v>
      </c>
      <c r="K323" s="119" t="s">
        <v>128</v>
      </c>
      <c r="L323" s="22"/>
      <c r="M323" s="124"/>
      <c r="N323" s="125" t="s">
        <v>46</v>
      </c>
      <c r="Q323" s="126">
        <v>0.32906</v>
      </c>
      <c r="R323" s="126">
        <f>$Q$323*$H$323</f>
        <v>0.32906</v>
      </c>
      <c r="S323" s="126">
        <v>0</v>
      </c>
      <c r="T323" s="127">
        <f>$S$323*$H$323</f>
        <v>0</v>
      </c>
      <c r="AR323" s="76" t="s">
        <v>129</v>
      </c>
      <c r="AT323" s="76" t="s">
        <v>124</v>
      </c>
      <c r="AU323" s="76" t="s">
        <v>83</v>
      </c>
      <c r="AY323" s="6" t="s">
        <v>122</v>
      </c>
      <c r="BE323" s="128">
        <f>IF($N$323="základní",$J$323,0)</f>
        <v>0</v>
      </c>
      <c r="BF323" s="128">
        <f>IF($N$323="snížená",$J$323,0)</f>
        <v>0</v>
      </c>
      <c r="BG323" s="128">
        <f>IF($N$323="zákl. přenesená",$J$323,0)</f>
        <v>0</v>
      </c>
      <c r="BH323" s="128">
        <f>IF($N$323="sníž. přenesená",$J$323,0)</f>
        <v>0</v>
      </c>
      <c r="BI323" s="128">
        <f>IF($N$323="nulová",$J$323,0)</f>
        <v>0</v>
      </c>
      <c r="BJ323" s="76" t="s">
        <v>23</v>
      </c>
      <c r="BK323" s="128">
        <f>ROUND($I$323*$H$323,2)</f>
        <v>0</v>
      </c>
      <c r="BL323" s="76" t="s">
        <v>129</v>
      </c>
      <c r="BM323" s="76" t="s">
        <v>521</v>
      </c>
    </row>
    <row r="324" spans="2:47" s="6" customFormat="1" ht="16.5" customHeight="1">
      <c r="B324" s="22"/>
      <c r="D324" s="129" t="s">
        <v>131</v>
      </c>
      <c r="F324" s="130" t="s">
        <v>520</v>
      </c>
      <c r="L324" s="22"/>
      <c r="M324" s="48"/>
      <c r="T324" s="49"/>
      <c r="AT324" s="6" t="s">
        <v>131</v>
      </c>
      <c r="AU324" s="6" t="s">
        <v>83</v>
      </c>
    </row>
    <row r="325" spans="2:51" s="6" customFormat="1" ht="15.75" customHeight="1">
      <c r="B325" s="131"/>
      <c r="D325" s="132" t="s">
        <v>133</v>
      </c>
      <c r="E325" s="133"/>
      <c r="F325" s="134" t="s">
        <v>294</v>
      </c>
      <c r="H325" s="135">
        <v>1</v>
      </c>
      <c r="L325" s="131"/>
      <c r="M325" s="136"/>
      <c r="T325" s="137"/>
      <c r="AT325" s="133" t="s">
        <v>133</v>
      </c>
      <c r="AU325" s="133" t="s">
        <v>83</v>
      </c>
      <c r="AV325" s="133" t="s">
        <v>83</v>
      </c>
      <c r="AW325" s="133" t="s">
        <v>96</v>
      </c>
      <c r="AX325" s="133" t="s">
        <v>23</v>
      </c>
      <c r="AY325" s="133" t="s">
        <v>122</v>
      </c>
    </row>
    <row r="326" spans="2:65" s="6" customFormat="1" ht="15.75" customHeight="1">
      <c r="B326" s="22"/>
      <c r="C326" s="144" t="s">
        <v>522</v>
      </c>
      <c r="D326" s="144" t="s">
        <v>307</v>
      </c>
      <c r="E326" s="145" t="s">
        <v>523</v>
      </c>
      <c r="F326" s="146" t="s">
        <v>524</v>
      </c>
      <c r="G326" s="147" t="s">
        <v>285</v>
      </c>
      <c r="H326" s="148">
        <v>1</v>
      </c>
      <c r="I326" s="149"/>
      <c r="J326" s="150">
        <f>ROUND($I$326*$H$326,2)</f>
        <v>0</v>
      </c>
      <c r="K326" s="146" t="s">
        <v>128</v>
      </c>
      <c r="L326" s="151"/>
      <c r="M326" s="152"/>
      <c r="N326" s="153" t="s">
        <v>46</v>
      </c>
      <c r="Q326" s="126">
        <v>0.0295</v>
      </c>
      <c r="R326" s="126">
        <f>$Q$326*$H$326</f>
        <v>0.0295</v>
      </c>
      <c r="S326" s="126">
        <v>0</v>
      </c>
      <c r="T326" s="127">
        <f>$S$326*$H$326</f>
        <v>0</v>
      </c>
      <c r="AR326" s="76" t="s">
        <v>175</v>
      </c>
      <c r="AT326" s="76" t="s">
        <v>307</v>
      </c>
      <c r="AU326" s="76" t="s">
        <v>83</v>
      </c>
      <c r="AY326" s="6" t="s">
        <v>122</v>
      </c>
      <c r="BE326" s="128">
        <f>IF($N$326="základní",$J$326,0)</f>
        <v>0</v>
      </c>
      <c r="BF326" s="128">
        <f>IF($N$326="snížená",$J$326,0)</f>
        <v>0</v>
      </c>
      <c r="BG326" s="128">
        <f>IF($N$326="zákl. přenesená",$J$326,0)</f>
        <v>0</v>
      </c>
      <c r="BH326" s="128">
        <f>IF($N$326="sníž. přenesená",$J$326,0)</f>
        <v>0</v>
      </c>
      <c r="BI326" s="128">
        <f>IF($N$326="nulová",$J$326,0)</f>
        <v>0</v>
      </c>
      <c r="BJ326" s="76" t="s">
        <v>23</v>
      </c>
      <c r="BK326" s="128">
        <f>ROUND($I$326*$H$326,2)</f>
        <v>0</v>
      </c>
      <c r="BL326" s="76" t="s">
        <v>129</v>
      </c>
      <c r="BM326" s="76" t="s">
        <v>525</v>
      </c>
    </row>
    <row r="327" spans="2:47" s="6" customFormat="1" ht="16.5" customHeight="1">
      <c r="B327" s="22"/>
      <c r="D327" s="129" t="s">
        <v>131</v>
      </c>
      <c r="F327" s="130" t="s">
        <v>526</v>
      </c>
      <c r="L327" s="22"/>
      <c r="M327" s="48"/>
      <c r="T327" s="49"/>
      <c r="AT327" s="6" t="s">
        <v>131</v>
      </c>
      <c r="AU327" s="6" t="s">
        <v>83</v>
      </c>
    </row>
    <row r="328" spans="2:51" s="6" customFormat="1" ht="15.75" customHeight="1">
      <c r="B328" s="131"/>
      <c r="D328" s="132" t="s">
        <v>133</v>
      </c>
      <c r="E328" s="133"/>
      <c r="F328" s="134" t="s">
        <v>294</v>
      </c>
      <c r="H328" s="135">
        <v>1</v>
      </c>
      <c r="L328" s="131"/>
      <c r="M328" s="136"/>
      <c r="T328" s="137"/>
      <c r="AT328" s="133" t="s">
        <v>133</v>
      </c>
      <c r="AU328" s="133" t="s">
        <v>83</v>
      </c>
      <c r="AV328" s="133" t="s">
        <v>83</v>
      </c>
      <c r="AW328" s="133" t="s">
        <v>96</v>
      </c>
      <c r="AX328" s="133" t="s">
        <v>23</v>
      </c>
      <c r="AY328" s="133" t="s">
        <v>122</v>
      </c>
    </row>
    <row r="329" spans="2:65" s="6" customFormat="1" ht="15.75" customHeight="1">
      <c r="B329" s="22"/>
      <c r="C329" s="117" t="s">
        <v>527</v>
      </c>
      <c r="D329" s="117" t="s">
        <v>124</v>
      </c>
      <c r="E329" s="118" t="s">
        <v>528</v>
      </c>
      <c r="F329" s="119" t="s">
        <v>529</v>
      </c>
      <c r="G329" s="120" t="s">
        <v>285</v>
      </c>
      <c r="H329" s="121">
        <v>2</v>
      </c>
      <c r="I329" s="122"/>
      <c r="J329" s="123">
        <f>ROUND($I$329*$H$329,2)</f>
        <v>0</v>
      </c>
      <c r="K329" s="119" t="s">
        <v>128</v>
      </c>
      <c r="L329" s="22"/>
      <c r="M329" s="124"/>
      <c r="N329" s="125" t="s">
        <v>46</v>
      </c>
      <c r="Q329" s="126">
        <v>0.00011</v>
      </c>
      <c r="R329" s="126">
        <f>$Q$329*$H$329</f>
        <v>0.00022</v>
      </c>
      <c r="S329" s="126">
        <v>0</v>
      </c>
      <c r="T329" s="127">
        <f>$S$329*$H$329</f>
        <v>0</v>
      </c>
      <c r="AR329" s="76" t="s">
        <v>129</v>
      </c>
      <c r="AT329" s="76" t="s">
        <v>124</v>
      </c>
      <c r="AU329" s="76" t="s">
        <v>83</v>
      </c>
      <c r="AY329" s="6" t="s">
        <v>122</v>
      </c>
      <c r="BE329" s="128">
        <f>IF($N$329="základní",$J$329,0)</f>
        <v>0</v>
      </c>
      <c r="BF329" s="128">
        <f>IF($N$329="snížená",$J$329,0)</f>
        <v>0</v>
      </c>
      <c r="BG329" s="128">
        <f>IF($N$329="zákl. přenesená",$J$329,0)</f>
        <v>0</v>
      </c>
      <c r="BH329" s="128">
        <f>IF($N$329="sníž. přenesená",$J$329,0)</f>
        <v>0</v>
      </c>
      <c r="BI329" s="128">
        <f>IF($N$329="nulová",$J$329,0)</f>
        <v>0</v>
      </c>
      <c r="BJ329" s="76" t="s">
        <v>23</v>
      </c>
      <c r="BK329" s="128">
        <f>ROUND($I$329*$H$329,2)</f>
        <v>0</v>
      </c>
      <c r="BL329" s="76" t="s">
        <v>129</v>
      </c>
      <c r="BM329" s="76" t="s">
        <v>530</v>
      </c>
    </row>
    <row r="330" spans="2:47" s="6" customFormat="1" ht="16.5" customHeight="1">
      <c r="B330" s="22"/>
      <c r="D330" s="129" t="s">
        <v>131</v>
      </c>
      <c r="F330" s="130" t="s">
        <v>531</v>
      </c>
      <c r="L330" s="22"/>
      <c r="M330" s="48"/>
      <c r="T330" s="49"/>
      <c r="AT330" s="6" t="s">
        <v>131</v>
      </c>
      <c r="AU330" s="6" t="s">
        <v>83</v>
      </c>
    </row>
    <row r="331" spans="2:51" s="6" customFormat="1" ht="15.75" customHeight="1">
      <c r="B331" s="131"/>
      <c r="D331" s="132" t="s">
        <v>133</v>
      </c>
      <c r="E331" s="133"/>
      <c r="F331" s="134" t="s">
        <v>532</v>
      </c>
      <c r="H331" s="135">
        <v>2</v>
      </c>
      <c r="L331" s="131"/>
      <c r="M331" s="136"/>
      <c r="T331" s="137"/>
      <c r="AT331" s="133" t="s">
        <v>133</v>
      </c>
      <c r="AU331" s="133" t="s">
        <v>83</v>
      </c>
      <c r="AV331" s="133" t="s">
        <v>83</v>
      </c>
      <c r="AW331" s="133" t="s">
        <v>96</v>
      </c>
      <c r="AX331" s="133" t="s">
        <v>23</v>
      </c>
      <c r="AY331" s="133" t="s">
        <v>122</v>
      </c>
    </row>
    <row r="332" spans="2:65" s="6" customFormat="1" ht="15.75" customHeight="1">
      <c r="B332" s="22"/>
      <c r="C332" s="117" t="s">
        <v>533</v>
      </c>
      <c r="D332" s="117" t="s">
        <v>124</v>
      </c>
      <c r="E332" s="118" t="s">
        <v>534</v>
      </c>
      <c r="F332" s="119" t="s">
        <v>535</v>
      </c>
      <c r="G332" s="120" t="s">
        <v>163</v>
      </c>
      <c r="H332" s="121">
        <v>109.3</v>
      </c>
      <c r="I332" s="122"/>
      <c r="J332" s="123">
        <f>ROUND($I$332*$H$332,2)</f>
        <v>0</v>
      </c>
      <c r="K332" s="119" t="s">
        <v>128</v>
      </c>
      <c r="L332" s="22"/>
      <c r="M332" s="124"/>
      <c r="N332" s="125" t="s">
        <v>46</v>
      </c>
      <c r="Q332" s="126">
        <v>0.00019</v>
      </c>
      <c r="R332" s="126">
        <f>$Q$332*$H$332</f>
        <v>0.020767</v>
      </c>
      <c r="S332" s="126">
        <v>0</v>
      </c>
      <c r="T332" s="127">
        <f>$S$332*$H$332</f>
        <v>0</v>
      </c>
      <c r="AR332" s="76" t="s">
        <v>129</v>
      </c>
      <c r="AT332" s="76" t="s">
        <v>124</v>
      </c>
      <c r="AU332" s="76" t="s">
        <v>83</v>
      </c>
      <c r="AY332" s="6" t="s">
        <v>122</v>
      </c>
      <c r="BE332" s="128">
        <f>IF($N$332="základní",$J$332,0)</f>
        <v>0</v>
      </c>
      <c r="BF332" s="128">
        <f>IF($N$332="snížená",$J$332,0)</f>
        <v>0</v>
      </c>
      <c r="BG332" s="128">
        <f>IF($N$332="zákl. přenesená",$J$332,0)</f>
        <v>0</v>
      </c>
      <c r="BH332" s="128">
        <f>IF($N$332="sníž. přenesená",$J$332,0)</f>
        <v>0</v>
      </c>
      <c r="BI332" s="128">
        <f>IF($N$332="nulová",$J$332,0)</f>
        <v>0</v>
      </c>
      <c r="BJ332" s="76" t="s">
        <v>23</v>
      </c>
      <c r="BK332" s="128">
        <f>ROUND($I$332*$H$332,2)</f>
        <v>0</v>
      </c>
      <c r="BL332" s="76" t="s">
        <v>129</v>
      </c>
      <c r="BM332" s="76" t="s">
        <v>536</v>
      </c>
    </row>
    <row r="333" spans="2:47" s="6" customFormat="1" ht="16.5" customHeight="1">
      <c r="B333" s="22"/>
      <c r="D333" s="129" t="s">
        <v>131</v>
      </c>
      <c r="F333" s="130" t="s">
        <v>537</v>
      </c>
      <c r="L333" s="22"/>
      <c r="M333" s="48"/>
      <c r="T333" s="49"/>
      <c r="AT333" s="6" t="s">
        <v>131</v>
      </c>
      <c r="AU333" s="6" t="s">
        <v>83</v>
      </c>
    </row>
    <row r="334" spans="2:51" s="6" customFormat="1" ht="15.75" customHeight="1">
      <c r="B334" s="131"/>
      <c r="D334" s="132" t="s">
        <v>133</v>
      </c>
      <c r="E334" s="133"/>
      <c r="F334" s="134" t="s">
        <v>462</v>
      </c>
      <c r="H334" s="135">
        <v>109.3</v>
      </c>
      <c r="L334" s="131"/>
      <c r="M334" s="136"/>
      <c r="T334" s="137"/>
      <c r="AT334" s="133" t="s">
        <v>133</v>
      </c>
      <c r="AU334" s="133" t="s">
        <v>83</v>
      </c>
      <c r="AV334" s="133" t="s">
        <v>83</v>
      </c>
      <c r="AW334" s="133" t="s">
        <v>96</v>
      </c>
      <c r="AX334" s="133" t="s">
        <v>23</v>
      </c>
      <c r="AY334" s="133" t="s">
        <v>122</v>
      </c>
    </row>
    <row r="335" spans="2:65" s="6" customFormat="1" ht="15.75" customHeight="1">
      <c r="B335" s="22"/>
      <c r="C335" s="117" t="s">
        <v>538</v>
      </c>
      <c r="D335" s="117" t="s">
        <v>124</v>
      </c>
      <c r="E335" s="118" t="s">
        <v>539</v>
      </c>
      <c r="F335" s="119" t="s">
        <v>540</v>
      </c>
      <c r="G335" s="120" t="s">
        <v>285</v>
      </c>
      <c r="H335" s="121">
        <v>1</v>
      </c>
      <c r="I335" s="122"/>
      <c r="J335" s="123">
        <f>ROUND($I$335*$H$335,2)</f>
        <v>0</v>
      </c>
      <c r="K335" s="119"/>
      <c r="L335" s="22"/>
      <c r="M335" s="124"/>
      <c r="N335" s="125" t="s">
        <v>46</v>
      </c>
      <c r="Q335" s="126">
        <v>0</v>
      </c>
      <c r="R335" s="126">
        <f>$Q$335*$H$335</f>
        <v>0</v>
      </c>
      <c r="S335" s="126">
        <v>0</v>
      </c>
      <c r="T335" s="127">
        <f>$S$335*$H$335</f>
        <v>0</v>
      </c>
      <c r="AR335" s="76" t="s">
        <v>129</v>
      </c>
      <c r="AT335" s="76" t="s">
        <v>124</v>
      </c>
      <c r="AU335" s="76" t="s">
        <v>83</v>
      </c>
      <c r="AY335" s="6" t="s">
        <v>122</v>
      </c>
      <c r="BE335" s="128">
        <f>IF($N$335="základní",$J$335,0)</f>
        <v>0</v>
      </c>
      <c r="BF335" s="128">
        <f>IF($N$335="snížená",$J$335,0)</f>
        <v>0</v>
      </c>
      <c r="BG335" s="128">
        <f>IF($N$335="zákl. přenesená",$J$335,0)</f>
        <v>0</v>
      </c>
      <c r="BH335" s="128">
        <f>IF($N$335="sníž. přenesená",$J$335,0)</f>
        <v>0</v>
      </c>
      <c r="BI335" s="128">
        <f>IF($N$335="nulová",$J$335,0)</f>
        <v>0</v>
      </c>
      <c r="BJ335" s="76" t="s">
        <v>23</v>
      </c>
      <c r="BK335" s="128">
        <f>ROUND($I$335*$H$335,2)</f>
        <v>0</v>
      </c>
      <c r="BL335" s="76" t="s">
        <v>129</v>
      </c>
      <c r="BM335" s="76" t="s">
        <v>541</v>
      </c>
    </row>
    <row r="336" spans="2:51" s="6" customFormat="1" ht="15.75" customHeight="1">
      <c r="B336" s="131"/>
      <c r="D336" s="129" t="s">
        <v>133</v>
      </c>
      <c r="E336" s="134"/>
      <c r="F336" s="134" t="s">
        <v>404</v>
      </c>
      <c r="H336" s="135">
        <v>1</v>
      </c>
      <c r="L336" s="131"/>
      <c r="M336" s="136"/>
      <c r="T336" s="137"/>
      <c r="AT336" s="133" t="s">
        <v>133</v>
      </c>
      <c r="AU336" s="133" t="s">
        <v>83</v>
      </c>
      <c r="AV336" s="133" t="s">
        <v>83</v>
      </c>
      <c r="AW336" s="133" t="s">
        <v>96</v>
      </c>
      <c r="AX336" s="133" t="s">
        <v>23</v>
      </c>
      <c r="AY336" s="133" t="s">
        <v>122</v>
      </c>
    </row>
    <row r="337" spans="2:63" s="106" customFormat="1" ht="30.75" customHeight="1">
      <c r="B337" s="107"/>
      <c r="D337" s="108" t="s">
        <v>74</v>
      </c>
      <c r="E337" s="115" t="s">
        <v>180</v>
      </c>
      <c r="F337" s="115" t="s">
        <v>542</v>
      </c>
      <c r="J337" s="116">
        <f>$BK$337</f>
        <v>0</v>
      </c>
      <c r="L337" s="107"/>
      <c r="M337" s="111"/>
      <c r="P337" s="112">
        <f>SUM($P$338:$P$343)</f>
        <v>0</v>
      </c>
      <c r="R337" s="112">
        <f>SUM($R$338:$R$343)</f>
        <v>0</v>
      </c>
      <c r="T337" s="113">
        <f>SUM($T$338:$T$343)</f>
        <v>0</v>
      </c>
      <c r="AR337" s="108" t="s">
        <v>23</v>
      </c>
      <c r="AT337" s="108" t="s">
        <v>74</v>
      </c>
      <c r="AU337" s="108" t="s">
        <v>23</v>
      </c>
      <c r="AY337" s="108" t="s">
        <v>122</v>
      </c>
      <c r="BK337" s="114">
        <f>SUM($BK$338:$BK$343)</f>
        <v>0</v>
      </c>
    </row>
    <row r="338" spans="2:65" s="6" customFormat="1" ht="15.75" customHeight="1">
      <c r="B338" s="22"/>
      <c r="C338" s="117" t="s">
        <v>543</v>
      </c>
      <c r="D338" s="117" t="s">
        <v>124</v>
      </c>
      <c r="E338" s="118" t="s">
        <v>544</v>
      </c>
      <c r="F338" s="119" t="s">
        <v>545</v>
      </c>
      <c r="G338" s="120" t="s">
        <v>163</v>
      </c>
      <c r="H338" s="121">
        <v>20</v>
      </c>
      <c r="I338" s="122"/>
      <c r="J338" s="123">
        <f>ROUND($I$338*$H$338,2)</f>
        <v>0</v>
      </c>
      <c r="K338" s="119" t="s">
        <v>128</v>
      </c>
      <c r="L338" s="22"/>
      <c r="M338" s="124"/>
      <c r="N338" s="125" t="s">
        <v>46</v>
      </c>
      <c r="Q338" s="126">
        <v>0</v>
      </c>
      <c r="R338" s="126">
        <f>$Q$338*$H$338</f>
        <v>0</v>
      </c>
      <c r="S338" s="126">
        <v>0</v>
      </c>
      <c r="T338" s="127">
        <f>$S$338*$H$338</f>
        <v>0</v>
      </c>
      <c r="AR338" s="76" t="s">
        <v>129</v>
      </c>
      <c r="AT338" s="76" t="s">
        <v>124</v>
      </c>
      <c r="AU338" s="76" t="s">
        <v>83</v>
      </c>
      <c r="AY338" s="6" t="s">
        <v>122</v>
      </c>
      <c r="BE338" s="128">
        <f>IF($N$338="základní",$J$338,0)</f>
        <v>0</v>
      </c>
      <c r="BF338" s="128">
        <f>IF($N$338="snížená",$J$338,0)</f>
        <v>0</v>
      </c>
      <c r="BG338" s="128">
        <f>IF($N$338="zákl. přenesená",$J$338,0)</f>
        <v>0</v>
      </c>
      <c r="BH338" s="128">
        <f>IF($N$338="sníž. přenesená",$J$338,0)</f>
        <v>0</v>
      </c>
      <c r="BI338" s="128">
        <f>IF($N$338="nulová",$J$338,0)</f>
        <v>0</v>
      </c>
      <c r="BJ338" s="76" t="s">
        <v>23</v>
      </c>
      <c r="BK338" s="128">
        <f>ROUND($I$338*$H$338,2)</f>
        <v>0</v>
      </c>
      <c r="BL338" s="76" t="s">
        <v>129</v>
      </c>
      <c r="BM338" s="76" t="s">
        <v>546</v>
      </c>
    </row>
    <row r="339" spans="2:47" s="6" customFormat="1" ht="16.5" customHeight="1">
      <c r="B339" s="22"/>
      <c r="D339" s="129" t="s">
        <v>131</v>
      </c>
      <c r="F339" s="130" t="s">
        <v>547</v>
      </c>
      <c r="L339" s="22"/>
      <c r="M339" s="48"/>
      <c r="T339" s="49"/>
      <c r="AT339" s="6" t="s">
        <v>131</v>
      </c>
      <c r="AU339" s="6" t="s">
        <v>83</v>
      </c>
    </row>
    <row r="340" spans="2:51" s="6" customFormat="1" ht="15.75" customHeight="1">
      <c r="B340" s="131"/>
      <c r="D340" s="132" t="s">
        <v>133</v>
      </c>
      <c r="E340" s="133"/>
      <c r="F340" s="134" t="s">
        <v>280</v>
      </c>
      <c r="H340" s="135">
        <v>20</v>
      </c>
      <c r="L340" s="131"/>
      <c r="M340" s="136"/>
      <c r="T340" s="137"/>
      <c r="AT340" s="133" t="s">
        <v>133</v>
      </c>
      <c r="AU340" s="133" t="s">
        <v>83</v>
      </c>
      <c r="AV340" s="133" t="s">
        <v>83</v>
      </c>
      <c r="AW340" s="133" t="s">
        <v>96</v>
      </c>
      <c r="AX340" s="133" t="s">
        <v>23</v>
      </c>
      <c r="AY340" s="133" t="s">
        <v>122</v>
      </c>
    </row>
    <row r="341" spans="2:65" s="6" customFormat="1" ht="15.75" customHeight="1">
      <c r="B341" s="22"/>
      <c r="C341" s="117" t="s">
        <v>548</v>
      </c>
      <c r="D341" s="117" t="s">
        <v>124</v>
      </c>
      <c r="E341" s="118" t="s">
        <v>549</v>
      </c>
      <c r="F341" s="119" t="s">
        <v>550</v>
      </c>
      <c r="G341" s="120" t="s">
        <v>127</v>
      </c>
      <c r="H341" s="121">
        <v>11</v>
      </c>
      <c r="I341" s="122"/>
      <c r="J341" s="123">
        <f>ROUND($I$341*$H$341,2)</f>
        <v>0</v>
      </c>
      <c r="K341" s="119" t="s">
        <v>128</v>
      </c>
      <c r="L341" s="22"/>
      <c r="M341" s="124"/>
      <c r="N341" s="125" t="s">
        <v>46</v>
      </c>
      <c r="Q341" s="126">
        <v>0</v>
      </c>
      <c r="R341" s="126">
        <f>$Q$341*$H$341</f>
        <v>0</v>
      </c>
      <c r="S341" s="126">
        <v>0</v>
      </c>
      <c r="T341" s="127">
        <f>$S$341*$H$341</f>
        <v>0</v>
      </c>
      <c r="AR341" s="76" t="s">
        <v>129</v>
      </c>
      <c r="AT341" s="76" t="s">
        <v>124</v>
      </c>
      <c r="AU341" s="76" t="s">
        <v>83</v>
      </c>
      <c r="AY341" s="6" t="s">
        <v>122</v>
      </c>
      <c r="BE341" s="128">
        <f>IF($N$341="základní",$J$341,0)</f>
        <v>0</v>
      </c>
      <c r="BF341" s="128">
        <f>IF($N$341="snížená",$J$341,0)</f>
        <v>0</v>
      </c>
      <c r="BG341" s="128">
        <f>IF($N$341="zákl. přenesená",$J$341,0)</f>
        <v>0</v>
      </c>
      <c r="BH341" s="128">
        <f>IF($N$341="sníž. přenesená",$J$341,0)</f>
        <v>0</v>
      </c>
      <c r="BI341" s="128">
        <f>IF($N$341="nulová",$J$341,0)</f>
        <v>0</v>
      </c>
      <c r="BJ341" s="76" t="s">
        <v>23</v>
      </c>
      <c r="BK341" s="128">
        <f>ROUND($I$341*$H$341,2)</f>
        <v>0</v>
      </c>
      <c r="BL341" s="76" t="s">
        <v>129</v>
      </c>
      <c r="BM341" s="76" t="s">
        <v>551</v>
      </c>
    </row>
    <row r="342" spans="2:47" s="6" customFormat="1" ht="38.25" customHeight="1">
      <c r="B342" s="22"/>
      <c r="D342" s="129" t="s">
        <v>131</v>
      </c>
      <c r="F342" s="130" t="s">
        <v>552</v>
      </c>
      <c r="L342" s="22"/>
      <c r="M342" s="48"/>
      <c r="T342" s="49"/>
      <c r="AT342" s="6" t="s">
        <v>131</v>
      </c>
      <c r="AU342" s="6" t="s">
        <v>83</v>
      </c>
    </row>
    <row r="343" spans="2:51" s="6" customFormat="1" ht="15.75" customHeight="1">
      <c r="B343" s="131"/>
      <c r="D343" s="132" t="s">
        <v>133</v>
      </c>
      <c r="E343" s="133"/>
      <c r="F343" s="134" t="s">
        <v>134</v>
      </c>
      <c r="H343" s="135">
        <v>11</v>
      </c>
      <c r="L343" s="131"/>
      <c r="M343" s="136"/>
      <c r="T343" s="137"/>
      <c r="AT343" s="133" t="s">
        <v>133</v>
      </c>
      <c r="AU343" s="133" t="s">
        <v>83</v>
      </c>
      <c r="AV343" s="133" t="s">
        <v>83</v>
      </c>
      <c r="AW343" s="133" t="s">
        <v>96</v>
      </c>
      <c r="AX343" s="133" t="s">
        <v>23</v>
      </c>
      <c r="AY343" s="133" t="s">
        <v>122</v>
      </c>
    </row>
    <row r="344" spans="2:63" s="106" customFormat="1" ht="30.75" customHeight="1">
      <c r="B344" s="107"/>
      <c r="D344" s="108" t="s">
        <v>74</v>
      </c>
      <c r="E344" s="115" t="s">
        <v>553</v>
      </c>
      <c r="F344" s="115" t="s">
        <v>554</v>
      </c>
      <c r="J344" s="116">
        <f>$BK$344</f>
        <v>0</v>
      </c>
      <c r="L344" s="107"/>
      <c r="M344" s="111"/>
      <c r="P344" s="112">
        <f>SUM($P$345:$P$357)</f>
        <v>0</v>
      </c>
      <c r="R344" s="112">
        <f>SUM($R$345:$R$357)</f>
        <v>0</v>
      </c>
      <c r="T344" s="113">
        <f>SUM($T$345:$T$357)</f>
        <v>0</v>
      </c>
      <c r="AR344" s="108" t="s">
        <v>23</v>
      </c>
      <c r="AT344" s="108" t="s">
        <v>74</v>
      </c>
      <c r="AU344" s="108" t="s">
        <v>23</v>
      </c>
      <c r="AY344" s="108" t="s">
        <v>122</v>
      </c>
      <c r="BK344" s="114">
        <f>SUM($BK$345:$BK$357)</f>
        <v>0</v>
      </c>
    </row>
    <row r="345" spans="2:65" s="6" customFormat="1" ht="15.75" customHeight="1">
      <c r="B345" s="22"/>
      <c r="C345" s="117" t="s">
        <v>555</v>
      </c>
      <c r="D345" s="117" t="s">
        <v>124</v>
      </c>
      <c r="E345" s="118" t="s">
        <v>556</v>
      </c>
      <c r="F345" s="119" t="s">
        <v>557</v>
      </c>
      <c r="G345" s="120" t="s">
        <v>208</v>
      </c>
      <c r="H345" s="121">
        <v>19.177</v>
      </c>
      <c r="I345" s="122"/>
      <c r="J345" s="123">
        <f>ROUND($I$345*$H$345,2)</f>
        <v>0</v>
      </c>
      <c r="K345" s="119" t="s">
        <v>128</v>
      </c>
      <c r="L345" s="22"/>
      <c r="M345" s="124"/>
      <c r="N345" s="125" t="s">
        <v>46</v>
      </c>
      <c r="Q345" s="126">
        <v>0</v>
      </c>
      <c r="R345" s="126">
        <f>$Q$345*$H$345</f>
        <v>0</v>
      </c>
      <c r="S345" s="126">
        <v>0</v>
      </c>
      <c r="T345" s="127">
        <f>$S$345*$H$345</f>
        <v>0</v>
      </c>
      <c r="AR345" s="76" t="s">
        <v>129</v>
      </c>
      <c r="AT345" s="76" t="s">
        <v>124</v>
      </c>
      <c r="AU345" s="76" t="s">
        <v>83</v>
      </c>
      <c r="AY345" s="6" t="s">
        <v>122</v>
      </c>
      <c r="BE345" s="128">
        <f>IF($N$345="základní",$J$345,0)</f>
        <v>0</v>
      </c>
      <c r="BF345" s="128">
        <f>IF($N$345="snížená",$J$345,0)</f>
        <v>0</v>
      </c>
      <c r="BG345" s="128">
        <f>IF($N$345="zákl. přenesená",$J$345,0)</f>
        <v>0</v>
      </c>
      <c r="BH345" s="128">
        <f>IF($N$345="sníž. přenesená",$J$345,0)</f>
        <v>0</v>
      </c>
      <c r="BI345" s="128">
        <f>IF($N$345="nulová",$J$345,0)</f>
        <v>0</v>
      </c>
      <c r="BJ345" s="76" t="s">
        <v>23</v>
      </c>
      <c r="BK345" s="128">
        <f>ROUND($I$345*$H$345,2)</f>
        <v>0</v>
      </c>
      <c r="BL345" s="76" t="s">
        <v>129</v>
      </c>
      <c r="BM345" s="76" t="s">
        <v>558</v>
      </c>
    </row>
    <row r="346" spans="2:47" s="6" customFormat="1" ht="16.5" customHeight="1">
      <c r="B346" s="22"/>
      <c r="D346" s="129" t="s">
        <v>131</v>
      </c>
      <c r="F346" s="130" t="s">
        <v>559</v>
      </c>
      <c r="L346" s="22"/>
      <c r="M346" s="48"/>
      <c r="T346" s="49"/>
      <c r="AT346" s="6" t="s">
        <v>131</v>
      </c>
      <c r="AU346" s="6" t="s">
        <v>83</v>
      </c>
    </row>
    <row r="347" spans="2:65" s="6" customFormat="1" ht="15.75" customHeight="1">
      <c r="B347" s="22"/>
      <c r="C347" s="117" t="s">
        <v>560</v>
      </c>
      <c r="D347" s="117" t="s">
        <v>124</v>
      </c>
      <c r="E347" s="118" t="s">
        <v>561</v>
      </c>
      <c r="F347" s="119" t="s">
        <v>562</v>
      </c>
      <c r="G347" s="120" t="s">
        <v>208</v>
      </c>
      <c r="H347" s="121">
        <v>134.239</v>
      </c>
      <c r="I347" s="122"/>
      <c r="J347" s="123">
        <f>ROUND($I$347*$H$347,2)</f>
        <v>0</v>
      </c>
      <c r="K347" s="119" t="s">
        <v>128</v>
      </c>
      <c r="L347" s="22"/>
      <c r="M347" s="124"/>
      <c r="N347" s="125" t="s">
        <v>46</v>
      </c>
      <c r="Q347" s="126">
        <v>0</v>
      </c>
      <c r="R347" s="126">
        <f>$Q$347*$H$347</f>
        <v>0</v>
      </c>
      <c r="S347" s="126">
        <v>0</v>
      </c>
      <c r="T347" s="127">
        <f>$S$347*$H$347</f>
        <v>0</v>
      </c>
      <c r="AR347" s="76" t="s">
        <v>129</v>
      </c>
      <c r="AT347" s="76" t="s">
        <v>124</v>
      </c>
      <c r="AU347" s="76" t="s">
        <v>83</v>
      </c>
      <c r="AY347" s="6" t="s">
        <v>122</v>
      </c>
      <c r="BE347" s="128">
        <f>IF($N$347="základní",$J$347,0)</f>
        <v>0</v>
      </c>
      <c r="BF347" s="128">
        <f>IF($N$347="snížená",$J$347,0)</f>
        <v>0</v>
      </c>
      <c r="BG347" s="128">
        <f>IF($N$347="zákl. přenesená",$J$347,0)</f>
        <v>0</v>
      </c>
      <c r="BH347" s="128">
        <f>IF($N$347="sníž. přenesená",$J$347,0)</f>
        <v>0</v>
      </c>
      <c r="BI347" s="128">
        <f>IF($N$347="nulová",$J$347,0)</f>
        <v>0</v>
      </c>
      <c r="BJ347" s="76" t="s">
        <v>23</v>
      </c>
      <c r="BK347" s="128">
        <f>ROUND($I$347*$H$347,2)</f>
        <v>0</v>
      </c>
      <c r="BL347" s="76" t="s">
        <v>129</v>
      </c>
      <c r="BM347" s="76" t="s">
        <v>563</v>
      </c>
    </row>
    <row r="348" spans="2:47" s="6" customFormat="1" ht="27" customHeight="1">
      <c r="B348" s="22"/>
      <c r="D348" s="129" t="s">
        <v>131</v>
      </c>
      <c r="F348" s="130" t="s">
        <v>564</v>
      </c>
      <c r="L348" s="22"/>
      <c r="M348" s="48"/>
      <c r="T348" s="49"/>
      <c r="AT348" s="6" t="s">
        <v>131</v>
      </c>
      <c r="AU348" s="6" t="s">
        <v>83</v>
      </c>
    </row>
    <row r="349" spans="2:51" s="6" customFormat="1" ht="15.75" customHeight="1">
      <c r="B349" s="131"/>
      <c r="D349" s="132" t="s">
        <v>133</v>
      </c>
      <c r="F349" s="134" t="s">
        <v>565</v>
      </c>
      <c r="H349" s="135">
        <v>134.239</v>
      </c>
      <c r="L349" s="131"/>
      <c r="M349" s="136"/>
      <c r="T349" s="137"/>
      <c r="AT349" s="133" t="s">
        <v>133</v>
      </c>
      <c r="AU349" s="133" t="s">
        <v>83</v>
      </c>
      <c r="AV349" s="133" t="s">
        <v>83</v>
      </c>
      <c r="AW349" s="133" t="s">
        <v>75</v>
      </c>
      <c r="AX349" s="133" t="s">
        <v>23</v>
      </c>
      <c r="AY349" s="133" t="s">
        <v>122</v>
      </c>
    </row>
    <row r="350" spans="2:65" s="6" customFormat="1" ht="15.75" customHeight="1">
      <c r="B350" s="22"/>
      <c r="C350" s="117" t="s">
        <v>566</v>
      </c>
      <c r="D350" s="117" t="s">
        <v>124</v>
      </c>
      <c r="E350" s="118" t="s">
        <v>567</v>
      </c>
      <c r="F350" s="119" t="s">
        <v>568</v>
      </c>
      <c r="G350" s="120" t="s">
        <v>208</v>
      </c>
      <c r="H350" s="121">
        <v>19.177</v>
      </c>
      <c r="I350" s="122"/>
      <c r="J350" s="123">
        <f>ROUND($I$350*$H$350,2)</f>
        <v>0</v>
      </c>
      <c r="K350" s="119" t="s">
        <v>128</v>
      </c>
      <c r="L350" s="22"/>
      <c r="M350" s="124"/>
      <c r="N350" s="125" t="s">
        <v>46</v>
      </c>
      <c r="Q350" s="126">
        <v>0</v>
      </c>
      <c r="R350" s="126">
        <f>$Q$350*$H$350</f>
        <v>0</v>
      </c>
      <c r="S350" s="126">
        <v>0</v>
      </c>
      <c r="T350" s="127">
        <f>$S$350*$H$350</f>
        <v>0</v>
      </c>
      <c r="AR350" s="76" t="s">
        <v>129</v>
      </c>
      <c r="AT350" s="76" t="s">
        <v>124</v>
      </c>
      <c r="AU350" s="76" t="s">
        <v>83</v>
      </c>
      <c r="AY350" s="6" t="s">
        <v>122</v>
      </c>
      <c r="BE350" s="128">
        <f>IF($N$350="základní",$J$350,0)</f>
        <v>0</v>
      </c>
      <c r="BF350" s="128">
        <f>IF($N$350="snížená",$J$350,0)</f>
        <v>0</v>
      </c>
      <c r="BG350" s="128">
        <f>IF($N$350="zákl. přenesená",$J$350,0)</f>
        <v>0</v>
      </c>
      <c r="BH350" s="128">
        <f>IF($N$350="sníž. přenesená",$J$350,0)</f>
        <v>0</v>
      </c>
      <c r="BI350" s="128">
        <f>IF($N$350="nulová",$J$350,0)</f>
        <v>0</v>
      </c>
      <c r="BJ350" s="76" t="s">
        <v>23</v>
      </c>
      <c r="BK350" s="128">
        <f>ROUND($I$350*$H$350,2)</f>
        <v>0</v>
      </c>
      <c r="BL350" s="76" t="s">
        <v>129</v>
      </c>
      <c r="BM350" s="76" t="s">
        <v>569</v>
      </c>
    </row>
    <row r="351" spans="2:47" s="6" customFormat="1" ht="16.5" customHeight="1">
      <c r="B351" s="22"/>
      <c r="D351" s="129" t="s">
        <v>131</v>
      </c>
      <c r="F351" s="130" t="s">
        <v>570</v>
      </c>
      <c r="L351" s="22"/>
      <c r="M351" s="48"/>
      <c r="T351" s="49"/>
      <c r="AT351" s="6" t="s">
        <v>131</v>
      </c>
      <c r="AU351" s="6" t="s">
        <v>83</v>
      </c>
    </row>
    <row r="352" spans="2:65" s="6" customFormat="1" ht="15.75" customHeight="1">
      <c r="B352" s="22"/>
      <c r="C352" s="117" t="s">
        <v>571</v>
      </c>
      <c r="D352" s="117" t="s">
        <v>124</v>
      </c>
      <c r="E352" s="118" t="s">
        <v>572</v>
      </c>
      <c r="F352" s="119" t="s">
        <v>573</v>
      </c>
      <c r="G352" s="120" t="s">
        <v>208</v>
      </c>
      <c r="H352" s="121">
        <v>3.95</v>
      </c>
      <c r="I352" s="122"/>
      <c r="J352" s="123">
        <f>ROUND($I$352*$H$352,2)</f>
        <v>0</v>
      </c>
      <c r="K352" s="119" t="s">
        <v>128</v>
      </c>
      <c r="L352" s="22"/>
      <c r="M352" s="124"/>
      <c r="N352" s="125" t="s">
        <v>46</v>
      </c>
      <c r="Q352" s="126">
        <v>0</v>
      </c>
      <c r="R352" s="126">
        <f>$Q$352*$H$352</f>
        <v>0</v>
      </c>
      <c r="S352" s="126">
        <v>0</v>
      </c>
      <c r="T352" s="127">
        <f>$S$352*$H$352</f>
        <v>0</v>
      </c>
      <c r="AR352" s="76" t="s">
        <v>129</v>
      </c>
      <c r="AT352" s="76" t="s">
        <v>124</v>
      </c>
      <c r="AU352" s="76" t="s">
        <v>83</v>
      </c>
      <c r="AY352" s="6" t="s">
        <v>122</v>
      </c>
      <c r="BE352" s="128">
        <f>IF($N$352="základní",$J$352,0)</f>
        <v>0</v>
      </c>
      <c r="BF352" s="128">
        <f>IF($N$352="snížená",$J$352,0)</f>
        <v>0</v>
      </c>
      <c r="BG352" s="128">
        <f>IF($N$352="zákl. přenesená",$J$352,0)</f>
        <v>0</v>
      </c>
      <c r="BH352" s="128">
        <f>IF($N$352="sníž. přenesená",$J$352,0)</f>
        <v>0</v>
      </c>
      <c r="BI352" s="128">
        <f>IF($N$352="nulová",$J$352,0)</f>
        <v>0</v>
      </c>
      <c r="BJ352" s="76" t="s">
        <v>23</v>
      </c>
      <c r="BK352" s="128">
        <f>ROUND($I$352*$H$352,2)</f>
        <v>0</v>
      </c>
      <c r="BL352" s="76" t="s">
        <v>129</v>
      </c>
      <c r="BM352" s="76" t="s">
        <v>574</v>
      </c>
    </row>
    <row r="353" spans="2:47" s="6" customFormat="1" ht="16.5" customHeight="1">
      <c r="B353" s="22"/>
      <c r="D353" s="129" t="s">
        <v>131</v>
      </c>
      <c r="F353" s="130" t="s">
        <v>575</v>
      </c>
      <c r="L353" s="22"/>
      <c r="M353" s="48"/>
      <c r="T353" s="49"/>
      <c r="AT353" s="6" t="s">
        <v>131</v>
      </c>
      <c r="AU353" s="6" t="s">
        <v>83</v>
      </c>
    </row>
    <row r="354" spans="2:51" s="6" customFormat="1" ht="15.75" customHeight="1">
      <c r="B354" s="131"/>
      <c r="D354" s="132" t="s">
        <v>133</v>
      </c>
      <c r="E354" s="133"/>
      <c r="F354" s="134" t="s">
        <v>576</v>
      </c>
      <c r="H354" s="135">
        <v>3.95</v>
      </c>
      <c r="L354" s="131"/>
      <c r="M354" s="136"/>
      <c r="T354" s="137"/>
      <c r="AT354" s="133" t="s">
        <v>133</v>
      </c>
      <c r="AU354" s="133" t="s">
        <v>83</v>
      </c>
      <c r="AV354" s="133" t="s">
        <v>83</v>
      </c>
      <c r="AW354" s="133" t="s">
        <v>96</v>
      </c>
      <c r="AX354" s="133" t="s">
        <v>23</v>
      </c>
      <c r="AY354" s="133" t="s">
        <v>122</v>
      </c>
    </row>
    <row r="355" spans="2:65" s="6" customFormat="1" ht="15.75" customHeight="1">
      <c r="B355" s="22"/>
      <c r="C355" s="117" t="s">
        <v>577</v>
      </c>
      <c r="D355" s="117" t="s">
        <v>124</v>
      </c>
      <c r="E355" s="118" t="s">
        <v>578</v>
      </c>
      <c r="F355" s="119" t="s">
        <v>579</v>
      </c>
      <c r="G355" s="120" t="s">
        <v>208</v>
      </c>
      <c r="H355" s="121">
        <v>10.64</v>
      </c>
      <c r="I355" s="122"/>
      <c r="J355" s="123">
        <f>ROUND($I$355*$H$355,2)</f>
        <v>0</v>
      </c>
      <c r="K355" s="119" t="s">
        <v>128</v>
      </c>
      <c r="L355" s="22"/>
      <c r="M355" s="124"/>
      <c r="N355" s="125" t="s">
        <v>46</v>
      </c>
      <c r="Q355" s="126">
        <v>0</v>
      </c>
      <c r="R355" s="126">
        <f>$Q$355*$H$355</f>
        <v>0</v>
      </c>
      <c r="S355" s="126">
        <v>0</v>
      </c>
      <c r="T355" s="127">
        <f>$S$355*$H$355</f>
        <v>0</v>
      </c>
      <c r="AR355" s="76" t="s">
        <v>129</v>
      </c>
      <c r="AT355" s="76" t="s">
        <v>124</v>
      </c>
      <c r="AU355" s="76" t="s">
        <v>83</v>
      </c>
      <c r="AY355" s="6" t="s">
        <v>122</v>
      </c>
      <c r="BE355" s="128">
        <f>IF($N$355="základní",$J$355,0)</f>
        <v>0</v>
      </c>
      <c r="BF355" s="128">
        <f>IF($N$355="snížená",$J$355,0)</f>
        <v>0</v>
      </c>
      <c r="BG355" s="128">
        <f>IF($N$355="zákl. přenesená",$J$355,0)</f>
        <v>0</v>
      </c>
      <c r="BH355" s="128">
        <f>IF($N$355="sníž. přenesená",$J$355,0)</f>
        <v>0</v>
      </c>
      <c r="BI355" s="128">
        <f>IF($N$355="nulová",$J$355,0)</f>
        <v>0</v>
      </c>
      <c r="BJ355" s="76" t="s">
        <v>23</v>
      </c>
      <c r="BK355" s="128">
        <f>ROUND($I$355*$H$355,2)</f>
        <v>0</v>
      </c>
      <c r="BL355" s="76" t="s">
        <v>129</v>
      </c>
      <c r="BM355" s="76" t="s">
        <v>580</v>
      </c>
    </row>
    <row r="356" spans="2:47" s="6" customFormat="1" ht="16.5" customHeight="1">
      <c r="B356" s="22"/>
      <c r="D356" s="129" t="s">
        <v>131</v>
      </c>
      <c r="F356" s="130" t="s">
        <v>581</v>
      </c>
      <c r="L356" s="22"/>
      <c r="M356" s="48"/>
      <c r="T356" s="49"/>
      <c r="AT356" s="6" t="s">
        <v>131</v>
      </c>
      <c r="AU356" s="6" t="s">
        <v>83</v>
      </c>
    </row>
    <row r="357" spans="2:51" s="6" customFormat="1" ht="15.75" customHeight="1">
      <c r="B357" s="131"/>
      <c r="D357" s="132" t="s">
        <v>133</v>
      </c>
      <c r="E357" s="133"/>
      <c r="F357" s="134" t="s">
        <v>582</v>
      </c>
      <c r="H357" s="135">
        <v>10.64</v>
      </c>
      <c r="L357" s="131"/>
      <c r="M357" s="136"/>
      <c r="T357" s="137"/>
      <c r="AT357" s="133" t="s">
        <v>133</v>
      </c>
      <c r="AU357" s="133" t="s">
        <v>83</v>
      </c>
      <c r="AV357" s="133" t="s">
        <v>83</v>
      </c>
      <c r="AW357" s="133" t="s">
        <v>96</v>
      </c>
      <c r="AX357" s="133" t="s">
        <v>23</v>
      </c>
      <c r="AY357" s="133" t="s">
        <v>122</v>
      </c>
    </row>
    <row r="358" spans="2:63" s="106" customFormat="1" ht="30.75" customHeight="1">
      <c r="B358" s="107"/>
      <c r="D358" s="108" t="s">
        <v>74</v>
      </c>
      <c r="E358" s="115" t="s">
        <v>583</v>
      </c>
      <c r="F358" s="115" t="s">
        <v>584</v>
      </c>
      <c r="J358" s="116">
        <f>$BK$358</f>
        <v>0</v>
      </c>
      <c r="L358" s="107"/>
      <c r="M358" s="111"/>
      <c r="P358" s="112">
        <f>SUM($P$359:$P$362)</f>
        <v>0</v>
      </c>
      <c r="R358" s="112">
        <f>SUM($R$359:$R$362)</f>
        <v>0</v>
      </c>
      <c r="T358" s="113">
        <f>SUM($T$359:$T$362)</f>
        <v>0</v>
      </c>
      <c r="AR358" s="108" t="s">
        <v>23</v>
      </c>
      <c r="AT358" s="108" t="s">
        <v>74</v>
      </c>
      <c r="AU358" s="108" t="s">
        <v>23</v>
      </c>
      <c r="AY358" s="108" t="s">
        <v>122</v>
      </c>
      <c r="BK358" s="114">
        <f>SUM($BK$359:$BK$362)</f>
        <v>0</v>
      </c>
    </row>
    <row r="359" spans="2:65" s="6" customFormat="1" ht="15.75" customHeight="1">
      <c r="B359" s="22"/>
      <c r="C359" s="117" t="s">
        <v>585</v>
      </c>
      <c r="D359" s="117" t="s">
        <v>124</v>
      </c>
      <c r="E359" s="118" t="s">
        <v>586</v>
      </c>
      <c r="F359" s="119" t="s">
        <v>587</v>
      </c>
      <c r="G359" s="120" t="s">
        <v>208</v>
      </c>
      <c r="H359" s="121">
        <v>24.15</v>
      </c>
      <c r="I359" s="122"/>
      <c r="J359" s="123">
        <f>ROUND($I$359*$H$359,2)</f>
        <v>0</v>
      </c>
      <c r="K359" s="119" t="s">
        <v>128</v>
      </c>
      <c r="L359" s="22"/>
      <c r="M359" s="124"/>
      <c r="N359" s="125" t="s">
        <v>46</v>
      </c>
      <c r="Q359" s="126">
        <v>0</v>
      </c>
      <c r="R359" s="126">
        <f>$Q$359*$H$359</f>
        <v>0</v>
      </c>
      <c r="S359" s="126">
        <v>0</v>
      </c>
      <c r="T359" s="127">
        <f>$S$359*$H$359</f>
        <v>0</v>
      </c>
      <c r="AR359" s="76" t="s">
        <v>129</v>
      </c>
      <c r="AT359" s="76" t="s">
        <v>124</v>
      </c>
      <c r="AU359" s="76" t="s">
        <v>83</v>
      </c>
      <c r="AY359" s="6" t="s">
        <v>122</v>
      </c>
      <c r="BE359" s="128">
        <f>IF($N$359="základní",$J$359,0)</f>
        <v>0</v>
      </c>
      <c r="BF359" s="128">
        <f>IF($N$359="snížená",$J$359,0)</f>
        <v>0</v>
      </c>
      <c r="BG359" s="128">
        <f>IF($N$359="zákl. přenesená",$J$359,0)</f>
        <v>0</v>
      </c>
      <c r="BH359" s="128">
        <f>IF($N$359="sníž. přenesená",$J$359,0)</f>
        <v>0</v>
      </c>
      <c r="BI359" s="128">
        <f>IF($N$359="nulová",$J$359,0)</f>
        <v>0</v>
      </c>
      <c r="BJ359" s="76" t="s">
        <v>23</v>
      </c>
      <c r="BK359" s="128">
        <f>ROUND($I$359*$H$359,2)</f>
        <v>0</v>
      </c>
      <c r="BL359" s="76" t="s">
        <v>129</v>
      </c>
      <c r="BM359" s="76" t="s">
        <v>588</v>
      </c>
    </row>
    <row r="360" spans="2:47" s="6" customFormat="1" ht="27" customHeight="1">
      <c r="B360" s="22"/>
      <c r="D360" s="129" t="s">
        <v>131</v>
      </c>
      <c r="F360" s="130" t="s">
        <v>589</v>
      </c>
      <c r="L360" s="22"/>
      <c r="M360" s="48"/>
      <c r="T360" s="49"/>
      <c r="AT360" s="6" t="s">
        <v>131</v>
      </c>
      <c r="AU360" s="6" t="s">
        <v>83</v>
      </c>
    </row>
    <row r="361" spans="2:65" s="6" customFormat="1" ht="15.75" customHeight="1">
      <c r="B361" s="22"/>
      <c r="C361" s="117" t="s">
        <v>590</v>
      </c>
      <c r="D361" s="117" t="s">
        <v>124</v>
      </c>
      <c r="E361" s="118" t="s">
        <v>591</v>
      </c>
      <c r="F361" s="119" t="s">
        <v>592</v>
      </c>
      <c r="G361" s="120" t="s">
        <v>208</v>
      </c>
      <c r="H361" s="121">
        <v>24.15</v>
      </c>
      <c r="I361" s="122"/>
      <c r="J361" s="123">
        <f>ROUND($I$361*$H$361,2)</f>
        <v>0</v>
      </c>
      <c r="K361" s="119" t="s">
        <v>128</v>
      </c>
      <c r="L361" s="22"/>
      <c r="M361" s="124"/>
      <c r="N361" s="125" t="s">
        <v>46</v>
      </c>
      <c r="Q361" s="126">
        <v>0</v>
      </c>
      <c r="R361" s="126">
        <f>$Q$361*$H$361</f>
        <v>0</v>
      </c>
      <c r="S361" s="126">
        <v>0</v>
      </c>
      <c r="T361" s="127">
        <f>$S$361*$H$361</f>
        <v>0</v>
      </c>
      <c r="AR361" s="76" t="s">
        <v>129</v>
      </c>
      <c r="AT361" s="76" t="s">
        <v>124</v>
      </c>
      <c r="AU361" s="76" t="s">
        <v>83</v>
      </c>
      <c r="AY361" s="6" t="s">
        <v>122</v>
      </c>
      <c r="BE361" s="128">
        <f>IF($N$361="základní",$J$361,0)</f>
        <v>0</v>
      </c>
      <c r="BF361" s="128">
        <f>IF($N$361="snížená",$J$361,0)</f>
        <v>0</v>
      </c>
      <c r="BG361" s="128">
        <f>IF($N$361="zákl. přenesená",$J$361,0)</f>
        <v>0</v>
      </c>
      <c r="BH361" s="128">
        <f>IF($N$361="sníž. přenesená",$J$361,0)</f>
        <v>0</v>
      </c>
      <c r="BI361" s="128">
        <f>IF($N$361="nulová",$J$361,0)</f>
        <v>0</v>
      </c>
      <c r="BJ361" s="76" t="s">
        <v>23</v>
      </c>
      <c r="BK361" s="128">
        <f>ROUND($I$361*$H$361,2)</f>
        <v>0</v>
      </c>
      <c r="BL361" s="76" t="s">
        <v>129</v>
      </c>
      <c r="BM361" s="76" t="s">
        <v>593</v>
      </c>
    </row>
    <row r="362" spans="2:47" s="6" customFormat="1" ht="27" customHeight="1">
      <c r="B362" s="22"/>
      <c r="D362" s="129" t="s">
        <v>131</v>
      </c>
      <c r="F362" s="130" t="s">
        <v>594</v>
      </c>
      <c r="L362" s="22"/>
      <c r="M362" s="155"/>
      <c r="N362" s="156"/>
      <c r="O362" s="156"/>
      <c r="P362" s="156"/>
      <c r="Q362" s="156"/>
      <c r="R362" s="156"/>
      <c r="S362" s="156"/>
      <c r="T362" s="157"/>
      <c r="AT362" s="6" t="s">
        <v>131</v>
      </c>
      <c r="AU362" s="6" t="s">
        <v>83</v>
      </c>
    </row>
    <row r="363" spans="2:12" s="6" customFormat="1" ht="7.5" customHeight="1">
      <c r="B363" s="36"/>
      <c r="C363" s="37"/>
      <c r="D363" s="37"/>
      <c r="E363" s="37"/>
      <c r="F363" s="37"/>
      <c r="G363" s="37"/>
      <c r="H363" s="37"/>
      <c r="I363" s="37"/>
      <c r="J363" s="37"/>
      <c r="K363" s="37"/>
      <c r="L363" s="22"/>
    </row>
    <row r="364" s="2" customFormat="1" ht="14.25" customHeight="1"/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1"/>
      <c r="C1" s="161"/>
      <c r="D1" s="160" t="s">
        <v>1</v>
      </c>
      <c r="E1" s="161"/>
      <c r="F1" s="162" t="s">
        <v>635</v>
      </c>
      <c r="G1" s="274" t="s">
        <v>636</v>
      </c>
      <c r="H1" s="274"/>
      <c r="I1" s="161"/>
      <c r="J1" s="162" t="s">
        <v>637</v>
      </c>
      <c r="K1" s="160" t="s">
        <v>88</v>
      </c>
      <c r="L1" s="162" t="s">
        <v>638</v>
      </c>
      <c r="M1" s="162"/>
      <c r="N1" s="162"/>
      <c r="O1" s="162"/>
      <c r="P1" s="162"/>
      <c r="Q1" s="162"/>
      <c r="R1" s="162"/>
      <c r="S1" s="162"/>
      <c r="T1" s="162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2" t="s">
        <v>6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</row>
    <row r="4" spans="2:46" s="2" customFormat="1" ht="37.5" customHeight="1">
      <c r="B4" s="10"/>
      <c r="D4" s="11" t="s">
        <v>89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75" t="str">
        <f>'Rekapitulace stavby'!$K$6</f>
        <v>Chlumec - vodovod</v>
      </c>
      <c r="F7" s="243"/>
      <c r="G7" s="243"/>
      <c r="H7" s="243"/>
      <c r="K7" s="12"/>
    </row>
    <row r="8" spans="2:11" s="6" customFormat="1" ht="15.75" customHeight="1">
      <c r="B8" s="22"/>
      <c r="D8" s="18" t="s">
        <v>90</v>
      </c>
      <c r="K8" s="25"/>
    </row>
    <row r="9" spans="2:11" s="6" customFormat="1" ht="37.5" customHeight="1">
      <c r="B9" s="22"/>
      <c r="E9" s="257" t="s">
        <v>595</v>
      </c>
      <c r="F9" s="258"/>
      <c r="G9" s="258"/>
      <c r="H9" s="258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 t="s">
        <v>21</v>
      </c>
      <c r="I11" s="18" t="s">
        <v>22</v>
      </c>
      <c r="J11" s="16"/>
      <c r="K11" s="25"/>
    </row>
    <row r="12" spans="2:11" s="6" customFormat="1" ht="15" customHeight="1">
      <c r="B12" s="22"/>
      <c r="D12" s="18" t="s">
        <v>24</v>
      </c>
      <c r="F12" s="16" t="s">
        <v>25</v>
      </c>
      <c r="I12" s="18" t="s">
        <v>26</v>
      </c>
      <c r="J12" s="45" t="str">
        <f>'Rekapitulace stavby'!$AN$8</f>
        <v>12.11.2014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30</v>
      </c>
      <c r="I14" s="18" t="s">
        <v>31</v>
      </c>
      <c r="J14" s="16">
        <f>IF('Rekapitulace stavby'!$AN$10="","",'Rekapitulace stavby'!$AN$10)</f>
      </c>
      <c r="K14" s="25"/>
    </row>
    <row r="15" spans="2:11" s="6" customFormat="1" ht="18.75" customHeight="1">
      <c r="B15" s="22"/>
      <c r="E15" s="16" t="str">
        <f>IF('Rekapitulace stavby'!$E$11="","",'Rekapitulace stavby'!$E$11)</f>
        <v> </v>
      </c>
      <c r="I15" s="18" t="s">
        <v>33</v>
      </c>
      <c r="J15" s="16">
        <f>IF('Rekapitulace stavby'!$AN$11="","",'Rekapitulace stavby'!$AN$11)</f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31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31</v>
      </c>
      <c r="J20" s="16"/>
      <c r="K20" s="25"/>
    </row>
    <row r="21" spans="2:11" s="6" customFormat="1" ht="18.75" customHeight="1">
      <c r="B21" s="22"/>
      <c r="E21" s="16" t="s">
        <v>37</v>
      </c>
      <c r="I21" s="18" t="s">
        <v>33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39</v>
      </c>
      <c r="K23" s="25"/>
    </row>
    <row r="24" spans="2:11" s="76" customFormat="1" ht="15.75" customHeight="1">
      <c r="B24" s="77"/>
      <c r="E24" s="270"/>
      <c r="F24" s="276"/>
      <c r="G24" s="276"/>
      <c r="H24" s="276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41</v>
      </c>
      <c r="J27" s="57">
        <f>ROUND($J$81,2)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43</v>
      </c>
      <c r="I29" s="26" t="s">
        <v>42</v>
      </c>
      <c r="J29" s="26" t="s">
        <v>44</v>
      </c>
      <c r="K29" s="25"/>
    </row>
    <row r="30" spans="2:11" s="6" customFormat="1" ht="15" customHeight="1">
      <c r="B30" s="22"/>
      <c r="D30" s="28" t="s">
        <v>45</v>
      </c>
      <c r="E30" s="28" t="s">
        <v>46</v>
      </c>
      <c r="F30" s="81">
        <f>ROUND(SUM($BE$81:$BE$96),2)</f>
        <v>0</v>
      </c>
      <c r="I30" s="82">
        <v>0.21</v>
      </c>
      <c r="J30" s="81">
        <f>ROUND(SUM($BE$81:$BE$96)*$I$30,2)</f>
        <v>0</v>
      </c>
      <c r="K30" s="25"/>
    </row>
    <row r="31" spans="2:11" s="6" customFormat="1" ht="15" customHeight="1">
      <c r="B31" s="22"/>
      <c r="E31" s="28" t="s">
        <v>47</v>
      </c>
      <c r="F31" s="81">
        <f>ROUND(SUM($BF$81:$BF$96),2)</f>
        <v>0</v>
      </c>
      <c r="I31" s="82">
        <v>0.15</v>
      </c>
      <c r="J31" s="81">
        <f>ROUND(SUM($BF$81:$BF$96)*$I$31,2)</f>
        <v>0</v>
      </c>
      <c r="K31" s="25"/>
    </row>
    <row r="32" spans="2:11" s="6" customFormat="1" ht="15" customHeight="1" hidden="1">
      <c r="B32" s="22"/>
      <c r="E32" s="28" t="s">
        <v>48</v>
      </c>
      <c r="F32" s="81">
        <f>ROUND(SUM($BG$81:$BG$96),2)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49</v>
      </c>
      <c r="F33" s="81">
        <f>ROUND(SUM($BH$81:$BH$96),2)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50</v>
      </c>
      <c r="F34" s="81">
        <f>ROUND(SUM($BI$81:$BI$96),2)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51</v>
      </c>
      <c r="E36" s="32"/>
      <c r="F36" s="32"/>
      <c r="G36" s="83" t="s">
        <v>52</v>
      </c>
      <c r="H36" s="33" t="s">
        <v>53</v>
      </c>
      <c r="I36" s="32"/>
      <c r="J36" s="34">
        <f>ROUND(SUM($J$27:$J$34),2)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92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75" t="str">
        <f>$E$7</f>
        <v>Chlumec - vodovod</v>
      </c>
      <c r="F45" s="258"/>
      <c r="G45" s="258"/>
      <c r="H45" s="258"/>
      <c r="K45" s="25"/>
    </row>
    <row r="46" spans="2:11" s="6" customFormat="1" ht="15" customHeight="1">
      <c r="B46" s="22"/>
      <c r="C46" s="18" t="s">
        <v>90</v>
      </c>
      <c r="K46" s="25"/>
    </row>
    <row r="47" spans="2:11" s="6" customFormat="1" ht="19.5" customHeight="1">
      <c r="B47" s="22"/>
      <c r="E47" s="257" t="str">
        <f>$E$9</f>
        <v>201411092 - vedlejší a ostatní náklady</v>
      </c>
      <c r="F47" s="258"/>
      <c r="G47" s="258"/>
      <c r="H47" s="258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24</v>
      </c>
      <c r="F49" s="16" t="str">
        <f>$F$12</f>
        <v>Chlumec</v>
      </c>
      <c r="I49" s="18" t="s">
        <v>26</v>
      </c>
      <c r="J49" s="45" t="str">
        <f>IF($J$12="","",$J$12)</f>
        <v>12.11.2014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30</v>
      </c>
      <c r="F51" s="16" t="str">
        <f>$E$15</f>
        <v> </v>
      </c>
      <c r="I51" s="18" t="s">
        <v>36</v>
      </c>
      <c r="J51" s="16" t="str">
        <f>$E$21</f>
        <v>Ing. Zdeněk Hejtman, Dačice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93</v>
      </c>
      <c r="D54" s="30"/>
      <c r="E54" s="30"/>
      <c r="F54" s="30"/>
      <c r="G54" s="30"/>
      <c r="H54" s="30"/>
      <c r="I54" s="30"/>
      <c r="J54" s="87" t="s">
        <v>94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95</v>
      </c>
      <c r="J56" s="57">
        <f>ROUND($J$81,2)</f>
        <v>0</v>
      </c>
      <c r="K56" s="25"/>
      <c r="AU56" s="6" t="s">
        <v>96</v>
      </c>
    </row>
    <row r="57" spans="2:11" s="63" customFormat="1" ht="25.5" customHeight="1">
      <c r="B57" s="88"/>
      <c r="D57" s="89" t="s">
        <v>596</v>
      </c>
      <c r="E57" s="89"/>
      <c r="F57" s="89"/>
      <c r="G57" s="89"/>
      <c r="H57" s="89"/>
      <c r="I57" s="89"/>
      <c r="J57" s="90">
        <f>ROUND($J$82,2)</f>
        <v>0</v>
      </c>
      <c r="K57" s="91"/>
    </row>
    <row r="58" spans="2:11" s="92" customFormat="1" ht="21" customHeight="1">
      <c r="B58" s="93"/>
      <c r="D58" s="94" t="s">
        <v>597</v>
      </c>
      <c r="E58" s="94"/>
      <c r="F58" s="94"/>
      <c r="G58" s="94"/>
      <c r="H58" s="94"/>
      <c r="I58" s="94"/>
      <c r="J58" s="95">
        <f>ROUND($J$83,2)</f>
        <v>0</v>
      </c>
      <c r="K58" s="96"/>
    </row>
    <row r="59" spans="2:11" s="92" customFormat="1" ht="21" customHeight="1">
      <c r="B59" s="93"/>
      <c r="D59" s="94" t="s">
        <v>598</v>
      </c>
      <c r="E59" s="94"/>
      <c r="F59" s="94"/>
      <c r="G59" s="94"/>
      <c r="H59" s="94"/>
      <c r="I59" s="94"/>
      <c r="J59" s="95">
        <f>ROUND($J$86,2)</f>
        <v>0</v>
      </c>
      <c r="K59" s="96"/>
    </row>
    <row r="60" spans="2:11" s="92" customFormat="1" ht="21" customHeight="1">
      <c r="B60" s="93"/>
      <c r="D60" s="94" t="s">
        <v>599</v>
      </c>
      <c r="E60" s="94"/>
      <c r="F60" s="94"/>
      <c r="G60" s="94"/>
      <c r="H60" s="94"/>
      <c r="I60" s="94"/>
      <c r="J60" s="95">
        <f>ROUND($J$89,2)</f>
        <v>0</v>
      </c>
      <c r="K60" s="96"/>
    </row>
    <row r="61" spans="2:11" s="92" customFormat="1" ht="21" customHeight="1">
      <c r="B61" s="93"/>
      <c r="D61" s="94" t="s">
        <v>600</v>
      </c>
      <c r="E61" s="94"/>
      <c r="F61" s="94"/>
      <c r="G61" s="94"/>
      <c r="H61" s="94"/>
      <c r="I61" s="94"/>
      <c r="J61" s="95">
        <f>ROUND($J$92,2)</f>
        <v>0</v>
      </c>
      <c r="K61" s="96"/>
    </row>
    <row r="62" spans="2:11" s="6" customFormat="1" ht="22.5" customHeight="1">
      <c r="B62" s="22"/>
      <c r="K62" s="25"/>
    </row>
    <row r="63" spans="2:1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8"/>
    </row>
    <row r="67" spans="2:12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2"/>
    </row>
    <row r="68" spans="2:12" s="6" customFormat="1" ht="37.5" customHeight="1">
      <c r="B68" s="22"/>
      <c r="C68" s="11" t="s">
        <v>105</v>
      </c>
      <c r="L68" s="22"/>
    </row>
    <row r="69" spans="2:12" s="6" customFormat="1" ht="7.5" customHeight="1">
      <c r="B69" s="22"/>
      <c r="L69" s="22"/>
    </row>
    <row r="70" spans="2:12" s="6" customFormat="1" ht="15" customHeight="1">
      <c r="B70" s="22"/>
      <c r="C70" s="18" t="s">
        <v>17</v>
      </c>
      <c r="L70" s="22"/>
    </row>
    <row r="71" spans="2:12" s="6" customFormat="1" ht="16.5" customHeight="1">
      <c r="B71" s="22"/>
      <c r="E71" s="275" t="str">
        <f>$E$7</f>
        <v>Chlumec - vodovod</v>
      </c>
      <c r="F71" s="258"/>
      <c r="G71" s="258"/>
      <c r="H71" s="258"/>
      <c r="L71" s="22"/>
    </row>
    <row r="72" spans="2:12" s="6" customFormat="1" ht="15" customHeight="1">
      <c r="B72" s="22"/>
      <c r="C72" s="18" t="s">
        <v>90</v>
      </c>
      <c r="L72" s="22"/>
    </row>
    <row r="73" spans="2:12" s="6" customFormat="1" ht="19.5" customHeight="1">
      <c r="B73" s="22"/>
      <c r="E73" s="257" t="str">
        <f>$E$9</f>
        <v>201411092 - vedlejší a ostatní náklady</v>
      </c>
      <c r="F73" s="258"/>
      <c r="G73" s="258"/>
      <c r="H73" s="258"/>
      <c r="L73" s="22"/>
    </row>
    <row r="74" spans="2:12" s="6" customFormat="1" ht="7.5" customHeight="1">
      <c r="B74" s="22"/>
      <c r="L74" s="22"/>
    </row>
    <row r="75" spans="2:12" s="6" customFormat="1" ht="18.75" customHeight="1">
      <c r="B75" s="22"/>
      <c r="C75" s="18" t="s">
        <v>24</v>
      </c>
      <c r="F75" s="16" t="str">
        <f>$F$12</f>
        <v>Chlumec</v>
      </c>
      <c r="I75" s="18" t="s">
        <v>26</v>
      </c>
      <c r="J75" s="45" t="str">
        <f>IF($J$12="","",$J$12)</f>
        <v>12.11.2014</v>
      </c>
      <c r="L75" s="22"/>
    </row>
    <row r="76" spans="2:12" s="6" customFormat="1" ht="7.5" customHeight="1">
      <c r="B76" s="22"/>
      <c r="L76" s="22"/>
    </row>
    <row r="77" spans="2:12" s="6" customFormat="1" ht="15.75" customHeight="1">
      <c r="B77" s="22"/>
      <c r="C77" s="18" t="s">
        <v>30</v>
      </c>
      <c r="F77" s="16" t="str">
        <f>$E$15</f>
        <v> </v>
      </c>
      <c r="I77" s="18" t="s">
        <v>36</v>
      </c>
      <c r="J77" s="16" t="str">
        <f>$E$21</f>
        <v>Ing. Zdeněk Hejtman, Dačice</v>
      </c>
      <c r="L77" s="22"/>
    </row>
    <row r="78" spans="2:12" s="6" customFormat="1" ht="15" customHeight="1">
      <c r="B78" s="22"/>
      <c r="C78" s="18" t="s">
        <v>34</v>
      </c>
      <c r="F78" s="16">
        <f>IF($E$18="","",$E$18)</f>
      </c>
      <c r="L78" s="22"/>
    </row>
    <row r="79" spans="2:12" s="6" customFormat="1" ht="11.25" customHeight="1">
      <c r="B79" s="22"/>
      <c r="L79" s="22"/>
    </row>
    <row r="80" spans="2:20" s="97" customFormat="1" ht="30" customHeight="1">
      <c r="B80" s="98"/>
      <c r="C80" s="99" t="s">
        <v>106</v>
      </c>
      <c r="D80" s="100" t="s">
        <v>60</v>
      </c>
      <c r="E80" s="100" t="s">
        <v>56</v>
      </c>
      <c r="F80" s="100" t="s">
        <v>107</v>
      </c>
      <c r="G80" s="100" t="s">
        <v>108</v>
      </c>
      <c r="H80" s="100" t="s">
        <v>109</v>
      </c>
      <c r="I80" s="100" t="s">
        <v>110</v>
      </c>
      <c r="J80" s="100" t="s">
        <v>111</v>
      </c>
      <c r="K80" s="101" t="s">
        <v>112</v>
      </c>
      <c r="L80" s="98"/>
      <c r="M80" s="51" t="s">
        <v>113</v>
      </c>
      <c r="N80" s="52" t="s">
        <v>45</v>
      </c>
      <c r="O80" s="52" t="s">
        <v>114</v>
      </c>
      <c r="P80" s="52" t="s">
        <v>115</v>
      </c>
      <c r="Q80" s="52" t="s">
        <v>116</v>
      </c>
      <c r="R80" s="52" t="s">
        <v>117</v>
      </c>
      <c r="S80" s="52" t="s">
        <v>118</v>
      </c>
      <c r="T80" s="53" t="s">
        <v>119</v>
      </c>
    </row>
    <row r="81" spans="2:63" s="6" customFormat="1" ht="30" customHeight="1">
      <c r="B81" s="22"/>
      <c r="C81" s="56" t="s">
        <v>95</v>
      </c>
      <c r="J81" s="102">
        <f>$BK$81</f>
        <v>0</v>
      </c>
      <c r="L81" s="22"/>
      <c r="M81" s="55"/>
      <c r="N81" s="46"/>
      <c r="O81" s="46"/>
      <c r="P81" s="103">
        <f>$P$82</f>
        <v>0</v>
      </c>
      <c r="Q81" s="46"/>
      <c r="R81" s="103">
        <f>$R$82</f>
        <v>0</v>
      </c>
      <c r="S81" s="46"/>
      <c r="T81" s="104">
        <f>$T$82</f>
        <v>0</v>
      </c>
      <c r="AT81" s="6" t="s">
        <v>74</v>
      </c>
      <c r="AU81" s="6" t="s">
        <v>96</v>
      </c>
      <c r="BK81" s="105">
        <f>$BK$82</f>
        <v>0</v>
      </c>
    </row>
    <row r="82" spans="2:63" s="106" customFormat="1" ht="37.5" customHeight="1">
      <c r="B82" s="107"/>
      <c r="D82" s="108" t="s">
        <v>74</v>
      </c>
      <c r="E82" s="109" t="s">
        <v>601</v>
      </c>
      <c r="F82" s="109" t="s">
        <v>602</v>
      </c>
      <c r="J82" s="110">
        <f>$BK$82</f>
        <v>0</v>
      </c>
      <c r="L82" s="107"/>
      <c r="M82" s="111"/>
      <c r="P82" s="112">
        <f>$P$83+$P$86+$P$89+$P$92</f>
        <v>0</v>
      </c>
      <c r="R82" s="112">
        <f>$R$83+$R$86+$R$89+$R$92</f>
        <v>0</v>
      </c>
      <c r="T82" s="113">
        <f>$T$83+$T$86+$T$89+$T$92</f>
        <v>0</v>
      </c>
      <c r="AR82" s="108" t="s">
        <v>155</v>
      </c>
      <c r="AT82" s="108" t="s">
        <v>74</v>
      </c>
      <c r="AU82" s="108" t="s">
        <v>75</v>
      </c>
      <c r="AY82" s="108" t="s">
        <v>122</v>
      </c>
      <c r="BK82" s="114">
        <f>$BK$83+$BK$86+$BK$89+$BK$92</f>
        <v>0</v>
      </c>
    </row>
    <row r="83" spans="2:63" s="106" customFormat="1" ht="21" customHeight="1">
      <c r="B83" s="107"/>
      <c r="D83" s="108" t="s">
        <v>74</v>
      </c>
      <c r="E83" s="115" t="s">
        <v>603</v>
      </c>
      <c r="F83" s="115" t="s">
        <v>604</v>
      </c>
      <c r="J83" s="116">
        <f>$BK$83</f>
        <v>0</v>
      </c>
      <c r="L83" s="107"/>
      <c r="M83" s="111"/>
      <c r="P83" s="112">
        <f>SUM($P$84:$P$85)</f>
        <v>0</v>
      </c>
      <c r="R83" s="112">
        <f>SUM($R$84:$R$85)</f>
        <v>0</v>
      </c>
      <c r="T83" s="113">
        <f>SUM($T$84:$T$85)</f>
        <v>0</v>
      </c>
      <c r="AR83" s="108" t="s">
        <v>155</v>
      </c>
      <c r="AT83" s="108" t="s">
        <v>74</v>
      </c>
      <c r="AU83" s="108" t="s">
        <v>23</v>
      </c>
      <c r="AY83" s="108" t="s">
        <v>122</v>
      </c>
      <c r="BK83" s="114">
        <f>SUM($BK$84:$BK$85)</f>
        <v>0</v>
      </c>
    </row>
    <row r="84" spans="2:65" s="6" customFormat="1" ht="15.75" customHeight="1">
      <c r="B84" s="22"/>
      <c r="C84" s="117" t="s">
        <v>23</v>
      </c>
      <c r="D84" s="117" t="s">
        <v>124</v>
      </c>
      <c r="E84" s="118" t="s">
        <v>605</v>
      </c>
      <c r="F84" s="119" t="s">
        <v>604</v>
      </c>
      <c r="G84" s="120" t="s">
        <v>606</v>
      </c>
      <c r="H84" s="121">
        <v>1</v>
      </c>
      <c r="I84" s="122"/>
      <c r="J84" s="123">
        <f>ROUND($I$84*$H$84,2)</f>
        <v>0</v>
      </c>
      <c r="K84" s="119" t="s">
        <v>128</v>
      </c>
      <c r="L84" s="22"/>
      <c r="M84" s="124"/>
      <c r="N84" s="125" t="s">
        <v>46</v>
      </c>
      <c r="Q84" s="126">
        <v>0</v>
      </c>
      <c r="R84" s="126">
        <f>$Q$84*$H$84</f>
        <v>0</v>
      </c>
      <c r="S84" s="126">
        <v>0</v>
      </c>
      <c r="T84" s="127">
        <f>$S$84*$H$84</f>
        <v>0</v>
      </c>
      <c r="AR84" s="76" t="s">
        <v>607</v>
      </c>
      <c r="AT84" s="76" t="s">
        <v>124</v>
      </c>
      <c r="AU84" s="76" t="s">
        <v>83</v>
      </c>
      <c r="AY84" s="6" t="s">
        <v>122</v>
      </c>
      <c r="BE84" s="128">
        <f>IF($N$84="základní",$J$84,0)</f>
        <v>0</v>
      </c>
      <c r="BF84" s="128">
        <f>IF($N$84="snížená",$J$84,0)</f>
        <v>0</v>
      </c>
      <c r="BG84" s="128">
        <f>IF($N$84="zákl. přenesená",$J$84,0)</f>
        <v>0</v>
      </c>
      <c r="BH84" s="128">
        <f>IF($N$84="sníž. přenesená",$J$84,0)</f>
        <v>0</v>
      </c>
      <c r="BI84" s="128">
        <f>IF($N$84="nulová",$J$84,0)</f>
        <v>0</v>
      </c>
      <c r="BJ84" s="76" t="s">
        <v>23</v>
      </c>
      <c r="BK84" s="128">
        <f>ROUND($I$84*$H$84,2)</f>
        <v>0</v>
      </c>
      <c r="BL84" s="76" t="s">
        <v>607</v>
      </c>
      <c r="BM84" s="76" t="s">
        <v>608</v>
      </c>
    </row>
    <row r="85" spans="2:47" s="6" customFormat="1" ht="16.5" customHeight="1">
      <c r="B85" s="22"/>
      <c r="D85" s="129" t="s">
        <v>131</v>
      </c>
      <c r="F85" s="130" t="s">
        <v>609</v>
      </c>
      <c r="L85" s="22"/>
      <c r="M85" s="48"/>
      <c r="T85" s="49"/>
      <c r="AT85" s="6" t="s">
        <v>131</v>
      </c>
      <c r="AU85" s="6" t="s">
        <v>83</v>
      </c>
    </row>
    <row r="86" spans="2:63" s="106" customFormat="1" ht="30.75" customHeight="1">
      <c r="B86" s="107"/>
      <c r="D86" s="108" t="s">
        <v>74</v>
      </c>
      <c r="E86" s="115" t="s">
        <v>610</v>
      </c>
      <c r="F86" s="115" t="s">
        <v>611</v>
      </c>
      <c r="J86" s="116">
        <f>$BK$86</f>
        <v>0</v>
      </c>
      <c r="L86" s="107"/>
      <c r="M86" s="111"/>
      <c r="P86" s="112">
        <f>SUM($P$87:$P$88)</f>
        <v>0</v>
      </c>
      <c r="R86" s="112">
        <f>SUM($R$87:$R$88)</f>
        <v>0</v>
      </c>
      <c r="T86" s="113">
        <f>SUM($T$87:$T$88)</f>
        <v>0</v>
      </c>
      <c r="AR86" s="108" t="s">
        <v>155</v>
      </c>
      <c r="AT86" s="108" t="s">
        <v>74</v>
      </c>
      <c r="AU86" s="108" t="s">
        <v>23</v>
      </c>
      <c r="AY86" s="108" t="s">
        <v>122</v>
      </c>
      <c r="BK86" s="114">
        <f>SUM($BK$87:$BK$88)</f>
        <v>0</v>
      </c>
    </row>
    <row r="87" spans="2:65" s="6" customFormat="1" ht="15.75" customHeight="1">
      <c r="B87" s="22"/>
      <c r="C87" s="117" t="s">
        <v>83</v>
      </c>
      <c r="D87" s="117" t="s">
        <v>124</v>
      </c>
      <c r="E87" s="118" t="s">
        <v>612</v>
      </c>
      <c r="F87" s="119" t="s">
        <v>613</v>
      </c>
      <c r="G87" s="120" t="s">
        <v>606</v>
      </c>
      <c r="H87" s="121">
        <v>1</v>
      </c>
      <c r="I87" s="122"/>
      <c r="J87" s="123">
        <f>ROUND($I$87*$H$87,2)</f>
        <v>0</v>
      </c>
      <c r="K87" s="119" t="s">
        <v>128</v>
      </c>
      <c r="L87" s="22"/>
      <c r="M87" s="124"/>
      <c r="N87" s="125" t="s">
        <v>46</v>
      </c>
      <c r="Q87" s="126">
        <v>0</v>
      </c>
      <c r="R87" s="126">
        <f>$Q$87*$H$87</f>
        <v>0</v>
      </c>
      <c r="S87" s="126">
        <v>0</v>
      </c>
      <c r="T87" s="127">
        <f>$S$87*$H$87</f>
        <v>0</v>
      </c>
      <c r="AR87" s="76" t="s">
        <v>607</v>
      </c>
      <c r="AT87" s="76" t="s">
        <v>124</v>
      </c>
      <c r="AU87" s="76" t="s">
        <v>83</v>
      </c>
      <c r="AY87" s="6" t="s">
        <v>122</v>
      </c>
      <c r="BE87" s="128">
        <f>IF($N$87="základní",$J$87,0)</f>
        <v>0</v>
      </c>
      <c r="BF87" s="128">
        <f>IF($N$87="snížená",$J$87,0)</f>
        <v>0</v>
      </c>
      <c r="BG87" s="128">
        <f>IF($N$87="zákl. přenesená",$J$87,0)</f>
        <v>0</v>
      </c>
      <c r="BH87" s="128">
        <f>IF($N$87="sníž. přenesená",$J$87,0)</f>
        <v>0</v>
      </c>
      <c r="BI87" s="128">
        <f>IF($N$87="nulová",$J$87,0)</f>
        <v>0</v>
      </c>
      <c r="BJ87" s="76" t="s">
        <v>23</v>
      </c>
      <c r="BK87" s="128">
        <f>ROUND($I$87*$H$87,2)</f>
        <v>0</v>
      </c>
      <c r="BL87" s="76" t="s">
        <v>607</v>
      </c>
      <c r="BM87" s="76" t="s">
        <v>614</v>
      </c>
    </row>
    <row r="88" spans="2:47" s="6" customFormat="1" ht="16.5" customHeight="1">
      <c r="B88" s="22"/>
      <c r="D88" s="129" t="s">
        <v>131</v>
      </c>
      <c r="F88" s="130" t="s">
        <v>615</v>
      </c>
      <c r="L88" s="22"/>
      <c r="M88" s="48"/>
      <c r="T88" s="49"/>
      <c r="AT88" s="6" t="s">
        <v>131</v>
      </c>
      <c r="AU88" s="6" t="s">
        <v>83</v>
      </c>
    </row>
    <row r="89" spans="2:63" s="106" customFormat="1" ht="30.75" customHeight="1">
      <c r="B89" s="107"/>
      <c r="D89" s="108" t="s">
        <v>74</v>
      </c>
      <c r="E89" s="115" t="s">
        <v>616</v>
      </c>
      <c r="F89" s="115" t="s">
        <v>617</v>
      </c>
      <c r="J89" s="116">
        <f>$BK$89</f>
        <v>0</v>
      </c>
      <c r="L89" s="107"/>
      <c r="M89" s="111"/>
      <c r="P89" s="112">
        <f>SUM($P$90:$P$91)</f>
        <v>0</v>
      </c>
      <c r="R89" s="112">
        <f>SUM($R$90:$R$91)</f>
        <v>0</v>
      </c>
      <c r="T89" s="113">
        <f>SUM($T$90:$T$91)</f>
        <v>0</v>
      </c>
      <c r="AR89" s="108" t="s">
        <v>155</v>
      </c>
      <c r="AT89" s="108" t="s">
        <v>74</v>
      </c>
      <c r="AU89" s="108" t="s">
        <v>23</v>
      </c>
      <c r="AY89" s="108" t="s">
        <v>122</v>
      </c>
      <c r="BK89" s="114">
        <f>SUM($BK$90:$BK$91)</f>
        <v>0</v>
      </c>
    </row>
    <row r="90" spans="2:65" s="6" customFormat="1" ht="15.75" customHeight="1">
      <c r="B90" s="22"/>
      <c r="C90" s="117" t="s">
        <v>140</v>
      </c>
      <c r="D90" s="117" t="s">
        <v>124</v>
      </c>
      <c r="E90" s="118" t="s">
        <v>618</v>
      </c>
      <c r="F90" s="119" t="s">
        <v>619</v>
      </c>
      <c r="G90" s="120" t="s">
        <v>606</v>
      </c>
      <c r="H90" s="121">
        <v>1</v>
      </c>
      <c r="I90" s="122"/>
      <c r="J90" s="123">
        <f>ROUND($I$90*$H$90,2)</f>
        <v>0</v>
      </c>
      <c r="K90" s="119" t="s">
        <v>128</v>
      </c>
      <c r="L90" s="22"/>
      <c r="M90" s="124"/>
      <c r="N90" s="125" t="s">
        <v>46</v>
      </c>
      <c r="Q90" s="126">
        <v>0</v>
      </c>
      <c r="R90" s="126">
        <f>$Q$90*$H$90</f>
        <v>0</v>
      </c>
      <c r="S90" s="126">
        <v>0</v>
      </c>
      <c r="T90" s="127">
        <f>$S$90*$H$90</f>
        <v>0</v>
      </c>
      <c r="AR90" s="76" t="s">
        <v>607</v>
      </c>
      <c r="AT90" s="76" t="s">
        <v>124</v>
      </c>
      <c r="AU90" s="76" t="s">
        <v>83</v>
      </c>
      <c r="AY90" s="6" t="s">
        <v>122</v>
      </c>
      <c r="BE90" s="128">
        <f>IF($N$90="základní",$J$90,0)</f>
        <v>0</v>
      </c>
      <c r="BF90" s="128">
        <f>IF($N$90="snížená",$J$90,0)</f>
        <v>0</v>
      </c>
      <c r="BG90" s="128">
        <f>IF($N$90="zákl. přenesená",$J$90,0)</f>
        <v>0</v>
      </c>
      <c r="BH90" s="128">
        <f>IF($N$90="sníž. přenesená",$J$90,0)</f>
        <v>0</v>
      </c>
      <c r="BI90" s="128">
        <f>IF($N$90="nulová",$J$90,0)</f>
        <v>0</v>
      </c>
      <c r="BJ90" s="76" t="s">
        <v>23</v>
      </c>
      <c r="BK90" s="128">
        <f>ROUND($I$90*$H$90,2)</f>
        <v>0</v>
      </c>
      <c r="BL90" s="76" t="s">
        <v>607</v>
      </c>
      <c r="BM90" s="76" t="s">
        <v>620</v>
      </c>
    </row>
    <row r="91" spans="2:47" s="6" customFormat="1" ht="16.5" customHeight="1">
      <c r="B91" s="22"/>
      <c r="D91" s="129" t="s">
        <v>131</v>
      </c>
      <c r="F91" s="130" t="s">
        <v>621</v>
      </c>
      <c r="L91" s="22"/>
      <c r="M91" s="48"/>
      <c r="T91" s="49"/>
      <c r="AT91" s="6" t="s">
        <v>131</v>
      </c>
      <c r="AU91" s="6" t="s">
        <v>83</v>
      </c>
    </row>
    <row r="92" spans="2:63" s="106" customFormat="1" ht="30.75" customHeight="1">
      <c r="B92" s="107"/>
      <c r="D92" s="108" t="s">
        <v>74</v>
      </c>
      <c r="E92" s="115" t="s">
        <v>622</v>
      </c>
      <c r="F92" s="115" t="s">
        <v>623</v>
      </c>
      <c r="J92" s="116">
        <f>$BK$92</f>
        <v>0</v>
      </c>
      <c r="L92" s="107"/>
      <c r="M92" s="111"/>
      <c r="P92" s="112">
        <f>SUM($P$93:$P$96)</f>
        <v>0</v>
      </c>
      <c r="R92" s="112">
        <f>SUM($R$93:$R$96)</f>
        <v>0</v>
      </c>
      <c r="T92" s="113">
        <f>SUM($T$93:$T$96)</f>
        <v>0</v>
      </c>
      <c r="AR92" s="108" t="s">
        <v>155</v>
      </c>
      <c r="AT92" s="108" t="s">
        <v>74</v>
      </c>
      <c r="AU92" s="108" t="s">
        <v>23</v>
      </c>
      <c r="AY92" s="108" t="s">
        <v>122</v>
      </c>
      <c r="BK92" s="114">
        <f>SUM($BK$93:$BK$96)</f>
        <v>0</v>
      </c>
    </row>
    <row r="93" spans="2:65" s="6" customFormat="1" ht="15.75" customHeight="1">
      <c r="B93" s="22"/>
      <c r="C93" s="117" t="s">
        <v>129</v>
      </c>
      <c r="D93" s="117" t="s">
        <v>124</v>
      </c>
      <c r="E93" s="118" t="s">
        <v>624</v>
      </c>
      <c r="F93" s="119" t="s">
        <v>625</v>
      </c>
      <c r="G93" s="120" t="s">
        <v>606</v>
      </c>
      <c r="H93" s="121">
        <v>1</v>
      </c>
      <c r="I93" s="122"/>
      <c r="J93" s="123">
        <f>ROUND($I$93*$H$93,2)</f>
        <v>0</v>
      </c>
      <c r="K93" s="119"/>
      <c r="L93" s="22"/>
      <c r="M93" s="124"/>
      <c r="N93" s="125" t="s">
        <v>46</v>
      </c>
      <c r="Q93" s="126">
        <v>0</v>
      </c>
      <c r="R93" s="126">
        <f>$Q$93*$H$93</f>
        <v>0</v>
      </c>
      <c r="S93" s="126">
        <v>0</v>
      </c>
      <c r="T93" s="127">
        <f>$S$93*$H$93</f>
        <v>0</v>
      </c>
      <c r="AR93" s="76" t="s">
        <v>607</v>
      </c>
      <c r="AT93" s="76" t="s">
        <v>124</v>
      </c>
      <c r="AU93" s="76" t="s">
        <v>83</v>
      </c>
      <c r="AY93" s="6" t="s">
        <v>122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23</v>
      </c>
      <c r="BK93" s="128">
        <f>ROUND($I$93*$H$93,2)</f>
        <v>0</v>
      </c>
      <c r="BL93" s="76" t="s">
        <v>607</v>
      </c>
      <c r="BM93" s="76" t="s">
        <v>626</v>
      </c>
    </row>
    <row r="94" spans="2:47" s="6" customFormat="1" ht="16.5" customHeight="1">
      <c r="B94" s="22"/>
      <c r="D94" s="129" t="s">
        <v>131</v>
      </c>
      <c r="F94" s="130" t="s">
        <v>627</v>
      </c>
      <c r="L94" s="22"/>
      <c r="M94" s="48"/>
      <c r="T94" s="49"/>
      <c r="AT94" s="6" t="s">
        <v>131</v>
      </c>
      <c r="AU94" s="6" t="s">
        <v>83</v>
      </c>
    </row>
    <row r="95" spans="2:65" s="6" customFormat="1" ht="15.75" customHeight="1">
      <c r="B95" s="22"/>
      <c r="C95" s="117" t="s">
        <v>155</v>
      </c>
      <c r="D95" s="117" t="s">
        <v>124</v>
      </c>
      <c r="E95" s="118" t="s">
        <v>628</v>
      </c>
      <c r="F95" s="119" t="s">
        <v>629</v>
      </c>
      <c r="G95" s="120" t="s">
        <v>606</v>
      </c>
      <c r="H95" s="121">
        <v>1</v>
      </c>
      <c r="I95" s="122"/>
      <c r="J95" s="123">
        <f>ROUND($I$95*$H$95,2)</f>
        <v>0</v>
      </c>
      <c r="K95" s="119"/>
      <c r="L95" s="22"/>
      <c r="M95" s="124"/>
      <c r="N95" s="125" t="s">
        <v>46</v>
      </c>
      <c r="Q95" s="126">
        <v>0</v>
      </c>
      <c r="R95" s="126">
        <f>$Q$95*$H$95</f>
        <v>0</v>
      </c>
      <c r="S95" s="126">
        <v>0</v>
      </c>
      <c r="T95" s="127">
        <f>$S$95*$H$95</f>
        <v>0</v>
      </c>
      <c r="AR95" s="76" t="s">
        <v>607</v>
      </c>
      <c r="AT95" s="76" t="s">
        <v>124</v>
      </c>
      <c r="AU95" s="76" t="s">
        <v>83</v>
      </c>
      <c r="AY95" s="6" t="s">
        <v>122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23</v>
      </c>
      <c r="BK95" s="128">
        <f>ROUND($I$95*$H$95,2)</f>
        <v>0</v>
      </c>
      <c r="BL95" s="76" t="s">
        <v>607</v>
      </c>
      <c r="BM95" s="76" t="s">
        <v>630</v>
      </c>
    </row>
    <row r="96" spans="2:47" s="6" customFormat="1" ht="16.5" customHeight="1">
      <c r="B96" s="22"/>
      <c r="D96" s="129" t="s">
        <v>131</v>
      </c>
      <c r="F96" s="130" t="s">
        <v>631</v>
      </c>
      <c r="L96" s="22"/>
      <c r="M96" s="155"/>
      <c r="N96" s="156"/>
      <c r="O96" s="156"/>
      <c r="P96" s="156"/>
      <c r="Q96" s="156"/>
      <c r="R96" s="156"/>
      <c r="S96" s="156"/>
      <c r="T96" s="157"/>
      <c r="AT96" s="6" t="s">
        <v>131</v>
      </c>
      <c r="AU96" s="6" t="s">
        <v>83</v>
      </c>
    </row>
    <row r="97" spans="2:12" s="6" customFormat="1" ht="7.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22"/>
    </row>
    <row r="364" s="2" customFormat="1" ht="14.25" customHeight="1"/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72" customFormat="1" ht="45" customHeight="1">
      <c r="B3" s="170"/>
      <c r="C3" s="279" t="s">
        <v>639</v>
      </c>
      <c r="D3" s="279"/>
      <c r="E3" s="279"/>
      <c r="F3" s="279"/>
      <c r="G3" s="279"/>
      <c r="H3" s="279"/>
      <c r="I3" s="279"/>
      <c r="J3" s="279"/>
      <c r="K3" s="171"/>
    </row>
    <row r="4" spans="2:11" ht="25.5" customHeight="1">
      <c r="B4" s="173"/>
      <c r="C4" s="284" t="s">
        <v>640</v>
      </c>
      <c r="D4" s="284"/>
      <c r="E4" s="284"/>
      <c r="F4" s="284"/>
      <c r="G4" s="284"/>
      <c r="H4" s="284"/>
      <c r="I4" s="284"/>
      <c r="J4" s="284"/>
      <c r="K4" s="174"/>
    </row>
    <row r="5" spans="2:11" ht="5.25" customHeight="1">
      <c r="B5" s="173"/>
      <c r="C5" s="175"/>
      <c r="D5" s="175"/>
      <c r="E5" s="175"/>
      <c r="F5" s="175"/>
      <c r="G5" s="175"/>
      <c r="H5" s="175"/>
      <c r="I5" s="175"/>
      <c r="J5" s="175"/>
      <c r="K5" s="174"/>
    </row>
    <row r="6" spans="2:11" ht="15" customHeight="1">
      <c r="B6" s="173"/>
      <c r="C6" s="281" t="s">
        <v>641</v>
      </c>
      <c r="D6" s="281"/>
      <c r="E6" s="281"/>
      <c r="F6" s="281"/>
      <c r="G6" s="281"/>
      <c r="H6" s="281"/>
      <c r="I6" s="281"/>
      <c r="J6" s="281"/>
      <c r="K6" s="174"/>
    </row>
    <row r="7" spans="2:11" ht="15" customHeight="1">
      <c r="B7" s="177"/>
      <c r="C7" s="281" t="s">
        <v>642</v>
      </c>
      <c r="D7" s="281"/>
      <c r="E7" s="281"/>
      <c r="F7" s="281"/>
      <c r="G7" s="281"/>
      <c r="H7" s="281"/>
      <c r="I7" s="281"/>
      <c r="J7" s="281"/>
      <c r="K7" s="174"/>
    </row>
    <row r="8" spans="2:11" ht="12.75" customHeight="1">
      <c r="B8" s="177"/>
      <c r="C8" s="176"/>
      <c r="D8" s="176"/>
      <c r="E8" s="176"/>
      <c r="F8" s="176"/>
      <c r="G8" s="176"/>
      <c r="H8" s="176"/>
      <c r="I8" s="176"/>
      <c r="J8" s="176"/>
      <c r="K8" s="174"/>
    </row>
    <row r="9" spans="2:11" ht="15" customHeight="1">
      <c r="B9" s="177"/>
      <c r="C9" s="281" t="s">
        <v>643</v>
      </c>
      <c r="D9" s="281"/>
      <c r="E9" s="281"/>
      <c r="F9" s="281"/>
      <c r="G9" s="281"/>
      <c r="H9" s="281"/>
      <c r="I9" s="281"/>
      <c r="J9" s="281"/>
      <c r="K9" s="174"/>
    </row>
    <row r="10" spans="2:11" ht="15" customHeight="1">
      <c r="B10" s="177"/>
      <c r="C10" s="176"/>
      <c r="D10" s="281" t="s">
        <v>644</v>
      </c>
      <c r="E10" s="281"/>
      <c r="F10" s="281"/>
      <c r="G10" s="281"/>
      <c r="H10" s="281"/>
      <c r="I10" s="281"/>
      <c r="J10" s="281"/>
      <c r="K10" s="174"/>
    </row>
    <row r="11" spans="2:11" ht="15" customHeight="1">
      <c r="B11" s="177"/>
      <c r="C11" s="178"/>
      <c r="D11" s="281" t="s">
        <v>645</v>
      </c>
      <c r="E11" s="281"/>
      <c r="F11" s="281"/>
      <c r="G11" s="281"/>
      <c r="H11" s="281"/>
      <c r="I11" s="281"/>
      <c r="J11" s="281"/>
      <c r="K11" s="174"/>
    </row>
    <row r="12" spans="2:11" ht="12.75" customHeight="1">
      <c r="B12" s="177"/>
      <c r="C12" s="178"/>
      <c r="D12" s="178"/>
      <c r="E12" s="178"/>
      <c r="F12" s="178"/>
      <c r="G12" s="178"/>
      <c r="H12" s="178"/>
      <c r="I12" s="178"/>
      <c r="J12" s="178"/>
      <c r="K12" s="174"/>
    </row>
    <row r="13" spans="2:11" ht="15" customHeight="1">
      <c r="B13" s="177"/>
      <c r="C13" s="178"/>
      <c r="D13" s="281" t="s">
        <v>646</v>
      </c>
      <c r="E13" s="281"/>
      <c r="F13" s="281"/>
      <c r="G13" s="281"/>
      <c r="H13" s="281"/>
      <c r="I13" s="281"/>
      <c r="J13" s="281"/>
      <c r="K13" s="174"/>
    </row>
    <row r="14" spans="2:11" ht="15" customHeight="1">
      <c r="B14" s="177"/>
      <c r="C14" s="178"/>
      <c r="D14" s="281" t="s">
        <v>647</v>
      </c>
      <c r="E14" s="281"/>
      <c r="F14" s="281"/>
      <c r="G14" s="281"/>
      <c r="H14" s="281"/>
      <c r="I14" s="281"/>
      <c r="J14" s="281"/>
      <c r="K14" s="174"/>
    </row>
    <row r="15" spans="2:11" ht="15" customHeight="1">
      <c r="B15" s="177"/>
      <c r="C15" s="178"/>
      <c r="D15" s="281" t="s">
        <v>648</v>
      </c>
      <c r="E15" s="281"/>
      <c r="F15" s="281"/>
      <c r="G15" s="281"/>
      <c r="H15" s="281"/>
      <c r="I15" s="281"/>
      <c r="J15" s="281"/>
      <c r="K15" s="174"/>
    </row>
    <row r="16" spans="2:11" ht="15" customHeight="1">
      <c r="B16" s="177"/>
      <c r="C16" s="178"/>
      <c r="D16" s="178"/>
      <c r="E16" s="179" t="s">
        <v>649</v>
      </c>
      <c r="F16" s="281" t="s">
        <v>650</v>
      </c>
      <c r="G16" s="281"/>
      <c r="H16" s="281"/>
      <c r="I16" s="281"/>
      <c r="J16" s="281"/>
      <c r="K16" s="174"/>
    </row>
    <row r="17" spans="2:11" ht="15" customHeight="1">
      <c r="B17" s="177"/>
      <c r="C17" s="178"/>
      <c r="D17" s="178"/>
      <c r="E17" s="179" t="s">
        <v>81</v>
      </c>
      <c r="F17" s="281" t="s">
        <v>651</v>
      </c>
      <c r="G17" s="281"/>
      <c r="H17" s="281"/>
      <c r="I17" s="281"/>
      <c r="J17" s="281"/>
      <c r="K17" s="174"/>
    </row>
    <row r="18" spans="2:11" ht="15" customHeight="1">
      <c r="B18" s="177"/>
      <c r="C18" s="178"/>
      <c r="D18" s="178"/>
      <c r="E18" s="179" t="s">
        <v>652</v>
      </c>
      <c r="F18" s="281" t="s">
        <v>653</v>
      </c>
      <c r="G18" s="281"/>
      <c r="H18" s="281"/>
      <c r="I18" s="281"/>
      <c r="J18" s="281"/>
      <c r="K18" s="174"/>
    </row>
    <row r="19" spans="2:11" ht="15" customHeight="1">
      <c r="B19" s="177"/>
      <c r="C19" s="178"/>
      <c r="D19" s="178"/>
      <c r="E19" s="179" t="s">
        <v>86</v>
      </c>
      <c r="F19" s="281" t="s">
        <v>654</v>
      </c>
      <c r="G19" s="281"/>
      <c r="H19" s="281"/>
      <c r="I19" s="281"/>
      <c r="J19" s="281"/>
      <c r="K19" s="174"/>
    </row>
    <row r="20" spans="2:11" ht="15" customHeight="1">
      <c r="B20" s="177"/>
      <c r="C20" s="178"/>
      <c r="D20" s="178"/>
      <c r="E20" s="179" t="s">
        <v>655</v>
      </c>
      <c r="F20" s="281" t="s">
        <v>656</v>
      </c>
      <c r="G20" s="281"/>
      <c r="H20" s="281"/>
      <c r="I20" s="281"/>
      <c r="J20" s="281"/>
      <c r="K20" s="174"/>
    </row>
    <row r="21" spans="2:11" ht="15" customHeight="1">
      <c r="B21" s="177"/>
      <c r="C21" s="178"/>
      <c r="D21" s="178"/>
      <c r="E21" s="179" t="s">
        <v>657</v>
      </c>
      <c r="F21" s="281" t="s">
        <v>658</v>
      </c>
      <c r="G21" s="281"/>
      <c r="H21" s="281"/>
      <c r="I21" s="281"/>
      <c r="J21" s="281"/>
      <c r="K21" s="174"/>
    </row>
    <row r="22" spans="2:11" ht="12.75" customHeight="1">
      <c r="B22" s="177"/>
      <c r="C22" s="178"/>
      <c r="D22" s="178"/>
      <c r="E22" s="178"/>
      <c r="F22" s="178"/>
      <c r="G22" s="178"/>
      <c r="H22" s="178"/>
      <c r="I22" s="178"/>
      <c r="J22" s="178"/>
      <c r="K22" s="174"/>
    </row>
    <row r="23" spans="2:11" ht="15" customHeight="1">
      <c r="B23" s="177"/>
      <c r="C23" s="281" t="s">
        <v>659</v>
      </c>
      <c r="D23" s="281"/>
      <c r="E23" s="281"/>
      <c r="F23" s="281"/>
      <c r="G23" s="281"/>
      <c r="H23" s="281"/>
      <c r="I23" s="281"/>
      <c r="J23" s="281"/>
      <c r="K23" s="174"/>
    </row>
    <row r="24" spans="2:11" ht="15" customHeight="1">
      <c r="B24" s="177"/>
      <c r="C24" s="281" t="s">
        <v>660</v>
      </c>
      <c r="D24" s="281"/>
      <c r="E24" s="281"/>
      <c r="F24" s="281"/>
      <c r="G24" s="281"/>
      <c r="H24" s="281"/>
      <c r="I24" s="281"/>
      <c r="J24" s="281"/>
      <c r="K24" s="174"/>
    </row>
    <row r="25" spans="2:11" ht="15" customHeight="1">
      <c r="B25" s="177"/>
      <c r="C25" s="176"/>
      <c r="D25" s="281" t="s">
        <v>661</v>
      </c>
      <c r="E25" s="281"/>
      <c r="F25" s="281"/>
      <c r="G25" s="281"/>
      <c r="H25" s="281"/>
      <c r="I25" s="281"/>
      <c r="J25" s="281"/>
      <c r="K25" s="174"/>
    </row>
    <row r="26" spans="2:11" ht="15" customHeight="1">
      <c r="B26" s="177"/>
      <c r="C26" s="178"/>
      <c r="D26" s="281" t="s">
        <v>662</v>
      </c>
      <c r="E26" s="281"/>
      <c r="F26" s="281"/>
      <c r="G26" s="281"/>
      <c r="H26" s="281"/>
      <c r="I26" s="281"/>
      <c r="J26" s="281"/>
      <c r="K26" s="174"/>
    </row>
    <row r="27" spans="2:11" ht="12.75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4"/>
    </row>
    <row r="28" spans="2:11" ht="15" customHeight="1">
      <c r="B28" s="177"/>
      <c r="C28" s="178"/>
      <c r="D28" s="281" t="s">
        <v>663</v>
      </c>
      <c r="E28" s="281"/>
      <c r="F28" s="281"/>
      <c r="G28" s="281"/>
      <c r="H28" s="281"/>
      <c r="I28" s="281"/>
      <c r="J28" s="281"/>
      <c r="K28" s="174"/>
    </row>
    <row r="29" spans="2:11" ht="15" customHeight="1">
      <c r="B29" s="177"/>
      <c r="C29" s="178"/>
      <c r="D29" s="281" t="s">
        <v>664</v>
      </c>
      <c r="E29" s="281"/>
      <c r="F29" s="281"/>
      <c r="G29" s="281"/>
      <c r="H29" s="281"/>
      <c r="I29" s="281"/>
      <c r="J29" s="281"/>
      <c r="K29" s="174"/>
    </row>
    <row r="30" spans="2:11" ht="12.75" customHeight="1">
      <c r="B30" s="177"/>
      <c r="C30" s="178"/>
      <c r="D30" s="178"/>
      <c r="E30" s="178"/>
      <c r="F30" s="178"/>
      <c r="G30" s="178"/>
      <c r="H30" s="178"/>
      <c r="I30" s="178"/>
      <c r="J30" s="178"/>
      <c r="K30" s="174"/>
    </row>
    <row r="31" spans="2:11" ht="15" customHeight="1">
      <c r="B31" s="177"/>
      <c r="C31" s="178"/>
      <c r="D31" s="281" t="s">
        <v>665</v>
      </c>
      <c r="E31" s="281"/>
      <c r="F31" s="281"/>
      <c r="G31" s="281"/>
      <c r="H31" s="281"/>
      <c r="I31" s="281"/>
      <c r="J31" s="281"/>
      <c r="K31" s="174"/>
    </row>
    <row r="32" spans="2:11" ht="15" customHeight="1">
      <c r="B32" s="177"/>
      <c r="C32" s="178"/>
      <c r="D32" s="281" t="s">
        <v>666</v>
      </c>
      <c r="E32" s="281"/>
      <c r="F32" s="281"/>
      <c r="G32" s="281"/>
      <c r="H32" s="281"/>
      <c r="I32" s="281"/>
      <c r="J32" s="281"/>
      <c r="K32" s="174"/>
    </row>
    <row r="33" spans="2:11" ht="15" customHeight="1">
      <c r="B33" s="177"/>
      <c r="C33" s="178"/>
      <c r="D33" s="281" t="s">
        <v>667</v>
      </c>
      <c r="E33" s="281"/>
      <c r="F33" s="281"/>
      <c r="G33" s="281"/>
      <c r="H33" s="281"/>
      <c r="I33" s="281"/>
      <c r="J33" s="281"/>
      <c r="K33" s="174"/>
    </row>
    <row r="34" spans="2:11" ht="15" customHeight="1">
      <c r="B34" s="177"/>
      <c r="C34" s="178"/>
      <c r="D34" s="176"/>
      <c r="E34" s="180" t="s">
        <v>106</v>
      </c>
      <c r="F34" s="176"/>
      <c r="G34" s="281" t="s">
        <v>668</v>
      </c>
      <c r="H34" s="281"/>
      <c r="I34" s="281"/>
      <c r="J34" s="281"/>
      <c r="K34" s="174"/>
    </row>
    <row r="35" spans="2:11" ht="30.75" customHeight="1">
      <c r="B35" s="177"/>
      <c r="C35" s="178"/>
      <c r="D35" s="176"/>
      <c r="E35" s="180" t="s">
        <v>669</v>
      </c>
      <c r="F35" s="176"/>
      <c r="G35" s="281" t="s">
        <v>670</v>
      </c>
      <c r="H35" s="281"/>
      <c r="I35" s="281"/>
      <c r="J35" s="281"/>
      <c r="K35" s="174"/>
    </row>
    <row r="36" spans="2:11" ht="15" customHeight="1">
      <c r="B36" s="177"/>
      <c r="C36" s="178"/>
      <c r="D36" s="176"/>
      <c r="E36" s="180" t="s">
        <v>56</v>
      </c>
      <c r="F36" s="176"/>
      <c r="G36" s="281" t="s">
        <v>671</v>
      </c>
      <c r="H36" s="281"/>
      <c r="I36" s="281"/>
      <c r="J36" s="281"/>
      <c r="K36" s="174"/>
    </row>
    <row r="37" spans="2:11" ht="15" customHeight="1">
      <c r="B37" s="177"/>
      <c r="C37" s="178"/>
      <c r="D37" s="176"/>
      <c r="E37" s="180" t="s">
        <v>107</v>
      </c>
      <c r="F37" s="176"/>
      <c r="G37" s="281" t="s">
        <v>672</v>
      </c>
      <c r="H37" s="281"/>
      <c r="I37" s="281"/>
      <c r="J37" s="281"/>
      <c r="K37" s="174"/>
    </row>
    <row r="38" spans="2:11" ht="15" customHeight="1">
      <c r="B38" s="177"/>
      <c r="C38" s="178"/>
      <c r="D38" s="176"/>
      <c r="E38" s="180" t="s">
        <v>108</v>
      </c>
      <c r="F38" s="176"/>
      <c r="G38" s="281" t="s">
        <v>673</v>
      </c>
      <c r="H38" s="281"/>
      <c r="I38" s="281"/>
      <c r="J38" s="281"/>
      <c r="K38" s="174"/>
    </row>
    <row r="39" spans="2:11" ht="15" customHeight="1">
      <c r="B39" s="177"/>
      <c r="C39" s="178"/>
      <c r="D39" s="176"/>
      <c r="E39" s="180" t="s">
        <v>109</v>
      </c>
      <c r="F39" s="176"/>
      <c r="G39" s="281" t="s">
        <v>674</v>
      </c>
      <c r="H39" s="281"/>
      <c r="I39" s="281"/>
      <c r="J39" s="281"/>
      <c r="K39" s="174"/>
    </row>
    <row r="40" spans="2:11" ht="15" customHeight="1">
      <c r="B40" s="177"/>
      <c r="C40" s="178"/>
      <c r="D40" s="176"/>
      <c r="E40" s="180" t="s">
        <v>675</v>
      </c>
      <c r="F40" s="176"/>
      <c r="G40" s="281" t="s">
        <v>676</v>
      </c>
      <c r="H40" s="281"/>
      <c r="I40" s="281"/>
      <c r="J40" s="281"/>
      <c r="K40" s="174"/>
    </row>
    <row r="41" spans="2:11" ht="15" customHeight="1">
      <c r="B41" s="177"/>
      <c r="C41" s="178"/>
      <c r="D41" s="176"/>
      <c r="E41" s="180"/>
      <c r="F41" s="176"/>
      <c r="G41" s="281" t="s">
        <v>677</v>
      </c>
      <c r="H41" s="281"/>
      <c r="I41" s="281"/>
      <c r="J41" s="281"/>
      <c r="K41" s="174"/>
    </row>
    <row r="42" spans="2:11" ht="15" customHeight="1">
      <c r="B42" s="177"/>
      <c r="C42" s="178"/>
      <c r="D42" s="176"/>
      <c r="E42" s="180" t="s">
        <v>678</v>
      </c>
      <c r="F42" s="176"/>
      <c r="G42" s="281" t="s">
        <v>679</v>
      </c>
      <c r="H42" s="281"/>
      <c r="I42" s="281"/>
      <c r="J42" s="281"/>
      <c r="K42" s="174"/>
    </row>
    <row r="43" spans="2:11" ht="15" customHeight="1">
      <c r="B43" s="177"/>
      <c r="C43" s="178"/>
      <c r="D43" s="176"/>
      <c r="E43" s="180" t="s">
        <v>112</v>
      </c>
      <c r="F43" s="176"/>
      <c r="G43" s="281" t="s">
        <v>680</v>
      </c>
      <c r="H43" s="281"/>
      <c r="I43" s="281"/>
      <c r="J43" s="281"/>
      <c r="K43" s="174"/>
    </row>
    <row r="44" spans="2:11" ht="12.75" customHeight="1">
      <c r="B44" s="177"/>
      <c r="C44" s="178"/>
      <c r="D44" s="176"/>
      <c r="E44" s="176"/>
      <c r="F44" s="176"/>
      <c r="G44" s="176"/>
      <c r="H44" s="176"/>
      <c r="I44" s="176"/>
      <c r="J44" s="176"/>
      <c r="K44" s="174"/>
    </row>
    <row r="45" spans="2:11" ht="15" customHeight="1">
      <c r="B45" s="177"/>
      <c r="C45" s="178"/>
      <c r="D45" s="281" t="s">
        <v>681</v>
      </c>
      <c r="E45" s="281"/>
      <c r="F45" s="281"/>
      <c r="G45" s="281"/>
      <c r="H45" s="281"/>
      <c r="I45" s="281"/>
      <c r="J45" s="281"/>
      <c r="K45" s="174"/>
    </row>
    <row r="46" spans="2:11" ht="15" customHeight="1">
      <c r="B46" s="177"/>
      <c r="C46" s="178"/>
      <c r="D46" s="178"/>
      <c r="E46" s="281" t="s">
        <v>682</v>
      </c>
      <c r="F46" s="281"/>
      <c r="G46" s="281"/>
      <c r="H46" s="281"/>
      <c r="I46" s="281"/>
      <c r="J46" s="281"/>
      <c r="K46" s="174"/>
    </row>
    <row r="47" spans="2:11" ht="15" customHeight="1">
      <c r="B47" s="177"/>
      <c r="C47" s="178"/>
      <c r="D47" s="178"/>
      <c r="E47" s="281" t="s">
        <v>683</v>
      </c>
      <c r="F47" s="281"/>
      <c r="G47" s="281"/>
      <c r="H47" s="281"/>
      <c r="I47" s="281"/>
      <c r="J47" s="281"/>
      <c r="K47" s="174"/>
    </row>
    <row r="48" spans="2:11" ht="15" customHeight="1">
      <c r="B48" s="177"/>
      <c r="C48" s="178"/>
      <c r="D48" s="178"/>
      <c r="E48" s="281" t="s">
        <v>684</v>
      </c>
      <c r="F48" s="281"/>
      <c r="G48" s="281"/>
      <c r="H48" s="281"/>
      <c r="I48" s="281"/>
      <c r="J48" s="281"/>
      <c r="K48" s="174"/>
    </row>
    <row r="49" spans="2:11" ht="15" customHeight="1">
      <c r="B49" s="177"/>
      <c r="C49" s="178"/>
      <c r="D49" s="281" t="s">
        <v>685</v>
      </c>
      <c r="E49" s="281"/>
      <c r="F49" s="281"/>
      <c r="G49" s="281"/>
      <c r="H49" s="281"/>
      <c r="I49" s="281"/>
      <c r="J49" s="281"/>
      <c r="K49" s="174"/>
    </row>
    <row r="50" spans="2:11" ht="25.5" customHeight="1">
      <c r="B50" s="173"/>
      <c r="C50" s="284" t="s">
        <v>686</v>
      </c>
      <c r="D50" s="284"/>
      <c r="E50" s="284"/>
      <c r="F50" s="284"/>
      <c r="G50" s="284"/>
      <c r="H50" s="284"/>
      <c r="I50" s="284"/>
      <c r="J50" s="284"/>
      <c r="K50" s="174"/>
    </row>
    <row r="51" spans="2:11" ht="5.25" customHeight="1">
      <c r="B51" s="173"/>
      <c r="C51" s="175"/>
      <c r="D51" s="175"/>
      <c r="E51" s="175"/>
      <c r="F51" s="175"/>
      <c r="G51" s="175"/>
      <c r="H51" s="175"/>
      <c r="I51" s="175"/>
      <c r="J51" s="175"/>
      <c r="K51" s="174"/>
    </row>
    <row r="52" spans="2:11" ht="15" customHeight="1">
      <c r="B52" s="173"/>
      <c r="C52" s="281" t="s">
        <v>687</v>
      </c>
      <c r="D52" s="281"/>
      <c r="E52" s="281"/>
      <c r="F52" s="281"/>
      <c r="G52" s="281"/>
      <c r="H52" s="281"/>
      <c r="I52" s="281"/>
      <c r="J52" s="281"/>
      <c r="K52" s="174"/>
    </row>
    <row r="53" spans="2:11" ht="15" customHeight="1">
      <c r="B53" s="173"/>
      <c r="C53" s="281" t="s">
        <v>688</v>
      </c>
      <c r="D53" s="281"/>
      <c r="E53" s="281"/>
      <c r="F53" s="281"/>
      <c r="G53" s="281"/>
      <c r="H53" s="281"/>
      <c r="I53" s="281"/>
      <c r="J53" s="281"/>
      <c r="K53" s="174"/>
    </row>
    <row r="54" spans="2:11" ht="12.75" customHeight="1">
      <c r="B54" s="173"/>
      <c r="C54" s="176"/>
      <c r="D54" s="176"/>
      <c r="E54" s="176"/>
      <c r="F54" s="176"/>
      <c r="G54" s="176"/>
      <c r="H54" s="176"/>
      <c r="I54" s="176"/>
      <c r="J54" s="176"/>
      <c r="K54" s="174"/>
    </row>
    <row r="55" spans="2:11" ht="15" customHeight="1">
      <c r="B55" s="173"/>
      <c r="C55" s="281" t="s">
        <v>689</v>
      </c>
      <c r="D55" s="281"/>
      <c r="E55" s="281"/>
      <c r="F55" s="281"/>
      <c r="G55" s="281"/>
      <c r="H55" s="281"/>
      <c r="I55" s="281"/>
      <c r="J55" s="281"/>
      <c r="K55" s="174"/>
    </row>
    <row r="56" spans="2:11" ht="15" customHeight="1">
      <c r="B56" s="173"/>
      <c r="C56" s="178"/>
      <c r="D56" s="281" t="s">
        <v>690</v>
      </c>
      <c r="E56" s="281"/>
      <c r="F56" s="281"/>
      <c r="G56" s="281"/>
      <c r="H56" s="281"/>
      <c r="I56" s="281"/>
      <c r="J56" s="281"/>
      <c r="K56" s="174"/>
    </row>
    <row r="57" spans="2:11" ht="15" customHeight="1">
      <c r="B57" s="173"/>
      <c r="C57" s="178"/>
      <c r="D57" s="281" t="s">
        <v>691</v>
      </c>
      <c r="E57" s="281"/>
      <c r="F57" s="281"/>
      <c r="G57" s="281"/>
      <c r="H57" s="281"/>
      <c r="I57" s="281"/>
      <c r="J57" s="281"/>
      <c r="K57" s="174"/>
    </row>
    <row r="58" spans="2:11" ht="15" customHeight="1">
      <c r="B58" s="173"/>
      <c r="C58" s="178"/>
      <c r="D58" s="281" t="s">
        <v>692</v>
      </c>
      <c r="E58" s="281"/>
      <c r="F58" s="281"/>
      <c r="G58" s="281"/>
      <c r="H58" s="281"/>
      <c r="I58" s="281"/>
      <c r="J58" s="281"/>
      <c r="K58" s="174"/>
    </row>
    <row r="59" spans="2:11" ht="15" customHeight="1">
      <c r="B59" s="173"/>
      <c r="C59" s="178"/>
      <c r="D59" s="281" t="s">
        <v>693</v>
      </c>
      <c r="E59" s="281"/>
      <c r="F59" s="281"/>
      <c r="G59" s="281"/>
      <c r="H59" s="281"/>
      <c r="I59" s="281"/>
      <c r="J59" s="281"/>
      <c r="K59" s="174"/>
    </row>
    <row r="60" spans="2:11" ht="15" customHeight="1">
      <c r="B60" s="173"/>
      <c r="C60" s="178"/>
      <c r="D60" s="283" t="s">
        <v>694</v>
      </c>
      <c r="E60" s="283"/>
      <c r="F60" s="283"/>
      <c r="G60" s="283"/>
      <c r="H60" s="283"/>
      <c r="I60" s="283"/>
      <c r="J60" s="283"/>
      <c r="K60" s="174"/>
    </row>
    <row r="61" spans="2:11" ht="15" customHeight="1">
      <c r="B61" s="173"/>
      <c r="C61" s="178"/>
      <c r="D61" s="281" t="s">
        <v>695</v>
      </c>
      <c r="E61" s="281"/>
      <c r="F61" s="281"/>
      <c r="G61" s="281"/>
      <c r="H61" s="281"/>
      <c r="I61" s="281"/>
      <c r="J61" s="281"/>
      <c r="K61" s="174"/>
    </row>
    <row r="62" spans="2:11" ht="12.75" customHeight="1">
      <c r="B62" s="173"/>
      <c r="C62" s="178"/>
      <c r="D62" s="178"/>
      <c r="E62" s="181"/>
      <c r="F62" s="178"/>
      <c r="G62" s="178"/>
      <c r="H62" s="178"/>
      <c r="I62" s="178"/>
      <c r="J62" s="178"/>
      <c r="K62" s="174"/>
    </row>
    <row r="63" spans="2:11" ht="15" customHeight="1">
      <c r="B63" s="173"/>
      <c r="C63" s="178"/>
      <c r="D63" s="281" t="s">
        <v>696</v>
      </c>
      <c r="E63" s="281"/>
      <c r="F63" s="281"/>
      <c r="G63" s="281"/>
      <c r="H63" s="281"/>
      <c r="I63" s="281"/>
      <c r="J63" s="281"/>
      <c r="K63" s="174"/>
    </row>
    <row r="64" spans="2:11" ht="15" customHeight="1">
      <c r="B64" s="173"/>
      <c r="C64" s="178"/>
      <c r="D64" s="283" t="s">
        <v>697</v>
      </c>
      <c r="E64" s="283"/>
      <c r="F64" s="283"/>
      <c r="G64" s="283"/>
      <c r="H64" s="283"/>
      <c r="I64" s="283"/>
      <c r="J64" s="283"/>
      <c r="K64" s="174"/>
    </row>
    <row r="65" spans="2:11" ht="15" customHeight="1">
      <c r="B65" s="173"/>
      <c r="C65" s="178"/>
      <c r="D65" s="281" t="s">
        <v>698</v>
      </c>
      <c r="E65" s="281"/>
      <c r="F65" s="281"/>
      <c r="G65" s="281"/>
      <c r="H65" s="281"/>
      <c r="I65" s="281"/>
      <c r="J65" s="281"/>
      <c r="K65" s="174"/>
    </row>
    <row r="66" spans="2:11" ht="15" customHeight="1">
      <c r="B66" s="173"/>
      <c r="C66" s="178"/>
      <c r="D66" s="281" t="s">
        <v>699</v>
      </c>
      <c r="E66" s="281"/>
      <c r="F66" s="281"/>
      <c r="G66" s="281"/>
      <c r="H66" s="281"/>
      <c r="I66" s="281"/>
      <c r="J66" s="281"/>
      <c r="K66" s="174"/>
    </row>
    <row r="67" spans="2:11" ht="15" customHeight="1">
      <c r="B67" s="173"/>
      <c r="C67" s="178"/>
      <c r="D67" s="281" t="s">
        <v>700</v>
      </c>
      <c r="E67" s="281"/>
      <c r="F67" s="281"/>
      <c r="G67" s="281"/>
      <c r="H67" s="281"/>
      <c r="I67" s="281"/>
      <c r="J67" s="281"/>
      <c r="K67" s="174"/>
    </row>
    <row r="68" spans="2:11" ht="15" customHeight="1">
      <c r="B68" s="173"/>
      <c r="C68" s="178"/>
      <c r="D68" s="281" t="s">
        <v>701</v>
      </c>
      <c r="E68" s="281"/>
      <c r="F68" s="281"/>
      <c r="G68" s="281"/>
      <c r="H68" s="281"/>
      <c r="I68" s="281"/>
      <c r="J68" s="281"/>
      <c r="K68" s="174"/>
    </row>
    <row r="69" spans="2:11" ht="12.75" customHeight="1">
      <c r="B69" s="182"/>
      <c r="C69" s="183"/>
      <c r="D69" s="183"/>
      <c r="E69" s="183"/>
      <c r="F69" s="183"/>
      <c r="G69" s="183"/>
      <c r="H69" s="183"/>
      <c r="I69" s="183"/>
      <c r="J69" s="183"/>
      <c r="K69" s="184"/>
    </row>
    <row r="70" spans="2:11" ht="18.75" customHeight="1">
      <c r="B70" s="185"/>
      <c r="C70" s="185"/>
      <c r="D70" s="185"/>
      <c r="E70" s="185"/>
      <c r="F70" s="185"/>
      <c r="G70" s="185"/>
      <c r="H70" s="185"/>
      <c r="I70" s="185"/>
      <c r="J70" s="185"/>
      <c r="K70" s="186"/>
    </row>
    <row r="71" spans="2:11" ht="18.75" customHeight="1"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2:11" ht="7.5" customHeight="1">
      <c r="B72" s="187"/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ht="45" customHeight="1">
      <c r="B73" s="190"/>
      <c r="C73" s="282" t="s">
        <v>638</v>
      </c>
      <c r="D73" s="282"/>
      <c r="E73" s="282"/>
      <c r="F73" s="282"/>
      <c r="G73" s="282"/>
      <c r="H73" s="282"/>
      <c r="I73" s="282"/>
      <c r="J73" s="282"/>
      <c r="K73" s="191"/>
    </row>
    <row r="74" spans="2:11" ht="17.25" customHeight="1">
      <c r="B74" s="190"/>
      <c r="C74" s="192" t="s">
        <v>702</v>
      </c>
      <c r="D74" s="192"/>
      <c r="E74" s="192"/>
      <c r="F74" s="192" t="s">
        <v>703</v>
      </c>
      <c r="G74" s="193"/>
      <c r="H74" s="192" t="s">
        <v>107</v>
      </c>
      <c r="I74" s="192" t="s">
        <v>60</v>
      </c>
      <c r="J74" s="192" t="s">
        <v>704</v>
      </c>
      <c r="K74" s="191"/>
    </row>
    <row r="75" spans="2:11" ht="17.25" customHeight="1">
      <c r="B75" s="190"/>
      <c r="C75" s="194" t="s">
        <v>705</v>
      </c>
      <c r="D75" s="194"/>
      <c r="E75" s="194"/>
      <c r="F75" s="195" t="s">
        <v>706</v>
      </c>
      <c r="G75" s="196"/>
      <c r="H75" s="194"/>
      <c r="I75" s="194"/>
      <c r="J75" s="194" t="s">
        <v>707</v>
      </c>
      <c r="K75" s="191"/>
    </row>
    <row r="76" spans="2:11" ht="5.25" customHeight="1">
      <c r="B76" s="190"/>
      <c r="C76" s="197"/>
      <c r="D76" s="197"/>
      <c r="E76" s="197"/>
      <c r="F76" s="197"/>
      <c r="G76" s="198"/>
      <c r="H76" s="197"/>
      <c r="I76" s="197"/>
      <c r="J76" s="197"/>
      <c r="K76" s="191"/>
    </row>
    <row r="77" spans="2:11" ht="15" customHeight="1">
      <c r="B77" s="190"/>
      <c r="C77" s="180" t="s">
        <v>56</v>
      </c>
      <c r="D77" s="197"/>
      <c r="E77" s="197"/>
      <c r="F77" s="199" t="s">
        <v>708</v>
      </c>
      <c r="G77" s="198"/>
      <c r="H77" s="180" t="s">
        <v>709</v>
      </c>
      <c r="I77" s="180" t="s">
        <v>710</v>
      </c>
      <c r="J77" s="180">
        <v>20</v>
      </c>
      <c r="K77" s="191"/>
    </row>
    <row r="78" spans="2:11" ht="15" customHeight="1">
      <c r="B78" s="190"/>
      <c r="C78" s="180" t="s">
        <v>711</v>
      </c>
      <c r="D78" s="180"/>
      <c r="E78" s="180"/>
      <c r="F78" s="199" t="s">
        <v>708</v>
      </c>
      <c r="G78" s="198"/>
      <c r="H78" s="180" t="s">
        <v>712</v>
      </c>
      <c r="I78" s="180" t="s">
        <v>710</v>
      </c>
      <c r="J78" s="180">
        <v>120</v>
      </c>
      <c r="K78" s="191"/>
    </row>
    <row r="79" spans="2:11" ht="15" customHeight="1">
      <c r="B79" s="200"/>
      <c r="C79" s="180" t="s">
        <v>713</v>
      </c>
      <c r="D79" s="180"/>
      <c r="E79" s="180"/>
      <c r="F79" s="199" t="s">
        <v>714</v>
      </c>
      <c r="G79" s="198"/>
      <c r="H79" s="180" t="s">
        <v>715</v>
      </c>
      <c r="I79" s="180" t="s">
        <v>710</v>
      </c>
      <c r="J79" s="180">
        <v>50</v>
      </c>
      <c r="K79" s="191"/>
    </row>
    <row r="80" spans="2:11" ht="15" customHeight="1">
      <c r="B80" s="200"/>
      <c r="C80" s="180" t="s">
        <v>716</v>
      </c>
      <c r="D80" s="180"/>
      <c r="E80" s="180"/>
      <c r="F80" s="199" t="s">
        <v>708</v>
      </c>
      <c r="G80" s="198"/>
      <c r="H80" s="180" t="s">
        <v>717</v>
      </c>
      <c r="I80" s="180" t="s">
        <v>718</v>
      </c>
      <c r="J80" s="180"/>
      <c r="K80" s="191"/>
    </row>
    <row r="81" spans="2:11" ht="15" customHeight="1">
      <c r="B81" s="200"/>
      <c r="C81" s="201" t="s">
        <v>719</v>
      </c>
      <c r="D81" s="201"/>
      <c r="E81" s="201"/>
      <c r="F81" s="202" t="s">
        <v>714</v>
      </c>
      <c r="G81" s="201"/>
      <c r="H81" s="201" t="s">
        <v>720</v>
      </c>
      <c r="I81" s="201" t="s">
        <v>710</v>
      </c>
      <c r="J81" s="201">
        <v>15</v>
      </c>
      <c r="K81" s="191"/>
    </row>
    <row r="82" spans="2:11" ht="15" customHeight="1">
      <c r="B82" s="200"/>
      <c r="C82" s="201" t="s">
        <v>721</v>
      </c>
      <c r="D82" s="201"/>
      <c r="E82" s="201"/>
      <c r="F82" s="202" t="s">
        <v>714</v>
      </c>
      <c r="G82" s="201"/>
      <c r="H82" s="201" t="s">
        <v>722</v>
      </c>
      <c r="I82" s="201" t="s">
        <v>710</v>
      </c>
      <c r="J82" s="201">
        <v>15</v>
      </c>
      <c r="K82" s="191"/>
    </row>
    <row r="83" spans="2:11" ht="15" customHeight="1">
      <c r="B83" s="200"/>
      <c r="C83" s="201" t="s">
        <v>723</v>
      </c>
      <c r="D83" s="201"/>
      <c r="E83" s="201"/>
      <c r="F83" s="202" t="s">
        <v>714</v>
      </c>
      <c r="G83" s="201"/>
      <c r="H83" s="201" t="s">
        <v>724</v>
      </c>
      <c r="I83" s="201" t="s">
        <v>710</v>
      </c>
      <c r="J83" s="201">
        <v>20</v>
      </c>
      <c r="K83" s="191"/>
    </row>
    <row r="84" spans="2:11" ht="15" customHeight="1">
      <c r="B84" s="200"/>
      <c r="C84" s="201" t="s">
        <v>725</v>
      </c>
      <c r="D84" s="201"/>
      <c r="E84" s="201"/>
      <c r="F84" s="202" t="s">
        <v>714</v>
      </c>
      <c r="G84" s="201"/>
      <c r="H84" s="201" t="s">
        <v>726</v>
      </c>
      <c r="I84" s="201" t="s">
        <v>710</v>
      </c>
      <c r="J84" s="201">
        <v>20</v>
      </c>
      <c r="K84" s="191"/>
    </row>
    <row r="85" spans="2:11" ht="15" customHeight="1">
      <c r="B85" s="200"/>
      <c r="C85" s="180" t="s">
        <v>727</v>
      </c>
      <c r="D85" s="180"/>
      <c r="E85" s="180"/>
      <c r="F85" s="199" t="s">
        <v>714</v>
      </c>
      <c r="G85" s="198"/>
      <c r="H85" s="180" t="s">
        <v>728</v>
      </c>
      <c r="I85" s="180" t="s">
        <v>710</v>
      </c>
      <c r="J85" s="180">
        <v>50</v>
      </c>
      <c r="K85" s="191"/>
    </row>
    <row r="86" spans="2:11" ht="15" customHeight="1">
      <c r="B86" s="200"/>
      <c r="C86" s="180" t="s">
        <v>729</v>
      </c>
      <c r="D86" s="180"/>
      <c r="E86" s="180"/>
      <c r="F86" s="199" t="s">
        <v>714</v>
      </c>
      <c r="G86" s="198"/>
      <c r="H86" s="180" t="s">
        <v>730</v>
      </c>
      <c r="I86" s="180" t="s">
        <v>710</v>
      </c>
      <c r="J86" s="180">
        <v>20</v>
      </c>
      <c r="K86" s="191"/>
    </row>
    <row r="87" spans="2:11" ht="15" customHeight="1">
      <c r="B87" s="200"/>
      <c r="C87" s="180" t="s">
        <v>731</v>
      </c>
      <c r="D87" s="180"/>
      <c r="E87" s="180"/>
      <c r="F87" s="199" t="s">
        <v>714</v>
      </c>
      <c r="G87" s="198"/>
      <c r="H87" s="180" t="s">
        <v>732</v>
      </c>
      <c r="I87" s="180" t="s">
        <v>710</v>
      </c>
      <c r="J87" s="180">
        <v>20</v>
      </c>
      <c r="K87" s="191"/>
    </row>
    <row r="88" spans="2:11" ht="15" customHeight="1">
      <c r="B88" s="200"/>
      <c r="C88" s="180" t="s">
        <v>733</v>
      </c>
      <c r="D88" s="180"/>
      <c r="E88" s="180"/>
      <c r="F88" s="199" t="s">
        <v>714</v>
      </c>
      <c r="G88" s="198"/>
      <c r="H88" s="180" t="s">
        <v>734</v>
      </c>
      <c r="I88" s="180" t="s">
        <v>710</v>
      </c>
      <c r="J88" s="180">
        <v>50</v>
      </c>
      <c r="K88" s="191"/>
    </row>
    <row r="89" spans="2:11" ht="15" customHeight="1">
      <c r="B89" s="200"/>
      <c r="C89" s="180" t="s">
        <v>735</v>
      </c>
      <c r="D89" s="180"/>
      <c r="E89" s="180"/>
      <c r="F89" s="199" t="s">
        <v>714</v>
      </c>
      <c r="G89" s="198"/>
      <c r="H89" s="180" t="s">
        <v>735</v>
      </c>
      <c r="I89" s="180" t="s">
        <v>710</v>
      </c>
      <c r="J89" s="180">
        <v>50</v>
      </c>
      <c r="K89" s="191"/>
    </row>
    <row r="90" spans="2:11" ht="15" customHeight="1">
      <c r="B90" s="200"/>
      <c r="C90" s="180" t="s">
        <v>113</v>
      </c>
      <c r="D90" s="180"/>
      <c r="E90" s="180"/>
      <c r="F90" s="199" t="s">
        <v>714</v>
      </c>
      <c r="G90" s="198"/>
      <c r="H90" s="180" t="s">
        <v>736</v>
      </c>
      <c r="I90" s="180" t="s">
        <v>710</v>
      </c>
      <c r="J90" s="180">
        <v>255</v>
      </c>
      <c r="K90" s="191"/>
    </row>
    <row r="91" spans="2:11" ht="15" customHeight="1">
      <c r="B91" s="200"/>
      <c r="C91" s="180" t="s">
        <v>737</v>
      </c>
      <c r="D91" s="180"/>
      <c r="E91" s="180"/>
      <c r="F91" s="199" t="s">
        <v>708</v>
      </c>
      <c r="G91" s="198"/>
      <c r="H91" s="180" t="s">
        <v>738</v>
      </c>
      <c r="I91" s="180" t="s">
        <v>739</v>
      </c>
      <c r="J91" s="180"/>
      <c r="K91" s="191"/>
    </row>
    <row r="92" spans="2:11" ht="15" customHeight="1">
      <c r="B92" s="200"/>
      <c r="C92" s="180" t="s">
        <v>740</v>
      </c>
      <c r="D92" s="180"/>
      <c r="E92" s="180"/>
      <c r="F92" s="199" t="s">
        <v>708</v>
      </c>
      <c r="G92" s="198"/>
      <c r="H92" s="180" t="s">
        <v>741</v>
      </c>
      <c r="I92" s="180" t="s">
        <v>742</v>
      </c>
      <c r="J92" s="180"/>
      <c r="K92" s="191"/>
    </row>
    <row r="93" spans="2:11" ht="15" customHeight="1">
      <c r="B93" s="200"/>
      <c r="C93" s="180" t="s">
        <v>743</v>
      </c>
      <c r="D93" s="180"/>
      <c r="E93" s="180"/>
      <c r="F93" s="199" t="s">
        <v>708</v>
      </c>
      <c r="G93" s="198"/>
      <c r="H93" s="180" t="s">
        <v>743</v>
      </c>
      <c r="I93" s="180" t="s">
        <v>742</v>
      </c>
      <c r="J93" s="180"/>
      <c r="K93" s="191"/>
    </row>
    <row r="94" spans="2:11" ht="15" customHeight="1">
      <c r="B94" s="200"/>
      <c r="C94" s="180" t="s">
        <v>41</v>
      </c>
      <c r="D94" s="180"/>
      <c r="E94" s="180"/>
      <c r="F94" s="199" t="s">
        <v>708</v>
      </c>
      <c r="G94" s="198"/>
      <c r="H94" s="180" t="s">
        <v>744</v>
      </c>
      <c r="I94" s="180" t="s">
        <v>742</v>
      </c>
      <c r="J94" s="180"/>
      <c r="K94" s="191"/>
    </row>
    <row r="95" spans="2:11" ht="15" customHeight="1">
      <c r="B95" s="200"/>
      <c r="C95" s="180" t="s">
        <v>51</v>
      </c>
      <c r="D95" s="180"/>
      <c r="E95" s="180"/>
      <c r="F95" s="199" t="s">
        <v>708</v>
      </c>
      <c r="G95" s="198"/>
      <c r="H95" s="180" t="s">
        <v>745</v>
      </c>
      <c r="I95" s="180" t="s">
        <v>742</v>
      </c>
      <c r="J95" s="180"/>
      <c r="K95" s="191"/>
    </row>
    <row r="96" spans="2:11" ht="15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5"/>
    </row>
    <row r="97" spans="2:11" ht="18.75" customHeight="1">
      <c r="B97" s="206"/>
      <c r="C97" s="207"/>
      <c r="D97" s="207"/>
      <c r="E97" s="207"/>
      <c r="F97" s="207"/>
      <c r="G97" s="207"/>
      <c r="H97" s="207"/>
      <c r="I97" s="207"/>
      <c r="J97" s="207"/>
      <c r="K97" s="206"/>
    </row>
    <row r="98" spans="2:11" ht="18.75" customHeight="1">
      <c r="B98" s="186"/>
      <c r="C98" s="186"/>
      <c r="D98" s="186"/>
      <c r="E98" s="186"/>
      <c r="F98" s="186"/>
      <c r="G98" s="186"/>
      <c r="H98" s="186"/>
      <c r="I98" s="186"/>
      <c r="J98" s="186"/>
      <c r="K98" s="186"/>
    </row>
    <row r="99" spans="2:11" ht="7.5" customHeight="1">
      <c r="B99" s="187"/>
      <c r="C99" s="188"/>
      <c r="D99" s="188"/>
      <c r="E99" s="188"/>
      <c r="F99" s="188"/>
      <c r="G99" s="188"/>
      <c r="H99" s="188"/>
      <c r="I99" s="188"/>
      <c r="J99" s="188"/>
      <c r="K99" s="189"/>
    </row>
    <row r="100" spans="2:11" ht="45" customHeight="1">
      <c r="B100" s="190"/>
      <c r="C100" s="282" t="s">
        <v>746</v>
      </c>
      <c r="D100" s="282"/>
      <c r="E100" s="282"/>
      <c r="F100" s="282"/>
      <c r="G100" s="282"/>
      <c r="H100" s="282"/>
      <c r="I100" s="282"/>
      <c r="J100" s="282"/>
      <c r="K100" s="191"/>
    </row>
    <row r="101" spans="2:11" ht="17.25" customHeight="1">
      <c r="B101" s="190"/>
      <c r="C101" s="192" t="s">
        <v>702</v>
      </c>
      <c r="D101" s="192"/>
      <c r="E101" s="192"/>
      <c r="F101" s="192" t="s">
        <v>703</v>
      </c>
      <c r="G101" s="193"/>
      <c r="H101" s="192" t="s">
        <v>107</v>
      </c>
      <c r="I101" s="192" t="s">
        <v>60</v>
      </c>
      <c r="J101" s="192" t="s">
        <v>704</v>
      </c>
      <c r="K101" s="191"/>
    </row>
    <row r="102" spans="2:11" ht="17.25" customHeight="1">
      <c r="B102" s="190"/>
      <c r="C102" s="194" t="s">
        <v>705</v>
      </c>
      <c r="D102" s="194"/>
      <c r="E102" s="194"/>
      <c r="F102" s="195" t="s">
        <v>706</v>
      </c>
      <c r="G102" s="196"/>
      <c r="H102" s="194"/>
      <c r="I102" s="194"/>
      <c r="J102" s="194" t="s">
        <v>707</v>
      </c>
      <c r="K102" s="191"/>
    </row>
    <row r="103" spans="2:11" ht="5.25" customHeight="1">
      <c r="B103" s="190"/>
      <c r="C103" s="192"/>
      <c r="D103" s="192"/>
      <c r="E103" s="192"/>
      <c r="F103" s="192"/>
      <c r="G103" s="208"/>
      <c r="H103" s="192"/>
      <c r="I103" s="192"/>
      <c r="J103" s="192"/>
      <c r="K103" s="191"/>
    </row>
    <row r="104" spans="2:11" ht="15" customHeight="1">
      <c r="B104" s="190"/>
      <c r="C104" s="180" t="s">
        <v>56</v>
      </c>
      <c r="D104" s="197"/>
      <c r="E104" s="197"/>
      <c r="F104" s="199" t="s">
        <v>708</v>
      </c>
      <c r="G104" s="208"/>
      <c r="H104" s="180" t="s">
        <v>747</v>
      </c>
      <c r="I104" s="180" t="s">
        <v>710</v>
      </c>
      <c r="J104" s="180">
        <v>20</v>
      </c>
      <c r="K104" s="191"/>
    </row>
    <row r="105" spans="2:11" ht="15" customHeight="1">
      <c r="B105" s="190"/>
      <c r="C105" s="180" t="s">
        <v>711</v>
      </c>
      <c r="D105" s="180"/>
      <c r="E105" s="180"/>
      <c r="F105" s="199" t="s">
        <v>708</v>
      </c>
      <c r="G105" s="180"/>
      <c r="H105" s="180" t="s">
        <v>747</v>
      </c>
      <c r="I105" s="180" t="s">
        <v>710</v>
      </c>
      <c r="J105" s="180">
        <v>120</v>
      </c>
      <c r="K105" s="191"/>
    </row>
    <row r="106" spans="2:11" ht="15" customHeight="1">
      <c r="B106" s="200"/>
      <c r="C106" s="180" t="s">
        <v>713</v>
      </c>
      <c r="D106" s="180"/>
      <c r="E106" s="180"/>
      <c r="F106" s="199" t="s">
        <v>714</v>
      </c>
      <c r="G106" s="180"/>
      <c r="H106" s="180" t="s">
        <v>747</v>
      </c>
      <c r="I106" s="180" t="s">
        <v>710</v>
      </c>
      <c r="J106" s="180">
        <v>50</v>
      </c>
      <c r="K106" s="191"/>
    </row>
    <row r="107" spans="2:11" ht="15" customHeight="1">
      <c r="B107" s="200"/>
      <c r="C107" s="180" t="s">
        <v>716</v>
      </c>
      <c r="D107" s="180"/>
      <c r="E107" s="180"/>
      <c r="F107" s="199" t="s">
        <v>708</v>
      </c>
      <c r="G107" s="180"/>
      <c r="H107" s="180" t="s">
        <v>747</v>
      </c>
      <c r="I107" s="180" t="s">
        <v>718</v>
      </c>
      <c r="J107" s="180"/>
      <c r="K107" s="191"/>
    </row>
    <row r="108" spans="2:11" ht="15" customHeight="1">
      <c r="B108" s="200"/>
      <c r="C108" s="180" t="s">
        <v>727</v>
      </c>
      <c r="D108" s="180"/>
      <c r="E108" s="180"/>
      <c r="F108" s="199" t="s">
        <v>714</v>
      </c>
      <c r="G108" s="180"/>
      <c r="H108" s="180" t="s">
        <v>747</v>
      </c>
      <c r="I108" s="180" t="s">
        <v>710</v>
      </c>
      <c r="J108" s="180">
        <v>50</v>
      </c>
      <c r="K108" s="191"/>
    </row>
    <row r="109" spans="2:11" ht="15" customHeight="1">
      <c r="B109" s="200"/>
      <c r="C109" s="180" t="s">
        <v>735</v>
      </c>
      <c r="D109" s="180"/>
      <c r="E109" s="180"/>
      <c r="F109" s="199" t="s">
        <v>714</v>
      </c>
      <c r="G109" s="180"/>
      <c r="H109" s="180" t="s">
        <v>747</v>
      </c>
      <c r="I109" s="180" t="s">
        <v>710</v>
      </c>
      <c r="J109" s="180">
        <v>50</v>
      </c>
      <c r="K109" s="191"/>
    </row>
    <row r="110" spans="2:11" ht="15" customHeight="1">
      <c r="B110" s="200"/>
      <c r="C110" s="180" t="s">
        <v>733</v>
      </c>
      <c r="D110" s="180"/>
      <c r="E110" s="180"/>
      <c r="F110" s="199" t="s">
        <v>714</v>
      </c>
      <c r="G110" s="180"/>
      <c r="H110" s="180" t="s">
        <v>747</v>
      </c>
      <c r="I110" s="180" t="s">
        <v>710</v>
      </c>
      <c r="J110" s="180">
        <v>50</v>
      </c>
      <c r="K110" s="191"/>
    </row>
    <row r="111" spans="2:11" ht="15" customHeight="1">
      <c r="B111" s="200"/>
      <c r="C111" s="180" t="s">
        <v>56</v>
      </c>
      <c r="D111" s="180"/>
      <c r="E111" s="180"/>
      <c r="F111" s="199" t="s">
        <v>708</v>
      </c>
      <c r="G111" s="180"/>
      <c r="H111" s="180" t="s">
        <v>748</v>
      </c>
      <c r="I111" s="180" t="s">
        <v>710</v>
      </c>
      <c r="J111" s="180">
        <v>20</v>
      </c>
      <c r="K111" s="191"/>
    </row>
    <row r="112" spans="2:11" ht="15" customHeight="1">
      <c r="B112" s="200"/>
      <c r="C112" s="180" t="s">
        <v>749</v>
      </c>
      <c r="D112" s="180"/>
      <c r="E112" s="180"/>
      <c r="F112" s="199" t="s">
        <v>708</v>
      </c>
      <c r="G112" s="180"/>
      <c r="H112" s="180" t="s">
        <v>750</v>
      </c>
      <c r="I112" s="180" t="s">
        <v>710</v>
      </c>
      <c r="J112" s="180">
        <v>120</v>
      </c>
      <c r="K112" s="191"/>
    </row>
    <row r="113" spans="2:11" ht="15" customHeight="1">
      <c r="B113" s="200"/>
      <c r="C113" s="180" t="s">
        <v>41</v>
      </c>
      <c r="D113" s="180"/>
      <c r="E113" s="180"/>
      <c r="F113" s="199" t="s">
        <v>708</v>
      </c>
      <c r="G113" s="180"/>
      <c r="H113" s="180" t="s">
        <v>751</v>
      </c>
      <c r="I113" s="180" t="s">
        <v>742</v>
      </c>
      <c r="J113" s="180"/>
      <c r="K113" s="191"/>
    </row>
    <row r="114" spans="2:11" ht="15" customHeight="1">
      <c r="B114" s="200"/>
      <c r="C114" s="180" t="s">
        <v>51</v>
      </c>
      <c r="D114" s="180"/>
      <c r="E114" s="180"/>
      <c r="F114" s="199" t="s">
        <v>708</v>
      </c>
      <c r="G114" s="180"/>
      <c r="H114" s="180" t="s">
        <v>752</v>
      </c>
      <c r="I114" s="180" t="s">
        <v>742</v>
      </c>
      <c r="J114" s="180"/>
      <c r="K114" s="191"/>
    </row>
    <row r="115" spans="2:11" ht="15" customHeight="1">
      <c r="B115" s="200"/>
      <c r="C115" s="180" t="s">
        <v>60</v>
      </c>
      <c r="D115" s="180"/>
      <c r="E115" s="180"/>
      <c r="F115" s="199" t="s">
        <v>708</v>
      </c>
      <c r="G115" s="180"/>
      <c r="H115" s="180" t="s">
        <v>753</v>
      </c>
      <c r="I115" s="180" t="s">
        <v>754</v>
      </c>
      <c r="J115" s="180"/>
      <c r="K115" s="191"/>
    </row>
    <row r="116" spans="2:11" ht="15" customHeight="1">
      <c r="B116" s="203"/>
      <c r="C116" s="209"/>
      <c r="D116" s="209"/>
      <c r="E116" s="209"/>
      <c r="F116" s="209"/>
      <c r="G116" s="209"/>
      <c r="H116" s="209"/>
      <c r="I116" s="209"/>
      <c r="J116" s="209"/>
      <c r="K116" s="205"/>
    </row>
    <row r="117" spans="2:11" ht="18.75" customHeight="1">
      <c r="B117" s="210"/>
      <c r="C117" s="176"/>
      <c r="D117" s="176"/>
      <c r="E117" s="176"/>
      <c r="F117" s="211"/>
      <c r="G117" s="176"/>
      <c r="H117" s="176"/>
      <c r="I117" s="176"/>
      <c r="J117" s="176"/>
      <c r="K117" s="210"/>
    </row>
    <row r="118" spans="2:11" ht="18.75" customHeight="1"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</row>
    <row r="119" spans="2:11" ht="7.5" customHeight="1">
      <c r="B119" s="212"/>
      <c r="C119" s="213"/>
      <c r="D119" s="213"/>
      <c r="E119" s="213"/>
      <c r="F119" s="213"/>
      <c r="G119" s="213"/>
      <c r="H119" s="213"/>
      <c r="I119" s="213"/>
      <c r="J119" s="213"/>
      <c r="K119" s="214"/>
    </row>
    <row r="120" spans="2:11" ht="45" customHeight="1">
      <c r="B120" s="215"/>
      <c r="C120" s="279" t="s">
        <v>755</v>
      </c>
      <c r="D120" s="279"/>
      <c r="E120" s="279"/>
      <c r="F120" s="279"/>
      <c r="G120" s="279"/>
      <c r="H120" s="279"/>
      <c r="I120" s="279"/>
      <c r="J120" s="279"/>
      <c r="K120" s="216"/>
    </row>
    <row r="121" spans="2:11" ht="17.25" customHeight="1">
      <c r="B121" s="217"/>
      <c r="C121" s="192" t="s">
        <v>702</v>
      </c>
      <c r="D121" s="192"/>
      <c r="E121" s="192"/>
      <c r="F121" s="192" t="s">
        <v>703</v>
      </c>
      <c r="G121" s="193"/>
      <c r="H121" s="192" t="s">
        <v>107</v>
      </c>
      <c r="I121" s="192" t="s">
        <v>60</v>
      </c>
      <c r="J121" s="192" t="s">
        <v>704</v>
      </c>
      <c r="K121" s="218"/>
    </row>
    <row r="122" spans="2:11" ht="17.25" customHeight="1">
      <c r="B122" s="217"/>
      <c r="C122" s="194" t="s">
        <v>705</v>
      </c>
      <c r="D122" s="194"/>
      <c r="E122" s="194"/>
      <c r="F122" s="195" t="s">
        <v>706</v>
      </c>
      <c r="G122" s="196"/>
      <c r="H122" s="194"/>
      <c r="I122" s="194"/>
      <c r="J122" s="194" t="s">
        <v>707</v>
      </c>
      <c r="K122" s="218"/>
    </row>
    <row r="123" spans="2:11" ht="5.25" customHeight="1">
      <c r="B123" s="219"/>
      <c r="C123" s="197"/>
      <c r="D123" s="197"/>
      <c r="E123" s="197"/>
      <c r="F123" s="197"/>
      <c r="G123" s="180"/>
      <c r="H123" s="197"/>
      <c r="I123" s="197"/>
      <c r="J123" s="197"/>
      <c r="K123" s="220"/>
    </row>
    <row r="124" spans="2:11" ht="15" customHeight="1">
      <c r="B124" s="219"/>
      <c r="C124" s="180" t="s">
        <v>711</v>
      </c>
      <c r="D124" s="197"/>
      <c r="E124" s="197"/>
      <c r="F124" s="199" t="s">
        <v>708</v>
      </c>
      <c r="G124" s="180"/>
      <c r="H124" s="180" t="s">
        <v>747</v>
      </c>
      <c r="I124" s="180" t="s">
        <v>710</v>
      </c>
      <c r="J124" s="180">
        <v>120</v>
      </c>
      <c r="K124" s="221"/>
    </row>
    <row r="125" spans="2:11" ht="15" customHeight="1">
      <c r="B125" s="219"/>
      <c r="C125" s="180" t="s">
        <v>756</v>
      </c>
      <c r="D125" s="180"/>
      <c r="E125" s="180"/>
      <c r="F125" s="199" t="s">
        <v>708</v>
      </c>
      <c r="G125" s="180"/>
      <c r="H125" s="180" t="s">
        <v>757</v>
      </c>
      <c r="I125" s="180" t="s">
        <v>710</v>
      </c>
      <c r="J125" s="180" t="s">
        <v>758</v>
      </c>
      <c r="K125" s="221"/>
    </row>
    <row r="126" spans="2:11" ht="15" customHeight="1">
      <c r="B126" s="219"/>
      <c r="C126" s="180" t="s">
        <v>657</v>
      </c>
      <c r="D126" s="180"/>
      <c r="E126" s="180"/>
      <c r="F126" s="199" t="s">
        <v>708</v>
      </c>
      <c r="G126" s="180"/>
      <c r="H126" s="180" t="s">
        <v>759</v>
      </c>
      <c r="I126" s="180" t="s">
        <v>710</v>
      </c>
      <c r="J126" s="180" t="s">
        <v>758</v>
      </c>
      <c r="K126" s="221"/>
    </row>
    <row r="127" spans="2:11" ht="15" customHeight="1">
      <c r="B127" s="219"/>
      <c r="C127" s="180" t="s">
        <v>719</v>
      </c>
      <c r="D127" s="180"/>
      <c r="E127" s="180"/>
      <c r="F127" s="199" t="s">
        <v>714</v>
      </c>
      <c r="G127" s="180"/>
      <c r="H127" s="180" t="s">
        <v>720</v>
      </c>
      <c r="I127" s="180" t="s">
        <v>710</v>
      </c>
      <c r="J127" s="180">
        <v>15</v>
      </c>
      <c r="K127" s="221"/>
    </row>
    <row r="128" spans="2:11" ht="15" customHeight="1">
      <c r="B128" s="219"/>
      <c r="C128" s="201" t="s">
        <v>721</v>
      </c>
      <c r="D128" s="201"/>
      <c r="E128" s="201"/>
      <c r="F128" s="202" t="s">
        <v>714</v>
      </c>
      <c r="G128" s="201"/>
      <c r="H128" s="201" t="s">
        <v>722</v>
      </c>
      <c r="I128" s="201" t="s">
        <v>710</v>
      </c>
      <c r="J128" s="201">
        <v>15</v>
      </c>
      <c r="K128" s="221"/>
    </row>
    <row r="129" spans="2:11" ht="15" customHeight="1">
      <c r="B129" s="219"/>
      <c r="C129" s="201" t="s">
        <v>723</v>
      </c>
      <c r="D129" s="201"/>
      <c r="E129" s="201"/>
      <c r="F129" s="202" t="s">
        <v>714</v>
      </c>
      <c r="G129" s="201"/>
      <c r="H129" s="201" t="s">
        <v>724</v>
      </c>
      <c r="I129" s="201" t="s">
        <v>710</v>
      </c>
      <c r="J129" s="201">
        <v>20</v>
      </c>
      <c r="K129" s="221"/>
    </row>
    <row r="130" spans="2:11" ht="15" customHeight="1">
      <c r="B130" s="219"/>
      <c r="C130" s="201" t="s">
        <v>725</v>
      </c>
      <c r="D130" s="201"/>
      <c r="E130" s="201"/>
      <c r="F130" s="202" t="s">
        <v>714</v>
      </c>
      <c r="G130" s="201"/>
      <c r="H130" s="201" t="s">
        <v>726</v>
      </c>
      <c r="I130" s="201" t="s">
        <v>710</v>
      </c>
      <c r="J130" s="201">
        <v>20</v>
      </c>
      <c r="K130" s="221"/>
    </row>
    <row r="131" spans="2:11" ht="15" customHeight="1">
      <c r="B131" s="219"/>
      <c r="C131" s="180" t="s">
        <v>713</v>
      </c>
      <c r="D131" s="180"/>
      <c r="E131" s="180"/>
      <c r="F131" s="199" t="s">
        <v>714</v>
      </c>
      <c r="G131" s="180"/>
      <c r="H131" s="180" t="s">
        <v>747</v>
      </c>
      <c r="I131" s="180" t="s">
        <v>710</v>
      </c>
      <c r="J131" s="180">
        <v>50</v>
      </c>
      <c r="K131" s="221"/>
    </row>
    <row r="132" spans="2:11" ht="15" customHeight="1">
      <c r="B132" s="219"/>
      <c r="C132" s="180" t="s">
        <v>727</v>
      </c>
      <c r="D132" s="180"/>
      <c r="E132" s="180"/>
      <c r="F132" s="199" t="s">
        <v>714</v>
      </c>
      <c r="G132" s="180"/>
      <c r="H132" s="180" t="s">
        <v>747</v>
      </c>
      <c r="I132" s="180" t="s">
        <v>710</v>
      </c>
      <c r="J132" s="180">
        <v>50</v>
      </c>
      <c r="K132" s="221"/>
    </row>
    <row r="133" spans="2:11" ht="15" customHeight="1">
      <c r="B133" s="219"/>
      <c r="C133" s="180" t="s">
        <v>733</v>
      </c>
      <c r="D133" s="180"/>
      <c r="E133" s="180"/>
      <c r="F133" s="199" t="s">
        <v>714</v>
      </c>
      <c r="G133" s="180"/>
      <c r="H133" s="180" t="s">
        <v>747</v>
      </c>
      <c r="I133" s="180" t="s">
        <v>710</v>
      </c>
      <c r="J133" s="180">
        <v>50</v>
      </c>
      <c r="K133" s="221"/>
    </row>
    <row r="134" spans="2:11" ht="15" customHeight="1">
      <c r="B134" s="219"/>
      <c r="C134" s="180" t="s">
        <v>735</v>
      </c>
      <c r="D134" s="180"/>
      <c r="E134" s="180"/>
      <c r="F134" s="199" t="s">
        <v>714</v>
      </c>
      <c r="G134" s="180"/>
      <c r="H134" s="180" t="s">
        <v>747</v>
      </c>
      <c r="I134" s="180" t="s">
        <v>710</v>
      </c>
      <c r="J134" s="180">
        <v>50</v>
      </c>
      <c r="K134" s="221"/>
    </row>
    <row r="135" spans="2:11" ht="15" customHeight="1">
      <c r="B135" s="219"/>
      <c r="C135" s="180" t="s">
        <v>113</v>
      </c>
      <c r="D135" s="180"/>
      <c r="E135" s="180"/>
      <c r="F135" s="199" t="s">
        <v>714</v>
      </c>
      <c r="G135" s="180"/>
      <c r="H135" s="180" t="s">
        <v>760</v>
      </c>
      <c r="I135" s="180" t="s">
        <v>710</v>
      </c>
      <c r="J135" s="180">
        <v>255</v>
      </c>
      <c r="K135" s="221"/>
    </row>
    <row r="136" spans="2:11" ht="15" customHeight="1">
      <c r="B136" s="219"/>
      <c r="C136" s="180" t="s">
        <v>737</v>
      </c>
      <c r="D136" s="180"/>
      <c r="E136" s="180"/>
      <c r="F136" s="199" t="s">
        <v>708</v>
      </c>
      <c r="G136" s="180"/>
      <c r="H136" s="180" t="s">
        <v>761</v>
      </c>
      <c r="I136" s="180" t="s">
        <v>739</v>
      </c>
      <c r="J136" s="180"/>
      <c r="K136" s="221"/>
    </row>
    <row r="137" spans="2:11" ht="15" customHeight="1">
      <c r="B137" s="219"/>
      <c r="C137" s="180" t="s">
        <v>740</v>
      </c>
      <c r="D137" s="180"/>
      <c r="E137" s="180"/>
      <c r="F137" s="199" t="s">
        <v>708</v>
      </c>
      <c r="G137" s="180"/>
      <c r="H137" s="180" t="s">
        <v>762</v>
      </c>
      <c r="I137" s="180" t="s">
        <v>742</v>
      </c>
      <c r="J137" s="180"/>
      <c r="K137" s="221"/>
    </row>
    <row r="138" spans="2:11" ht="15" customHeight="1">
      <c r="B138" s="219"/>
      <c r="C138" s="180" t="s">
        <v>743</v>
      </c>
      <c r="D138" s="180"/>
      <c r="E138" s="180"/>
      <c r="F138" s="199" t="s">
        <v>708</v>
      </c>
      <c r="G138" s="180"/>
      <c r="H138" s="180" t="s">
        <v>743</v>
      </c>
      <c r="I138" s="180" t="s">
        <v>742</v>
      </c>
      <c r="J138" s="180"/>
      <c r="K138" s="221"/>
    </row>
    <row r="139" spans="2:11" ht="15" customHeight="1">
      <c r="B139" s="219"/>
      <c r="C139" s="180" t="s">
        <v>41</v>
      </c>
      <c r="D139" s="180"/>
      <c r="E139" s="180"/>
      <c r="F139" s="199" t="s">
        <v>708</v>
      </c>
      <c r="G139" s="180"/>
      <c r="H139" s="180" t="s">
        <v>763</v>
      </c>
      <c r="I139" s="180" t="s">
        <v>742</v>
      </c>
      <c r="J139" s="180"/>
      <c r="K139" s="221"/>
    </row>
    <row r="140" spans="2:11" ht="15" customHeight="1">
      <c r="B140" s="219"/>
      <c r="C140" s="180" t="s">
        <v>764</v>
      </c>
      <c r="D140" s="180"/>
      <c r="E140" s="180"/>
      <c r="F140" s="199" t="s">
        <v>708</v>
      </c>
      <c r="G140" s="180"/>
      <c r="H140" s="180" t="s">
        <v>765</v>
      </c>
      <c r="I140" s="180" t="s">
        <v>742</v>
      </c>
      <c r="J140" s="180"/>
      <c r="K140" s="221"/>
    </row>
    <row r="141" spans="2:11" ht="15" customHeight="1">
      <c r="B141" s="222"/>
      <c r="C141" s="223"/>
      <c r="D141" s="223"/>
      <c r="E141" s="223"/>
      <c r="F141" s="223"/>
      <c r="G141" s="223"/>
      <c r="H141" s="223"/>
      <c r="I141" s="223"/>
      <c r="J141" s="223"/>
      <c r="K141" s="224"/>
    </row>
    <row r="142" spans="2:11" ht="18.75" customHeight="1">
      <c r="B142" s="176"/>
      <c r="C142" s="176"/>
      <c r="D142" s="176"/>
      <c r="E142" s="176"/>
      <c r="F142" s="211"/>
      <c r="G142" s="176"/>
      <c r="H142" s="176"/>
      <c r="I142" s="176"/>
      <c r="J142" s="176"/>
      <c r="K142" s="176"/>
    </row>
    <row r="143" spans="2:11" ht="18.75" customHeight="1"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</row>
    <row r="144" spans="2:11" ht="7.5" customHeight="1">
      <c r="B144" s="187"/>
      <c r="C144" s="188"/>
      <c r="D144" s="188"/>
      <c r="E144" s="188"/>
      <c r="F144" s="188"/>
      <c r="G144" s="188"/>
      <c r="H144" s="188"/>
      <c r="I144" s="188"/>
      <c r="J144" s="188"/>
      <c r="K144" s="189"/>
    </row>
    <row r="145" spans="2:11" ht="45" customHeight="1">
      <c r="B145" s="190"/>
      <c r="C145" s="282" t="s">
        <v>766</v>
      </c>
      <c r="D145" s="282"/>
      <c r="E145" s="282"/>
      <c r="F145" s="282"/>
      <c r="G145" s="282"/>
      <c r="H145" s="282"/>
      <c r="I145" s="282"/>
      <c r="J145" s="282"/>
      <c r="K145" s="191"/>
    </row>
    <row r="146" spans="2:11" ht="17.25" customHeight="1">
      <c r="B146" s="190"/>
      <c r="C146" s="192" t="s">
        <v>702</v>
      </c>
      <c r="D146" s="192"/>
      <c r="E146" s="192"/>
      <c r="F146" s="192" t="s">
        <v>703</v>
      </c>
      <c r="G146" s="193"/>
      <c r="H146" s="192" t="s">
        <v>107</v>
      </c>
      <c r="I146" s="192" t="s">
        <v>60</v>
      </c>
      <c r="J146" s="192" t="s">
        <v>704</v>
      </c>
      <c r="K146" s="191"/>
    </row>
    <row r="147" spans="2:11" ht="17.25" customHeight="1">
      <c r="B147" s="190"/>
      <c r="C147" s="194" t="s">
        <v>705</v>
      </c>
      <c r="D147" s="194"/>
      <c r="E147" s="194"/>
      <c r="F147" s="195" t="s">
        <v>706</v>
      </c>
      <c r="G147" s="196"/>
      <c r="H147" s="194"/>
      <c r="I147" s="194"/>
      <c r="J147" s="194" t="s">
        <v>707</v>
      </c>
      <c r="K147" s="191"/>
    </row>
    <row r="148" spans="2:11" ht="5.25" customHeight="1">
      <c r="B148" s="200"/>
      <c r="C148" s="197"/>
      <c r="D148" s="197"/>
      <c r="E148" s="197"/>
      <c r="F148" s="197"/>
      <c r="G148" s="198"/>
      <c r="H148" s="197"/>
      <c r="I148" s="197"/>
      <c r="J148" s="197"/>
      <c r="K148" s="221"/>
    </row>
    <row r="149" spans="2:11" ht="15" customHeight="1">
      <c r="B149" s="200"/>
      <c r="C149" s="225" t="s">
        <v>711</v>
      </c>
      <c r="D149" s="180"/>
      <c r="E149" s="180"/>
      <c r="F149" s="226" t="s">
        <v>708</v>
      </c>
      <c r="G149" s="180"/>
      <c r="H149" s="225" t="s">
        <v>747</v>
      </c>
      <c r="I149" s="225" t="s">
        <v>710</v>
      </c>
      <c r="J149" s="225">
        <v>120</v>
      </c>
      <c r="K149" s="221"/>
    </row>
    <row r="150" spans="2:11" ht="15" customHeight="1">
      <c r="B150" s="200"/>
      <c r="C150" s="225" t="s">
        <v>756</v>
      </c>
      <c r="D150" s="180"/>
      <c r="E150" s="180"/>
      <c r="F150" s="226" t="s">
        <v>708</v>
      </c>
      <c r="G150" s="180"/>
      <c r="H150" s="225" t="s">
        <v>767</v>
      </c>
      <c r="I150" s="225" t="s">
        <v>710</v>
      </c>
      <c r="J150" s="225" t="s">
        <v>758</v>
      </c>
      <c r="K150" s="221"/>
    </row>
    <row r="151" spans="2:11" ht="15" customHeight="1">
      <c r="B151" s="200"/>
      <c r="C151" s="225" t="s">
        <v>657</v>
      </c>
      <c r="D151" s="180"/>
      <c r="E151" s="180"/>
      <c r="F151" s="226" t="s">
        <v>708</v>
      </c>
      <c r="G151" s="180"/>
      <c r="H151" s="225" t="s">
        <v>768</v>
      </c>
      <c r="I151" s="225" t="s">
        <v>710</v>
      </c>
      <c r="J151" s="225" t="s">
        <v>758</v>
      </c>
      <c r="K151" s="221"/>
    </row>
    <row r="152" spans="2:11" ht="15" customHeight="1">
      <c r="B152" s="200"/>
      <c r="C152" s="225" t="s">
        <v>713</v>
      </c>
      <c r="D152" s="180"/>
      <c r="E152" s="180"/>
      <c r="F152" s="226" t="s">
        <v>714</v>
      </c>
      <c r="G152" s="180"/>
      <c r="H152" s="225" t="s">
        <v>747</v>
      </c>
      <c r="I152" s="225" t="s">
        <v>710</v>
      </c>
      <c r="J152" s="225">
        <v>50</v>
      </c>
      <c r="K152" s="221"/>
    </row>
    <row r="153" spans="2:11" ht="15" customHeight="1">
      <c r="B153" s="200"/>
      <c r="C153" s="225" t="s">
        <v>716</v>
      </c>
      <c r="D153" s="180"/>
      <c r="E153" s="180"/>
      <c r="F153" s="226" t="s">
        <v>708</v>
      </c>
      <c r="G153" s="180"/>
      <c r="H153" s="225" t="s">
        <v>747</v>
      </c>
      <c r="I153" s="225" t="s">
        <v>718</v>
      </c>
      <c r="J153" s="225"/>
      <c r="K153" s="221"/>
    </row>
    <row r="154" spans="2:11" ht="15" customHeight="1">
      <c r="B154" s="200"/>
      <c r="C154" s="225" t="s">
        <v>727</v>
      </c>
      <c r="D154" s="180"/>
      <c r="E154" s="180"/>
      <c r="F154" s="226" t="s">
        <v>714</v>
      </c>
      <c r="G154" s="180"/>
      <c r="H154" s="225" t="s">
        <v>747</v>
      </c>
      <c r="I154" s="225" t="s">
        <v>710</v>
      </c>
      <c r="J154" s="225">
        <v>50</v>
      </c>
      <c r="K154" s="221"/>
    </row>
    <row r="155" spans="2:11" ht="15" customHeight="1">
      <c r="B155" s="200"/>
      <c r="C155" s="225" t="s">
        <v>735</v>
      </c>
      <c r="D155" s="180"/>
      <c r="E155" s="180"/>
      <c r="F155" s="226" t="s">
        <v>714</v>
      </c>
      <c r="G155" s="180"/>
      <c r="H155" s="225" t="s">
        <v>747</v>
      </c>
      <c r="I155" s="225" t="s">
        <v>710</v>
      </c>
      <c r="J155" s="225">
        <v>50</v>
      </c>
      <c r="K155" s="221"/>
    </row>
    <row r="156" spans="2:11" ht="15" customHeight="1">
      <c r="B156" s="200"/>
      <c r="C156" s="225" t="s">
        <v>733</v>
      </c>
      <c r="D156" s="180"/>
      <c r="E156" s="180"/>
      <c r="F156" s="226" t="s">
        <v>714</v>
      </c>
      <c r="G156" s="180"/>
      <c r="H156" s="225" t="s">
        <v>747</v>
      </c>
      <c r="I156" s="225" t="s">
        <v>710</v>
      </c>
      <c r="J156" s="225">
        <v>50</v>
      </c>
      <c r="K156" s="221"/>
    </row>
    <row r="157" spans="2:11" ht="15" customHeight="1">
      <c r="B157" s="200"/>
      <c r="C157" s="225" t="s">
        <v>93</v>
      </c>
      <c r="D157" s="180"/>
      <c r="E157" s="180"/>
      <c r="F157" s="226" t="s">
        <v>708</v>
      </c>
      <c r="G157" s="180"/>
      <c r="H157" s="225" t="s">
        <v>769</v>
      </c>
      <c r="I157" s="225" t="s">
        <v>710</v>
      </c>
      <c r="J157" s="225" t="s">
        <v>770</v>
      </c>
      <c r="K157" s="221"/>
    </row>
    <row r="158" spans="2:11" ht="15" customHeight="1">
      <c r="B158" s="200"/>
      <c r="C158" s="225" t="s">
        <v>771</v>
      </c>
      <c r="D158" s="180"/>
      <c r="E158" s="180"/>
      <c r="F158" s="226" t="s">
        <v>708</v>
      </c>
      <c r="G158" s="180"/>
      <c r="H158" s="225" t="s">
        <v>772</v>
      </c>
      <c r="I158" s="225" t="s">
        <v>742</v>
      </c>
      <c r="J158" s="225"/>
      <c r="K158" s="221"/>
    </row>
    <row r="159" spans="2:11" ht="15" customHeight="1">
      <c r="B159" s="227"/>
      <c r="C159" s="209"/>
      <c r="D159" s="209"/>
      <c r="E159" s="209"/>
      <c r="F159" s="209"/>
      <c r="G159" s="209"/>
      <c r="H159" s="209"/>
      <c r="I159" s="209"/>
      <c r="J159" s="209"/>
      <c r="K159" s="228"/>
    </row>
    <row r="160" spans="2:11" ht="18.75" customHeight="1">
      <c r="B160" s="176"/>
      <c r="C160" s="180"/>
      <c r="D160" s="180"/>
      <c r="E160" s="180"/>
      <c r="F160" s="199"/>
      <c r="G160" s="180"/>
      <c r="H160" s="180"/>
      <c r="I160" s="180"/>
      <c r="J160" s="180"/>
      <c r="K160" s="176"/>
    </row>
    <row r="161" spans="2:11" ht="18.75" customHeight="1"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2:11" ht="7.5" customHeight="1">
      <c r="B162" s="167"/>
      <c r="C162" s="168"/>
      <c r="D162" s="168"/>
      <c r="E162" s="168"/>
      <c r="F162" s="168"/>
      <c r="G162" s="168"/>
      <c r="H162" s="168"/>
      <c r="I162" s="168"/>
      <c r="J162" s="168"/>
      <c r="K162" s="169"/>
    </row>
    <row r="163" spans="2:11" ht="45" customHeight="1">
      <c r="B163" s="170"/>
      <c r="C163" s="279" t="s">
        <v>773</v>
      </c>
      <c r="D163" s="279"/>
      <c r="E163" s="279"/>
      <c r="F163" s="279"/>
      <c r="G163" s="279"/>
      <c r="H163" s="279"/>
      <c r="I163" s="279"/>
      <c r="J163" s="279"/>
      <c r="K163" s="171"/>
    </row>
    <row r="164" spans="2:11" ht="17.25" customHeight="1">
      <c r="B164" s="170"/>
      <c r="C164" s="192" t="s">
        <v>702</v>
      </c>
      <c r="D164" s="192"/>
      <c r="E164" s="192"/>
      <c r="F164" s="192" t="s">
        <v>703</v>
      </c>
      <c r="G164" s="229"/>
      <c r="H164" s="230" t="s">
        <v>107</v>
      </c>
      <c r="I164" s="230" t="s">
        <v>60</v>
      </c>
      <c r="J164" s="192" t="s">
        <v>704</v>
      </c>
      <c r="K164" s="171"/>
    </row>
    <row r="165" spans="2:11" ht="17.25" customHeight="1">
      <c r="B165" s="173"/>
      <c r="C165" s="194" t="s">
        <v>705</v>
      </c>
      <c r="D165" s="194"/>
      <c r="E165" s="194"/>
      <c r="F165" s="195" t="s">
        <v>706</v>
      </c>
      <c r="G165" s="231"/>
      <c r="H165" s="232"/>
      <c r="I165" s="232"/>
      <c r="J165" s="194" t="s">
        <v>707</v>
      </c>
      <c r="K165" s="174"/>
    </row>
    <row r="166" spans="2:11" ht="5.25" customHeight="1">
      <c r="B166" s="200"/>
      <c r="C166" s="197"/>
      <c r="D166" s="197"/>
      <c r="E166" s="197"/>
      <c r="F166" s="197"/>
      <c r="G166" s="198"/>
      <c r="H166" s="197"/>
      <c r="I166" s="197"/>
      <c r="J166" s="197"/>
      <c r="K166" s="221"/>
    </row>
    <row r="167" spans="2:11" ht="15" customHeight="1">
      <c r="B167" s="200"/>
      <c r="C167" s="180" t="s">
        <v>711</v>
      </c>
      <c r="D167" s="180"/>
      <c r="E167" s="180"/>
      <c r="F167" s="199" t="s">
        <v>708</v>
      </c>
      <c r="G167" s="180"/>
      <c r="H167" s="180" t="s">
        <v>747</v>
      </c>
      <c r="I167" s="180" t="s">
        <v>710</v>
      </c>
      <c r="J167" s="180">
        <v>120</v>
      </c>
      <c r="K167" s="221"/>
    </row>
    <row r="168" spans="2:11" ht="15" customHeight="1">
      <c r="B168" s="200"/>
      <c r="C168" s="180" t="s">
        <v>756</v>
      </c>
      <c r="D168" s="180"/>
      <c r="E168" s="180"/>
      <c r="F168" s="199" t="s">
        <v>708</v>
      </c>
      <c r="G168" s="180"/>
      <c r="H168" s="180" t="s">
        <v>757</v>
      </c>
      <c r="I168" s="180" t="s">
        <v>710</v>
      </c>
      <c r="J168" s="180" t="s">
        <v>758</v>
      </c>
      <c r="K168" s="221"/>
    </row>
    <row r="169" spans="2:11" ht="15" customHeight="1">
      <c r="B169" s="200"/>
      <c r="C169" s="180" t="s">
        <v>657</v>
      </c>
      <c r="D169" s="180"/>
      <c r="E169" s="180"/>
      <c r="F169" s="199" t="s">
        <v>708</v>
      </c>
      <c r="G169" s="180"/>
      <c r="H169" s="180" t="s">
        <v>774</v>
      </c>
      <c r="I169" s="180" t="s">
        <v>710</v>
      </c>
      <c r="J169" s="180" t="s">
        <v>758</v>
      </c>
      <c r="K169" s="221"/>
    </row>
    <row r="170" spans="2:11" ht="15" customHeight="1">
      <c r="B170" s="200"/>
      <c r="C170" s="180" t="s">
        <v>713</v>
      </c>
      <c r="D170" s="180"/>
      <c r="E170" s="180"/>
      <c r="F170" s="199" t="s">
        <v>714</v>
      </c>
      <c r="G170" s="180"/>
      <c r="H170" s="180" t="s">
        <v>774</v>
      </c>
      <c r="I170" s="180" t="s">
        <v>710</v>
      </c>
      <c r="J170" s="180">
        <v>50</v>
      </c>
      <c r="K170" s="221"/>
    </row>
    <row r="171" spans="2:11" ht="15" customHeight="1">
      <c r="B171" s="200"/>
      <c r="C171" s="180" t="s">
        <v>716</v>
      </c>
      <c r="D171" s="180"/>
      <c r="E171" s="180"/>
      <c r="F171" s="199" t="s">
        <v>708</v>
      </c>
      <c r="G171" s="180"/>
      <c r="H171" s="180" t="s">
        <v>774</v>
      </c>
      <c r="I171" s="180" t="s">
        <v>718</v>
      </c>
      <c r="J171" s="180"/>
      <c r="K171" s="221"/>
    </row>
    <row r="172" spans="2:11" ht="15" customHeight="1">
      <c r="B172" s="200"/>
      <c r="C172" s="180" t="s">
        <v>727</v>
      </c>
      <c r="D172" s="180"/>
      <c r="E172" s="180"/>
      <c r="F172" s="199" t="s">
        <v>714</v>
      </c>
      <c r="G172" s="180"/>
      <c r="H172" s="180" t="s">
        <v>774</v>
      </c>
      <c r="I172" s="180" t="s">
        <v>710</v>
      </c>
      <c r="J172" s="180">
        <v>50</v>
      </c>
      <c r="K172" s="221"/>
    </row>
    <row r="173" spans="2:11" ht="15" customHeight="1">
      <c r="B173" s="200"/>
      <c r="C173" s="180" t="s">
        <v>735</v>
      </c>
      <c r="D173" s="180"/>
      <c r="E173" s="180"/>
      <c r="F173" s="199" t="s">
        <v>714</v>
      </c>
      <c r="G173" s="180"/>
      <c r="H173" s="180" t="s">
        <v>774</v>
      </c>
      <c r="I173" s="180" t="s">
        <v>710</v>
      </c>
      <c r="J173" s="180">
        <v>50</v>
      </c>
      <c r="K173" s="221"/>
    </row>
    <row r="174" spans="2:11" ht="15" customHeight="1">
      <c r="B174" s="200"/>
      <c r="C174" s="180" t="s">
        <v>733</v>
      </c>
      <c r="D174" s="180"/>
      <c r="E174" s="180"/>
      <c r="F174" s="199" t="s">
        <v>714</v>
      </c>
      <c r="G174" s="180"/>
      <c r="H174" s="180" t="s">
        <v>774</v>
      </c>
      <c r="I174" s="180" t="s">
        <v>710</v>
      </c>
      <c r="J174" s="180">
        <v>50</v>
      </c>
      <c r="K174" s="221"/>
    </row>
    <row r="175" spans="2:11" ht="15" customHeight="1">
      <c r="B175" s="200"/>
      <c r="C175" s="180" t="s">
        <v>106</v>
      </c>
      <c r="D175" s="180"/>
      <c r="E175" s="180"/>
      <c r="F175" s="199" t="s">
        <v>708</v>
      </c>
      <c r="G175" s="180"/>
      <c r="H175" s="180" t="s">
        <v>775</v>
      </c>
      <c r="I175" s="180" t="s">
        <v>776</v>
      </c>
      <c r="J175" s="180"/>
      <c r="K175" s="221"/>
    </row>
    <row r="176" spans="2:11" ht="15" customHeight="1">
      <c r="B176" s="200"/>
      <c r="C176" s="180" t="s">
        <v>60</v>
      </c>
      <c r="D176" s="180"/>
      <c r="E176" s="180"/>
      <c r="F176" s="199" t="s">
        <v>708</v>
      </c>
      <c r="G176" s="180"/>
      <c r="H176" s="180" t="s">
        <v>777</v>
      </c>
      <c r="I176" s="180" t="s">
        <v>778</v>
      </c>
      <c r="J176" s="180">
        <v>1</v>
      </c>
      <c r="K176" s="221"/>
    </row>
    <row r="177" spans="2:11" ht="15" customHeight="1">
      <c r="B177" s="200"/>
      <c r="C177" s="180" t="s">
        <v>56</v>
      </c>
      <c r="D177" s="180"/>
      <c r="E177" s="180"/>
      <c r="F177" s="199" t="s">
        <v>708</v>
      </c>
      <c r="G177" s="180"/>
      <c r="H177" s="180" t="s">
        <v>779</v>
      </c>
      <c r="I177" s="180" t="s">
        <v>710</v>
      </c>
      <c r="J177" s="180">
        <v>20</v>
      </c>
      <c r="K177" s="221"/>
    </row>
    <row r="178" spans="2:11" ht="15" customHeight="1">
      <c r="B178" s="200"/>
      <c r="C178" s="180" t="s">
        <v>107</v>
      </c>
      <c r="D178" s="180"/>
      <c r="E178" s="180"/>
      <c r="F178" s="199" t="s">
        <v>708</v>
      </c>
      <c r="G178" s="180"/>
      <c r="H178" s="180" t="s">
        <v>780</v>
      </c>
      <c r="I178" s="180" t="s">
        <v>710</v>
      </c>
      <c r="J178" s="180">
        <v>255</v>
      </c>
      <c r="K178" s="221"/>
    </row>
    <row r="179" spans="2:11" ht="15" customHeight="1">
      <c r="B179" s="200"/>
      <c r="C179" s="180" t="s">
        <v>108</v>
      </c>
      <c r="D179" s="180"/>
      <c r="E179" s="180"/>
      <c r="F179" s="199" t="s">
        <v>708</v>
      </c>
      <c r="G179" s="180"/>
      <c r="H179" s="180" t="s">
        <v>673</v>
      </c>
      <c r="I179" s="180" t="s">
        <v>710</v>
      </c>
      <c r="J179" s="180">
        <v>10</v>
      </c>
      <c r="K179" s="221"/>
    </row>
    <row r="180" spans="2:11" ht="15" customHeight="1">
      <c r="B180" s="200"/>
      <c r="C180" s="180" t="s">
        <v>109</v>
      </c>
      <c r="D180" s="180"/>
      <c r="E180" s="180"/>
      <c r="F180" s="199" t="s">
        <v>708</v>
      </c>
      <c r="G180" s="180"/>
      <c r="H180" s="180" t="s">
        <v>781</v>
      </c>
      <c r="I180" s="180" t="s">
        <v>742</v>
      </c>
      <c r="J180" s="180"/>
      <c r="K180" s="221"/>
    </row>
    <row r="181" spans="2:11" ht="15" customHeight="1">
      <c r="B181" s="200"/>
      <c r="C181" s="180" t="s">
        <v>782</v>
      </c>
      <c r="D181" s="180"/>
      <c r="E181" s="180"/>
      <c r="F181" s="199" t="s">
        <v>708</v>
      </c>
      <c r="G181" s="180"/>
      <c r="H181" s="180" t="s">
        <v>783</v>
      </c>
      <c r="I181" s="180" t="s">
        <v>742</v>
      </c>
      <c r="J181" s="180"/>
      <c r="K181" s="221"/>
    </row>
    <row r="182" spans="2:11" ht="15" customHeight="1">
      <c r="B182" s="200"/>
      <c r="C182" s="180" t="s">
        <v>771</v>
      </c>
      <c r="D182" s="180"/>
      <c r="E182" s="180"/>
      <c r="F182" s="199" t="s">
        <v>708</v>
      </c>
      <c r="G182" s="180"/>
      <c r="H182" s="180" t="s">
        <v>784</v>
      </c>
      <c r="I182" s="180" t="s">
        <v>742</v>
      </c>
      <c r="J182" s="180"/>
      <c r="K182" s="221"/>
    </row>
    <row r="183" spans="2:11" ht="15" customHeight="1">
      <c r="B183" s="200"/>
      <c r="C183" s="180" t="s">
        <v>112</v>
      </c>
      <c r="D183" s="180"/>
      <c r="E183" s="180"/>
      <c r="F183" s="199" t="s">
        <v>714</v>
      </c>
      <c r="G183" s="180"/>
      <c r="H183" s="180" t="s">
        <v>785</v>
      </c>
      <c r="I183" s="180" t="s">
        <v>710</v>
      </c>
      <c r="J183" s="180">
        <v>50</v>
      </c>
      <c r="K183" s="221"/>
    </row>
    <row r="184" spans="2:11" ht="15" customHeight="1">
      <c r="B184" s="227"/>
      <c r="C184" s="209"/>
      <c r="D184" s="209"/>
      <c r="E184" s="209"/>
      <c r="F184" s="209"/>
      <c r="G184" s="209"/>
      <c r="H184" s="209"/>
      <c r="I184" s="209"/>
      <c r="J184" s="209"/>
      <c r="K184" s="228"/>
    </row>
    <row r="185" spans="2:11" ht="18.75" customHeight="1">
      <c r="B185" s="176"/>
      <c r="C185" s="180"/>
      <c r="D185" s="180"/>
      <c r="E185" s="180"/>
      <c r="F185" s="199"/>
      <c r="G185" s="180"/>
      <c r="H185" s="180"/>
      <c r="I185" s="180"/>
      <c r="J185" s="180"/>
      <c r="K185" s="176"/>
    </row>
    <row r="186" spans="2:11" ht="18.75" customHeight="1"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</row>
    <row r="187" spans="2:11" ht="13.5">
      <c r="B187" s="167"/>
      <c r="C187" s="168"/>
      <c r="D187" s="168"/>
      <c r="E187" s="168"/>
      <c r="F187" s="168"/>
      <c r="G187" s="168"/>
      <c r="H187" s="168"/>
      <c r="I187" s="168"/>
      <c r="J187" s="168"/>
      <c r="K187" s="169"/>
    </row>
    <row r="188" spans="2:11" ht="21">
      <c r="B188" s="170"/>
      <c r="C188" s="279" t="s">
        <v>786</v>
      </c>
      <c r="D188" s="279"/>
      <c r="E188" s="279"/>
      <c r="F188" s="279"/>
      <c r="G188" s="279"/>
      <c r="H188" s="279"/>
      <c r="I188" s="279"/>
      <c r="J188" s="279"/>
      <c r="K188" s="171"/>
    </row>
    <row r="189" spans="2:11" ht="25.5" customHeight="1">
      <c r="B189" s="170"/>
      <c r="C189" s="233" t="s">
        <v>787</v>
      </c>
      <c r="D189" s="233"/>
      <c r="E189" s="233"/>
      <c r="F189" s="233" t="s">
        <v>788</v>
      </c>
      <c r="G189" s="234"/>
      <c r="H189" s="280" t="s">
        <v>789</v>
      </c>
      <c r="I189" s="280"/>
      <c r="J189" s="280"/>
      <c r="K189" s="171"/>
    </row>
    <row r="190" spans="2:11" ht="5.25" customHeight="1">
      <c r="B190" s="200"/>
      <c r="C190" s="197"/>
      <c r="D190" s="197"/>
      <c r="E190" s="197"/>
      <c r="F190" s="197"/>
      <c r="G190" s="180"/>
      <c r="H190" s="197"/>
      <c r="I190" s="197"/>
      <c r="J190" s="197"/>
      <c r="K190" s="221"/>
    </row>
    <row r="191" spans="2:11" ht="15" customHeight="1">
      <c r="B191" s="200"/>
      <c r="C191" s="180" t="s">
        <v>790</v>
      </c>
      <c r="D191" s="180"/>
      <c r="E191" s="180"/>
      <c r="F191" s="199" t="s">
        <v>46</v>
      </c>
      <c r="G191" s="180"/>
      <c r="H191" s="278" t="s">
        <v>791</v>
      </c>
      <c r="I191" s="278"/>
      <c r="J191" s="278"/>
      <c r="K191" s="221"/>
    </row>
    <row r="192" spans="2:11" ht="15" customHeight="1">
      <c r="B192" s="200"/>
      <c r="C192" s="206"/>
      <c r="D192" s="180"/>
      <c r="E192" s="180"/>
      <c r="F192" s="199" t="s">
        <v>47</v>
      </c>
      <c r="G192" s="180"/>
      <c r="H192" s="278" t="s">
        <v>792</v>
      </c>
      <c r="I192" s="278"/>
      <c r="J192" s="278"/>
      <c r="K192" s="221"/>
    </row>
    <row r="193" spans="2:11" ht="15" customHeight="1">
      <c r="B193" s="200"/>
      <c r="C193" s="206"/>
      <c r="D193" s="180"/>
      <c r="E193" s="180"/>
      <c r="F193" s="199" t="s">
        <v>50</v>
      </c>
      <c r="G193" s="180"/>
      <c r="H193" s="278" t="s">
        <v>793</v>
      </c>
      <c r="I193" s="278"/>
      <c r="J193" s="278"/>
      <c r="K193" s="221"/>
    </row>
    <row r="194" spans="2:11" ht="15" customHeight="1">
      <c r="B194" s="200"/>
      <c r="C194" s="180"/>
      <c r="D194" s="180"/>
      <c r="E194" s="180"/>
      <c r="F194" s="199" t="s">
        <v>48</v>
      </c>
      <c r="G194" s="180"/>
      <c r="H194" s="278" t="s">
        <v>794</v>
      </c>
      <c r="I194" s="278"/>
      <c r="J194" s="278"/>
      <c r="K194" s="221"/>
    </row>
    <row r="195" spans="2:11" ht="15" customHeight="1">
      <c r="B195" s="200"/>
      <c r="C195" s="180"/>
      <c r="D195" s="180"/>
      <c r="E195" s="180"/>
      <c r="F195" s="199" t="s">
        <v>49</v>
      </c>
      <c r="G195" s="180"/>
      <c r="H195" s="278" t="s">
        <v>795</v>
      </c>
      <c r="I195" s="278"/>
      <c r="J195" s="278"/>
      <c r="K195" s="221"/>
    </row>
    <row r="196" spans="2:11" ht="15" customHeight="1">
      <c r="B196" s="200"/>
      <c r="C196" s="180"/>
      <c r="D196" s="180"/>
      <c r="E196" s="180"/>
      <c r="F196" s="199"/>
      <c r="G196" s="180"/>
      <c r="H196" s="180"/>
      <c r="I196" s="180"/>
      <c r="J196" s="180"/>
      <c r="K196" s="221"/>
    </row>
    <row r="197" spans="2:11" ht="15" customHeight="1">
      <c r="B197" s="200"/>
      <c r="C197" s="180" t="s">
        <v>754</v>
      </c>
      <c r="D197" s="180"/>
      <c r="E197" s="180"/>
      <c r="F197" s="199" t="s">
        <v>649</v>
      </c>
      <c r="G197" s="180"/>
      <c r="H197" s="278" t="s">
        <v>796</v>
      </c>
      <c r="I197" s="278"/>
      <c r="J197" s="278"/>
      <c r="K197" s="221"/>
    </row>
    <row r="198" spans="2:11" ht="15" customHeight="1">
      <c r="B198" s="200"/>
      <c r="C198" s="206"/>
      <c r="D198" s="180"/>
      <c r="E198" s="180"/>
      <c r="F198" s="199" t="s">
        <v>652</v>
      </c>
      <c r="G198" s="180"/>
      <c r="H198" s="278" t="s">
        <v>653</v>
      </c>
      <c r="I198" s="278"/>
      <c r="J198" s="278"/>
      <c r="K198" s="221"/>
    </row>
    <row r="199" spans="2:11" ht="15" customHeight="1">
      <c r="B199" s="200"/>
      <c r="C199" s="180"/>
      <c r="D199" s="180"/>
      <c r="E199" s="180"/>
      <c r="F199" s="199" t="s">
        <v>81</v>
      </c>
      <c r="G199" s="180"/>
      <c r="H199" s="278" t="s">
        <v>797</v>
      </c>
      <c r="I199" s="278"/>
      <c r="J199" s="278"/>
      <c r="K199" s="221"/>
    </row>
    <row r="200" spans="2:11" ht="15" customHeight="1">
      <c r="B200" s="235"/>
      <c r="C200" s="206"/>
      <c r="D200" s="206"/>
      <c r="E200" s="206"/>
      <c r="F200" s="199" t="s">
        <v>86</v>
      </c>
      <c r="G200" s="185"/>
      <c r="H200" s="277" t="s">
        <v>654</v>
      </c>
      <c r="I200" s="277"/>
      <c r="J200" s="277"/>
      <c r="K200" s="236"/>
    </row>
    <row r="201" spans="2:11" ht="15" customHeight="1">
      <c r="B201" s="235"/>
      <c r="C201" s="206"/>
      <c r="D201" s="206"/>
      <c r="E201" s="206"/>
      <c r="F201" s="199" t="s">
        <v>655</v>
      </c>
      <c r="G201" s="185"/>
      <c r="H201" s="277" t="s">
        <v>623</v>
      </c>
      <c r="I201" s="277"/>
      <c r="J201" s="277"/>
      <c r="K201" s="236"/>
    </row>
    <row r="202" spans="2:11" ht="15" customHeight="1">
      <c r="B202" s="235"/>
      <c r="C202" s="206"/>
      <c r="D202" s="206"/>
      <c r="E202" s="206"/>
      <c r="F202" s="237"/>
      <c r="G202" s="185"/>
      <c r="H202" s="238"/>
      <c r="I202" s="238"/>
      <c r="J202" s="238"/>
      <c r="K202" s="236"/>
    </row>
    <row r="203" spans="2:11" ht="15" customHeight="1">
      <c r="B203" s="235"/>
      <c r="C203" s="180" t="s">
        <v>778</v>
      </c>
      <c r="D203" s="206"/>
      <c r="E203" s="206"/>
      <c r="F203" s="199">
        <v>1</v>
      </c>
      <c r="G203" s="185"/>
      <c r="H203" s="277" t="s">
        <v>798</v>
      </c>
      <c r="I203" s="277"/>
      <c r="J203" s="277"/>
      <c r="K203" s="236"/>
    </row>
    <row r="204" spans="2:11" ht="15" customHeight="1">
      <c r="B204" s="235"/>
      <c r="C204" s="206"/>
      <c r="D204" s="206"/>
      <c r="E204" s="206"/>
      <c r="F204" s="199">
        <v>2</v>
      </c>
      <c r="G204" s="185"/>
      <c r="H204" s="277" t="s">
        <v>799</v>
      </c>
      <c r="I204" s="277"/>
      <c r="J204" s="277"/>
      <c r="K204" s="236"/>
    </row>
    <row r="205" spans="2:11" ht="15" customHeight="1">
      <c r="B205" s="235"/>
      <c r="C205" s="206"/>
      <c r="D205" s="206"/>
      <c r="E205" s="206"/>
      <c r="F205" s="199">
        <v>3</v>
      </c>
      <c r="G205" s="185"/>
      <c r="H205" s="277" t="s">
        <v>800</v>
      </c>
      <c r="I205" s="277"/>
      <c r="J205" s="277"/>
      <c r="K205" s="236"/>
    </row>
    <row r="206" spans="2:11" ht="15" customHeight="1">
      <c r="B206" s="235"/>
      <c r="C206" s="206"/>
      <c r="D206" s="206"/>
      <c r="E206" s="206"/>
      <c r="F206" s="199">
        <v>4</v>
      </c>
      <c r="G206" s="185"/>
      <c r="H206" s="277" t="s">
        <v>801</v>
      </c>
      <c r="I206" s="277"/>
      <c r="J206" s="277"/>
      <c r="K206" s="236"/>
    </row>
    <row r="207" spans="2:11" ht="12.75" customHeight="1">
      <c r="B207" s="239"/>
      <c r="C207" s="240"/>
      <c r="D207" s="240"/>
      <c r="E207" s="240"/>
      <c r="F207" s="240"/>
      <c r="G207" s="240"/>
      <c r="H207" s="240"/>
      <c r="I207" s="240"/>
      <c r="J207" s="240"/>
      <c r="K207" s="24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2014-11-12T20:29:57Z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