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29040" windowHeight="15990" activeTab="0"/>
  </bookViews>
  <sheets>
    <sheet name="Rekapitulace stavby" sheetId="1" r:id="rId1"/>
    <sheet name="Objekt2 - ROZPOČET" sheetId="2" r:id="rId2"/>
  </sheets>
  <definedNames>
    <definedName name="_xlnm._FilterDatabase" localSheetId="1" hidden="1">'Objekt2 - ROZPOČET'!$C$126:$K$428</definedName>
    <definedName name="_xlnm.Print_Area" localSheetId="1">'Objekt2 - ROZPOČET'!$C$4:$J$76,'Objekt2 - ROZPOČET'!$C$82:$J$108,'Objekt2 - ROZPOČET'!$C$114:$J$429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'Objekt2 - ROZPOČET'!$126:$126</definedName>
  </definedNames>
  <calcPr calcId="191029"/>
  <extLst/>
</workbook>
</file>

<file path=xl/sharedStrings.xml><?xml version="1.0" encoding="utf-8"?>
<sst xmlns="http://schemas.openxmlformats.org/spreadsheetml/2006/main" count="3523" uniqueCount="636">
  <si>
    <t>Export Komplet</t>
  </si>
  <si>
    <t/>
  </si>
  <si>
    <t>2.0</t>
  </si>
  <si>
    <t>False</t>
  </si>
  <si>
    <t>{6c31f1b2-36ea-4b08-945f-f82778b99452}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</si>
  <si>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</si>
  <si>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</si>
  <si>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</si>
  <si>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</si>
  <si>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</si>
  <si>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</si>
  <si>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</si>
  <si>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</si>
  <si>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IMPORT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</si>
  <si>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</si>
  <si>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</si>
  <si>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</si>
  <si>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</si>
  <si>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</si>
  <si>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</si>
  <si>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</si>
  <si>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</si>
  <si>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</si>
  <si>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</si>
  <si>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</si>
  <si>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</si>
  <si>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</si>
  <si>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</si>
  <si>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</si>
  <si>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</si>
  <si>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</si>
  <si>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</si>
  <si>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</si>
  <si>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</si>
  <si>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</si>
  <si>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</si>
  <si>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</si>
  <si>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</si>
  <si>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</si>
  <si>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</si>
  <si>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</si>
  <si>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</si>
  <si>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</si>
  <si>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</si>
  <si>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</si>
  <si>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</si>
  <si>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</si>
  <si>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</si>
  <si>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</si>
  <si>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</si>
  <si>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</si>
  <si>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</si>
  <si>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</si>
  <si>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</si>
  <si>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</si>
  <si>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</si>
  <si>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</si>
  <si>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</si>
  <si>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</si>
  <si>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</si>
  <si>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</si>
  <si>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</si>
  <si>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</si>
  <si>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</si>
  <si>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</si>
  <si>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</si>
  <si>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</si>
  <si>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</si>
  <si>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</si>
  <si>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</si>
  <si>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{00000000-0000-0000-0000-000000000000}</t>
  </si>
  <si>
    <t>/</t>
  </si>
  <si>
    <t>Objekt2</t>
  </si>
  <si>
    <t>ROZPOČET</t>
  </si>
  <si>
    <t>STA</t>
  </si>
  <si>
    <t>1</t>
  </si>
  <si>
    <t>{9d702183-8c7e-467c-9bb4-d1197f16a96f}</t>
  </si>
  <si>
    <t>2</t>
  </si>
  <si>
    <t>KRYCÍ LIST SOUPISU PRACÍ</t>
  </si>
  <si>
    <t>Objekt:</t>
  </si>
  <si>
    <t>Objekt2 - ROZPOČET</t>
  </si>
  <si>
    <t>REKAPITULACE ČLENĚNÍ SOUPISU PRACÍ</t>
  </si>
  <si>
    <t>Kód dílu - Popis</t>
  </si>
  <si>
    <t>Cena celkem [CZK]</t>
  </si>
  <si>
    <t>Náklady ze soupisu prací</t>
  </si>
  <si>
    <t>-1</t>
  </si>
  <si>
    <t>oddíl 1 - Zemní práce:</t>
  </si>
  <si>
    <t>oddíl 2 - Základy a zvláštní zakládání:</t>
  </si>
  <si>
    <t>oddíl 4 - Vodorovné konstrukce:</t>
  </si>
  <si>
    <t>oddíl 61 - Úpravy povrchů vnitřní:</t>
  </si>
  <si>
    <t>oddíl 8 - Potrubí:</t>
  </si>
  <si>
    <t>oddíl 96 - Bourání konstrukcí:</t>
  </si>
  <si>
    <t>oddíl 99 - Přesun hmot:</t>
  </si>
  <si>
    <t>oddíl HSV - Vedlejší a ostatní náklady</t>
  </si>
  <si>
    <t>oddíl 767 - Kovové doplňkové konstrukce:</t>
  </si>
  <si>
    <t>oddíl 722 - Vodovod vnitřní:</t>
  </si>
  <si>
    <t>oddíl M23 - Montáže potrubí: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</si>
  <si>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</si>
  <si>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</si>
  <si>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</si>
  <si>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</si>
  <si>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</si>
  <si>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</si>
  <si>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</si>
  <si>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</si>
  <si>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</si>
  <si>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</si>
  <si>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</si>
  <si>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</si>
  <si>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</si>
  <si>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oddíl 1</t>
  </si>
  <si>
    <t>Zemní práce:</t>
  </si>
  <si>
    <t>ROZPOCET</t>
  </si>
  <si>
    <t>K</t>
  </si>
  <si>
    <t>C-120001101-0</t>
  </si>
  <si>
    <t>PRIPL ZA ZTIZ VYKOP V BLIZK PODZ VED</t>
  </si>
  <si>
    <t>M3</t>
  </si>
  <si>
    <t>4</t>
  </si>
  <si>
    <t>VV</t>
  </si>
  <si>
    <t>4*1*1,5 + 2,1*2*0,5*4</t>
  </si>
  <si>
    <t>Součet</t>
  </si>
  <si>
    <t>C-111201102-0</t>
  </si>
  <si>
    <t>ODSTR KROVIN VČ. KOŘENŮ DO 10000M2, PŘEM. NA HROMADY</t>
  </si>
  <si>
    <t>M2</t>
  </si>
  <si>
    <t>6</t>
  </si>
  <si>
    <t>9*12</t>
  </si>
  <si>
    <t>3</t>
  </si>
  <si>
    <t>C-111201401-0</t>
  </si>
  <si>
    <t>SPALENI KROVIN A KMENU PRUM DO 100MM</t>
  </si>
  <si>
    <t>8</t>
  </si>
  <si>
    <t>C-121101101-0</t>
  </si>
  <si>
    <t>SEJMUTI ORNICE A LESNÍ PŮDY S VODOR. PŘEMÍSTĚNÍM DO 50M</t>
  </si>
  <si>
    <t>10</t>
  </si>
  <si>
    <t>1852*1,8</t>
  </si>
  <si>
    <t>5</t>
  </si>
  <si>
    <t>C-115101202-0</t>
  </si>
  <si>
    <t>CERPANI VODY DO 10M DO 1000l/min (ODHAD)</t>
  </si>
  <si>
    <t>HOD</t>
  </si>
  <si>
    <t>12</t>
  </si>
  <si>
    <t>C-115101302-0</t>
  </si>
  <si>
    <t>POHOTOVOST CERP DO 10M DO 1000l/min</t>
  </si>
  <si>
    <t>DEN</t>
  </si>
  <si>
    <t>14</t>
  </si>
  <si>
    <t>146</t>
  </si>
  <si>
    <t>899623181</t>
  </si>
  <si>
    <t>Obetonování potrubí nebo zdiva stok betonem prostým tř. C 30/37 v otevřeném výkopu</t>
  </si>
  <si>
    <t>m3</t>
  </si>
  <si>
    <t>-1750027920</t>
  </si>
  <si>
    <t>"bloky v ohybech 7 ks" 7*0,8*1*1</t>
  </si>
  <si>
    <t>899643111</t>
  </si>
  <si>
    <t>Bednění pro obetonování potrubí otevřený výkop</t>
  </si>
  <si>
    <t>m2</t>
  </si>
  <si>
    <t>-149787039</t>
  </si>
  <si>
    <t>"bloky v ohybech 7 ks" 7*0,8*1</t>
  </si>
  <si>
    <t>131351103</t>
  </si>
  <si>
    <t>Hloubení jam nezapažených v hornině třídy těžitelnosti II skupiny 4 objem do 100 m3 strojně</t>
  </si>
  <si>
    <t>-1461737582</t>
  </si>
  <si>
    <t>"protlakové jámy 4x 2 jámy"  (2*2,5*2)*4</t>
  </si>
  <si>
    <t>144</t>
  </si>
  <si>
    <t>174151101</t>
  </si>
  <si>
    <t>Zásyp jam, šachet rýh nebo kolem objektů sypaninou se zhutněním</t>
  </si>
  <si>
    <t>-1590072311</t>
  </si>
  <si>
    <t>C-123102102-0</t>
  </si>
  <si>
    <t>ZAREZY PRO PODZ VEDENI TR 2 10000M3</t>
  </si>
  <si>
    <t>16</t>
  </si>
  <si>
    <t>2,16*1873*0,1</t>
  </si>
  <si>
    <t>C-123202102-0</t>
  </si>
  <si>
    <t>ZAREZY PRO PODZ VEDENI TR 3 10000M3</t>
  </si>
  <si>
    <t>18</t>
  </si>
  <si>
    <t>2,10*1873*0,4</t>
  </si>
  <si>
    <t>C-123202109-0</t>
  </si>
  <si>
    <t>PRIPL ZA LEPIVOST HORN TR 3 ZAREZ</t>
  </si>
  <si>
    <t>20</t>
  </si>
  <si>
    <t>1573,32*0,5</t>
  </si>
  <si>
    <t>C-123302102-0</t>
  </si>
  <si>
    <t>ZAREZY PRO PODZ VEDENI TR 4 10000M3</t>
  </si>
  <si>
    <t>22</t>
  </si>
  <si>
    <t>C-123302109-0</t>
  </si>
  <si>
    <t>PRIPL ZA LEPIVOST HORN TR 4 ZAREZ</t>
  </si>
  <si>
    <t>24</t>
  </si>
  <si>
    <t>140</t>
  </si>
  <si>
    <t>123552104</t>
  </si>
  <si>
    <t>Vykopávky zářezů na suchu v hornině třídy těžitelnosti III skupiny 6 objem do 500 m3 strojně</t>
  </si>
  <si>
    <t>-1850586839</t>
  </si>
  <si>
    <t>162751157</t>
  </si>
  <si>
    <t>Vodorovné přemístění přes 9 000 do 10000 m výkopku/sypaniny z horniny třídy těžitelnosti III skupiny 6 a 7</t>
  </si>
  <si>
    <t>541823905</t>
  </si>
  <si>
    <t>"tř.5+ lože +obsyp" 404,56+1,2+51,44/1,89</t>
  </si>
  <si>
    <t>142</t>
  </si>
  <si>
    <t>171251201</t>
  </si>
  <si>
    <t>Uložení sypaniny na skládky nebo meziskládky vč.poplatku za uložení</t>
  </si>
  <si>
    <t>1108549613</t>
  </si>
  <si>
    <t>C-174201103-0</t>
  </si>
  <si>
    <t>ZASYP NEZHUTNENY ZAREZU</t>
  </si>
  <si>
    <t>26</t>
  </si>
  <si>
    <t>"výkop-odvoz" (1,77*1873)-432,97</t>
  </si>
  <si>
    <t>C-174101102-0</t>
  </si>
  <si>
    <t>ZASYP ZHUTNENI UZAVRENYCH PROSTOR - ZRUŠENÍ ST. ŠACHET</t>
  </si>
  <si>
    <t>28</t>
  </si>
  <si>
    <t>2,4*1,5*2*4</t>
  </si>
  <si>
    <t>C-175101101-0</t>
  </si>
  <si>
    <t>OBSYP POTRUBI BEZ PROHOZENI SYPANINY</t>
  </si>
  <si>
    <t>30</t>
  </si>
  <si>
    <t>0,324*1873</t>
  </si>
  <si>
    <t>C-175101109-0</t>
  </si>
  <si>
    <t>PRIPL ZA PROHOZENI OBSYPU POTRUBI</t>
  </si>
  <si>
    <t>32</t>
  </si>
  <si>
    <t>606,852-80*0,324</t>
  </si>
  <si>
    <t>H-58343155-1</t>
  </si>
  <si>
    <t>KAMENIVO DRCENE HRUBE 4-16MM UB2 (ZÁSYP POTRUBÍ V INUNDACI A DRENÁŽ KALNÍKŮ)</t>
  </si>
  <si>
    <t>T</t>
  </si>
  <si>
    <t>34</t>
  </si>
  <si>
    <t>80*0,324*1,9 + 0,5*0,5*3,14*0,7*4</t>
  </si>
  <si>
    <t>181351114</t>
  </si>
  <si>
    <t>Rozprostření ornice tl vrstvy přes 200 do 250 mm pl přes 500 m2 v rovině nebo ve svahu do 1:5 strojně</t>
  </si>
  <si>
    <t>-1052729074</t>
  </si>
  <si>
    <t>1762*9+90*6</t>
  </si>
  <si>
    <t>C-141701102-0</t>
  </si>
  <si>
    <t>PROTLACENI TRUB HORNINA 1-4 DO DN500 (TOKY A KOMUNIKACE)</t>
  </si>
  <si>
    <t>M</t>
  </si>
  <si>
    <t>38</t>
  </si>
  <si>
    <t>C-130901223-0</t>
  </si>
  <si>
    <t>BOURANI VE VYKOP BAGR BET ZEL.(UBOURÁNÍ STÁV. ŠACHET)</t>
  </si>
  <si>
    <t>40</t>
  </si>
  <si>
    <t>8,8*0,25*1*4+2*3*0,2*4</t>
  </si>
  <si>
    <t>oddíl 2</t>
  </si>
  <si>
    <t>Základy a zvláštní zakládání:</t>
  </si>
  <si>
    <t>C-212752112-0</t>
  </si>
  <si>
    <t>TRATIVOD DRENAZKY 80,100MM LOZE,OBSYP (ODHAD)</t>
  </si>
  <si>
    <t>42</t>
  </si>
  <si>
    <t>oddíl 4</t>
  </si>
  <si>
    <t>Vodorovné konstrukce:</t>
  </si>
  <si>
    <t>C-465513127-0</t>
  </si>
  <si>
    <t>DLAZBA LOM KAM MC SPARY MCS TL 20CM (KOLEM POKLOPŮ VZ A VYÚSTĚNÍ KALNÍKU DO PROPUSTKU)</t>
  </si>
  <si>
    <t>44</t>
  </si>
  <si>
    <t>C-452387131-0</t>
  </si>
  <si>
    <t>VYROV RAMY Z BETONU PROST VYSKY 20CM-</t>
  </si>
  <si>
    <t>KS</t>
  </si>
  <si>
    <t>46</t>
  </si>
  <si>
    <t>C-451541111-0</t>
  </si>
  <si>
    <t>LOZE POTRUBI VE VYKOPU ZE STERKODRTI</t>
  </si>
  <si>
    <t>48</t>
  </si>
  <si>
    <t>2*2*0,1*3</t>
  </si>
  <si>
    <t>C-452311131-0</t>
  </si>
  <si>
    <t>PODKLAD BETON DESEK PROSTY TR C12/15 (DESKY POD VZ)</t>
  </si>
  <si>
    <t>50</t>
  </si>
  <si>
    <t>C-452361111-0</t>
  </si>
  <si>
    <t>VYZTUZ PODKLADU VYKOP OCEL 10216</t>
  </si>
  <si>
    <t>52</t>
  </si>
  <si>
    <t>C-457971112-0</t>
  </si>
  <si>
    <t>ZRIZENI GEOTEXTILIE VE SKLONU DO  1:5 ŠÍŘKY DO 7,5 M</t>
  </si>
  <si>
    <t>54</t>
  </si>
  <si>
    <t>C-462511270-0</t>
  </si>
  <si>
    <t>ZAHOZ KAM Z TERENU BEZ PROSTERK 200kg (ZÁHOZ KANÍKOVÉHO DRÉNU)</t>
  </si>
  <si>
    <t>56</t>
  </si>
  <si>
    <t>C-463211131-0</t>
  </si>
  <si>
    <t>ROVNANINA LOM KAM VYKLIN SPAR ULOMKY (LÍC KORYTA TOKU)</t>
  </si>
  <si>
    <t>58</t>
  </si>
  <si>
    <t>10*0,30</t>
  </si>
  <si>
    <t>C-463212191-0</t>
  </si>
  <si>
    <t>PRIPL ZA VYPRACOVANI LICE ROVNANINY</t>
  </si>
  <si>
    <t>60</t>
  </si>
  <si>
    <t>C-464531111-0</t>
  </si>
  <si>
    <t>POHOZ KAMENIVO DRCENE HRUBE FR 32-63 (POHOZ DRÉNU)</t>
  </si>
  <si>
    <t>62</t>
  </si>
  <si>
    <t>4*2*0,15</t>
  </si>
  <si>
    <t>oddíl 61</t>
  </si>
  <si>
    <t>Úpravy povrchů vnitřní:</t>
  </si>
  <si>
    <t>C-617452201-0</t>
  </si>
  <si>
    <t>OMITKY STEN SACHET HRAN HLADITKEM OC</t>
  </si>
  <si>
    <t>64</t>
  </si>
  <si>
    <t>8,4*2</t>
  </si>
  <si>
    <t>C-617451501-0</t>
  </si>
  <si>
    <t>POTERY DNA SACHET TL 2CM HLADITKEM OC</t>
  </si>
  <si>
    <t>66</t>
  </si>
  <si>
    <t>1,5*2,7</t>
  </si>
  <si>
    <t>C-617454101-0</t>
  </si>
  <si>
    <t>OMITKY STROPU SACHET HLADITKEM DREV</t>
  </si>
  <si>
    <t>68</t>
  </si>
  <si>
    <t>oddíl 8</t>
  </si>
  <si>
    <t>Potrubí:</t>
  </si>
  <si>
    <t>C-892372111-0</t>
  </si>
  <si>
    <t>ZABEZPECENI KONCŮ VOD. POTRUBI PŘI TLAK. ZK. DN DO 300</t>
  </si>
  <si>
    <t>70</t>
  </si>
  <si>
    <t>C-892381111-0</t>
  </si>
  <si>
    <t>TLAK ZKOUSKA VODOV POTRUBI DN DO 350</t>
  </si>
  <si>
    <t>72</t>
  </si>
  <si>
    <t>C-892383111-0</t>
  </si>
  <si>
    <t>PROPLACH A DEZINFEKCE VODOV POTRUBI DN DO 350</t>
  </si>
  <si>
    <t>74</t>
  </si>
  <si>
    <t>"3x proplach" 3*1900</t>
  </si>
  <si>
    <t>R-89200001</t>
  </si>
  <si>
    <t>MONTÁŽ VYHLEDÁVACÍHO VODIČE VČ. ZÁVĚREČNÉ REVIZE</t>
  </si>
  <si>
    <t>76</t>
  </si>
  <si>
    <t>H-34140826-1</t>
  </si>
  <si>
    <t>VODIC CY ŽLUTOZELENÝ 6 DRAT</t>
  </si>
  <si>
    <t>78</t>
  </si>
  <si>
    <t>1920*1,01</t>
  </si>
  <si>
    <t>C-899401112-0</t>
  </si>
  <si>
    <t>OSAZ A PODEZD POKLOPU LITIN SOUPAT</t>
  </si>
  <si>
    <t>80</t>
  </si>
  <si>
    <t>H-42200700-1</t>
  </si>
  <si>
    <t>POKLOP SOUPATKOVY LIT NAD ZEM SOUPR</t>
  </si>
  <si>
    <t>82</t>
  </si>
  <si>
    <t>R-42291510</t>
  </si>
  <si>
    <t>DESKA PODKLADOVÁ PRO POKLOPY VENTILOVÉ A ŠOUPÁTKOVÉ</t>
  </si>
  <si>
    <t>84</t>
  </si>
  <si>
    <t>C-851261131-0</t>
  </si>
  <si>
    <t>MTZ POTR Z TVAR LIT TLAK HRDL DN 100</t>
  </si>
  <si>
    <t>86</t>
  </si>
  <si>
    <t>H-55253001-1</t>
  </si>
  <si>
    <t>TROUBY TVAR LITINA NATURAL 6M DN 100</t>
  </si>
  <si>
    <t>88</t>
  </si>
  <si>
    <t>15*1,01</t>
  </si>
  <si>
    <t>C-851361131-0</t>
  </si>
  <si>
    <t>MTZ POTR Z TVAR LIT TLAK HRDL DN 250</t>
  </si>
  <si>
    <t>90</t>
  </si>
  <si>
    <t>H-55253005-1</t>
  </si>
  <si>
    <t>TROUBY TVARNA LITINA NATURAL DN 250</t>
  </si>
  <si>
    <t>92</t>
  </si>
  <si>
    <t>1900*1,01</t>
  </si>
  <si>
    <t>H-27322105-1</t>
  </si>
  <si>
    <t>KROUZEK GUM TESNICI STANDARD DN 250</t>
  </si>
  <si>
    <t>94</t>
  </si>
  <si>
    <t>324*1,01</t>
  </si>
  <si>
    <t>H-27322115-1</t>
  </si>
  <si>
    <t>KROUZEK TESNICI STD Vi DN 250 - JIŠTĚNÝ SPOJ</t>
  </si>
  <si>
    <t>96</t>
  </si>
  <si>
    <t>24*1,01</t>
  </si>
  <si>
    <t>C-857262121-0</t>
  </si>
  <si>
    <t>MTZ VODOV TVAR LITIN 1OS PRIR DN 100</t>
  </si>
  <si>
    <t>98</t>
  </si>
  <si>
    <t>H-55255722-1</t>
  </si>
  <si>
    <t>KOLENO PRIRUBOVE PATKA DN 100</t>
  </si>
  <si>
    <t>100</t>
  </si>
  <si>
    <t>8*1,01</t>
  </si>
  <si>
    <t>R-55200002</t>
  </si>
  <si>
    <t>KOLENO PŘÍRUBOVÉ P100, 90°</t>
  </si>
  <si>
    <t>102</t>
  </si>
  <si>
    <t>3*1,01</t>
  </si>
  <si>
    <t>R-55200003</t>
  </si>
  <si>
    <t>KOLENO PŘÍRUBOVÉ P100, 45°</t>
  </si>
  <si>
    <t>104</t>
  </si>
  <si>
    <t>2*1,01</t>
  </si>
  <si>
    <t>R55200004</t>
  </si>
  <si>
    <t>TVAROVKA PŘÍRUBOVÁ FF 100/1000</t>
  </si>
  <si>
    <t>106</t>
  </si>
  <si>
    <t>R55200005</t>
  </si>
  <si>
    <t>PŘÍRUBA JIŠTĚNÁ NA LIT. DN 100</t>
  </si>
  <si>
    <t>108</t>
  </si>
  <si>
    <t>H-42284009-1</t>
  </si>
  <si>
    <t>KLAPKA KONCOVÁ (ŽABÍ) PŘÍRUBOVÁ  DN 100</t>
  </si>
  <si>
    <t>110</t>
  </si>
  <si>
    <t>4*1,01</t>
  </si>
  <si>
    <t>C-857361121-0</t>
  </si>
  <si>
    <t>MTZ VODOV TVAR LITIN 1OS HRDL DN 250</t>
  </si>
  <si>
    <t>112</t>
  </si>
  <si>
    <t>R-55200006</t>
  </si>
  <si>
    <t>KOLENO HRDLOVÉ  K 45°, 250</t>
  </si>
  <si>
    <t>114</t>
  </si>
  <si>
    <t>R-55200007</t>
  </si>
  <si>
    <t>KOLENO HRDLOVÉ  K 30°, 250</t>
  </si>
  <si>
    <t>116</t>
  </si>
  <si>
    <t>R-55200009</t>
  </si>
  <si>
    <t>KOLENO HRDLOVÉ  K 22,5°, 250</t>
  </si>
  <si>
    <t>118</t>
  </si>
  <si>
    <t>1*1,01</t>
  </si>
  <si>
    <t>R-55200008</t>
  </si>
  <si>
    <t>KOLENO HRDLOVÉ  K 11,25°, 250</t>
  </si>
  <si>
    <t>120</t>
  </si>
  <si>
    <t>R-55200001</t>
  </si>
  <si>
    <t>SPOJKA UNIV., JIŠTĚNÁ, HRDLOVÁ, PŘESUVNÁ NA LT DN 250</t>
  </si>
  <si>
    <t>122</t>
  </si>
  <si>
    <t>C-857362121-0</t>
  </si>
  <si>
    <t>MTZ VODOV TVAR LITIN 1OS PRIR DN 250</t>
  </si>
  <si>
    <t>124</t>
  </si>
  <si>
    <t>R-55200010</t>
  </si>
  <si>
    <t>TVAROVKA PŘÍRUBOVÁ S HLADKÝM KONCEM F250</t>
  </si>
  <si>
    <t>126</t>
  </si>
  <si>
    <t>R-55200011</t>
  </si>
  <si>
    <t>PŘÍRUBA NA LIT. TROUBY DN 250, JIŠTĚNÁ</t>
  </si>
  <si>
    <t>128</t>
  </si>
  <si>
    <t>C-857364121-0</t>
  </si>
  <si>
    <t>MTZ VODOV TVAR LITIN ODB PRIR DN 250</t>
  </si>
  <si>
    <t>130</t>
  </si>
  <si>
    <t>R-55200012</t>
  </si>
  <si>
    <t>TVAROVKA LITINOVÁ PŘÍRUBOVÁ S PŘÍR. ODBOČKOU 250/100</t>
  </si>
  <si>
    <t>132</t>
  </si>
  <si>
    <t>R-552000009</t>
  </si>
  <si>
    <t>TVAROVKA LITINOVÁ PŘÍRUBOVÁ S PŘÍR. ODBOČKOU 250/80</t>
  </si>
  <si>
    <t>134</t>
  </si>
  <si>
    <t>C-857363121-0</t>
  </si>
  <si>
    <t>MTZ VODOV TVAR LITIN ODB HRDL DN 250</t>
  </si>
  <si>
    <t>136</t>
  </si>
  <si>
    <t>H-55254352-1</t>
  </si>
  <si>
    <t>TVAROVKA HRDL S PRIR ODB 250/100</t>
  </si>
  <si>
    <t>138</t>
  </si>
  <si>
    <t>C-857242192-0</t>
  </si>
  <si>
    <t>PRIPL ZA MTZ V UZAVR PR 1OS PRIR -250</t>
  </si>
  <si>
    <t>R-55200004</t>
  </si>
  <si>
    <t>SADA PŘÍR. SPOJE DN 80, (TĚSNĚNÍ, ŠROUBY , MATICE, PODL.)</t>
  </si>
  <si>
    <t>SADA</t>
  </si>
  <si>
    <t>6*1,01</t>
  </si>
  <si>
    <t>R-55200005</t>
  </si>
  <si>
    <t>SADA PŘÍR. SPOJE DN 100 (TĚSNĚNÍ, SPOJOVACÍ MATERIÁL)</t>
  </si>
  <si>
    <t>30*1,01</t>
  </si>
  <si>
    <t>R-55200006.1</t>
  </si>
  <si>
    <t>SADA PŘÍR. SPOJE DN 250 (TĚSNĚNÍ, SPOJOVACÍ MATERIÁL)</t>
  </si>
  <si>
    <t>C-891241221-0</t>
  </si>
  <si>
    <t>MTZ VODOV SOUPAT SACHT KOLECKO DN 80</t>
  </si>
  <si>
    <t>148</t>
  </si>
  <si>
    <t>H-42223626-1</t>
  </si>
  <si>
    <t>SOUPATKO VODÁRENSKÉ KRÁTKÉ, DN 80, PN 1,0</t>
  </si>
  <si>
    <t>150</t>
  </si>
  <si>
    <t>H-42578002-1</t>
  </si>
  <si>
    <t>KOLO RUCNI PRO ŠOUPÁTKO 65-80</t>
  </si>
  <si>
    <t>152</t>
  </si>
  <si>
    <t>C-891261111-0</t>
  </si>
  <si>
    <t>MTZ VODOV SOUPATEK A ZEM SOUPR DN 100</t>
  </si>
  <si>
    <t>154</t>
  </si>
  <si>
    <t>C-891261221-0</t>
  </si>
  <si>
    <t>MTZ VODOV SOUPAT SACHT KOLECKO DN 100</t>
  </si>
  <si>
    <t>156</t>
  </si>
  <si>
    <t>H-42540014-1</t>
  </si>
  <si>
    <t>SOUPE VODÁRENSKÉ PRIRUBOVE KRATKE E2 100</t>
  </si>
  <si>
    <t>158</t>
  </si>
  <si>
    <t>5*1,01</t>
  </si>
  <si>
    <t>H-42578003-1</t>
  </si>
  <si>
    <t>KOLO RUCNI PRO ŠOUPÁTKO DN 100</t>
  </si>
  <si>
    <t>160</t>
  </si>
  <si>
    <t>R-422000003</t>
  </si>
  <si>
    <t>SOUPRAVA ZEMNÍ TELESKOPICKÁ 1,4-1,8;  E2, 100</t>
  </si>
  <si>
    <t>162</t>
  </si>
  <si>
    <t>C-891361221-0</t>
  </si>
  <si>
    <t>MTZ VODOV SOUPAT SACHT KOLECKO DN 250</t>
  </si>
  <si>
    <t>164</t>
  </si>
  <si>
    <t>H-42540018-1</t>
  </si>
  <si>
    <t>SOUPE VODÁRENSKÉ PRIRUBOVE KRATKE E2  250</t>
  </si>
  <si>
    <t>166</t>
  </si>
  <si>
    <t>H-42578007-1</t>
  </si>
  <si>
    <t>KOLO RUCNI PRO ŠOUPÁTKO DN 250 LITINA</t>
  </si>
  <si>
    <t>168</t>
  </si>
  <si>
    <t>C-891243321-0</t>
  </si>
  <si>
    <t>MTZ ODVZDUS VENTILU PRIRUB DN 80</t>
  </si>
  <si>
    <t>170</t>
  </si>
  <si>
    <t>R-422000004</t>
  </si>
  <si>
    <t>VENTIL ODVZDUŠŇOVACÍ DN 80, PN 0,8-16 BAR</t>
  </si>
  <si>
    <t>172</t>
  </si>
  <si>
    <t>C-891213395-0</t>
  </si>
  <si>
    <t>PRIPL ZA MTZ VENT V OBJEKT DN 50-150</t>
  </si>
  <si>
    <t>174</t>
  </si>
  <si>
    <t>C-899713111-0</t>
  </si>
  <si>
    <t>ORIENTACNI TABULKY NA OC/BET SLOUPKU</t>
  </si>
  <si>
    <t>176</t>
  </si>
  <si>
    <t>"trasírka dl.3m" 8</t>
  </si>
  <si>
    <t>H-28322192-1</t>
  </si>
  <si>
    <t>PASKA VYSTRAŽNÁ FÓLIE PLNÁ ŠÍŘKA 33CM</t>
  </si>
  <si>
    <t>178</t>
  </si>
  <si>
    <t>C-899102111-0</t>
  </si>
  <si>
    <t>OSAZ SACHT POKLOPU S RAMEM DO 100kg</t>
  </si>
  <si>
    <t>180</t>
  </si>
  <si>
    <t>H-55244344-1</t>
  </si>
  <si>
    <t>POKLOP NEREZ (POZINK) 600x600 S VĚTRACÍ HL. UZAMYKATELNÝ</t>
  </si>
  <si>
    <t>182</t>
  </si>
  <si>
    <t>C-894401211-0</t>
  </si>
  <si>
    <t>OSAZ B SKRUZI ROVNYCH TBS</t>
  </si>
  <si>
    <t>184</t>
  </si>
  <si>
    <t>H-59224451-1</t>
  </si>
  <si>
    <t>SKRUZ SACHT HLADKA TBH 100/30/9 CM</t>
  </si>
  <si>
    <t>186</t>
  </si>
  <si>
    <t>C-850365121-0</t>
  </si>
  <si>
    <t>VYREZ/VYSEK NA VODOV POTR LIT DN 250</t>
  </si>
  <si>
    <t>188</t>
  </si>
  <si>
    <t>R-316000001</t>
  </si>
  <si>
    <t>CHRÁNIČKY - TROUBA OCEL 406,4/6 mm</t>
  </si>
  <si>
    <t>190</t>
  </si>
  <si>
    <t>(8+6+8+12)*1,01</t>
  </si>
  <si>
    <t>R-286000001</t>
  </si>
  <si>
    <t>MANŽETA NA UKONČENÍ CHRÁNIČKY 400/250</t>
  </si>
  <si>
    <t>192</t>
  </si>
  <si>
    <t>R-286000002</t>
  </si>
  <si>
    <t>KLUZNÉ OBJÍMKY NA POTRUBÍ PRO NASUNUTÍ DO CHRÁNIČKY</t>
  </si>
  <si>
    <t>194</t>
  </si>
  <si>
    <t>29*1,01</t>
  </si>
  <si>
    <t>R-899000001</t>
  </si>
  <si>
    <t>VYČIŠTĚNÍ ARMATURNÍCH ŠACHET</t>
  </si>
  <si>
    <t>196</t>
  </si>
  <si>
    <t>3,0*1,5+1,5*1,5*3</t>
  </si>
  <si>
    <t>R-899000002</t>
  </si>
  <si>
    <t>TĚSNĚNÍ PROSTUPU POTRUBÍ DN 250 STĚNOU ŠACHTY</t>
  </si>
  <si>
    <t>198</t>
  </si>
  <si>
    <t>C-894414111-0</t>
  </si>
  <si>
    <t>OSAZ ZB PREFAB. ZÁKLADOVÝCH - DNO AŠ</t>
  </si>
  <si>
    <t>200</t>
  </si>
  <si>
    <t>H-59224369-1</t>
  </si>
  <si>
    <t>DNO AŠ  CTVERC 1500x1500x1400</t>
  </si>
  <si>
    <t>202</t>
  </si>
  <si>
    <t>C-894411311-0</t>
  </si>
  <si>
    <t>OSAZ ZB DÍLCŮ ROVNYCH  - NÁSTAVEC AŠ</t>
  </si>
  <si>
    <t>204</t>
  </si>
  <si>
    <t>H-59224361-1</t>
  </si>
  <si>
    <t>SKRUZ CTVERCOVA TZS-Q 150/50 SKC PS</t>
  </si>
  <si>
    <t>206</t>
  </si>
  <si>
    <t>C-894403011-0</t>
  </si>
  <si>
    <t>OSAZ B SACHT DILCU STROPNICH LIBOVOL</t>
  </si>
  <si>
    <t>208</t>
  </si>
  <si>
    <t>H-59224364-1</t>
  </si>
  <si>
    <t>DESKA STROPNÍ AŠ 150-63/18</t>
  </si>
  <si>
    <t>210</t>
  </si>
  <si>
    <t>oddíl 96</t>
  </si>
  <si>
    <t>Bourání konstrukcí:</t>
  </si>
  <si>
    <t>R-979000001</t>
  </si>
  <si>
    <t>DM ZASTROPENÍ STÁV.ŠACHET - 1,8x3,3 m (DO 3t)</t>
  </si>
  <si>
    <t>212</t>
  </si>
  <si>
    <t>C-979084216-0</t>
  </si>
  <si>
    <t>VODOR DOPRAVA VYBOUR HMOT SUCHO 5KM (POTRUBÍ, ARMATURY, POKLOPY... ODHAD HMOTNOSTI)</t>
  </si>
  <si>
    <t>214</t>
  </si>
  <si>
    <t>oddíl 99</t>
  </si>
  <si>
    <t>Přesun hmot:</t>
  </si>
  <si>
    <t>C-998273101-0</t>
  </si>
  <si>
    <t>PRESUN HMOT TROUBY LITIN OTEVR VYKOP</t>
  </si>
  <si>
    <t>216</t>
  </si>
  <si>
    <t>(46,5756 + 28,67233 + 1,25459 + 113,343969)</t>
  </si>
  <si>
    <t>oddíl HSV</t>
  </si>
  <si>
    <t>Vedlejší a ostatní náklady</t>
  </si>
  <si>
    <t>R-999000001</t>
  </si>
  <si>
    <t>ZAŘÍZENÍ STAVENIŠTĚ - VYBUDOVÁNÍ</t>
  </si>
  <si>
    <t>KOMPL</t>
  </si>
  <si>
    <t>218</t>
  </si>
  <si>
    <t>R-999000002</t>
  </si>
  <si>
    <t>ZAŘÍZENÍ STAVENIŠTĚ - PROVOZ</t>
  </si>
  <si>
    <t>220</t>
  </si>
  <si>
    <t>R-999000003</t>
  </si>
  <si>
    <t>ZAŘÍZENÍ STAVENIŠTĚ - ODSTRANĚNÍ</t>
  </si>
  <si>
    <t>222</t>
  </si>
  <si>
    <t>R-999000004</t>
  </si>
  <si>
    <t>VYTÝČENÍ STAVBY OPRÁVNĚNÝM GEODETEM</t>
  </si>
  <si>
    <t>HM</t>
  </si>
  <si>
    <t>224</t>
  </si>
  <si>
    <t>R-999000005</t>
  </si>
  <si>
    <t>226</t>
  </si>
  <si>
    <t>R-999000006</t>
  </si>
  <si>
    <t>DOČASNÁ DOPRAVNÍ OPATŘENÍ (NÁVRH, POVOLENÍ ÚDRŽBA, ODSTRANĚNÍ)</t>
  </si>
  <si>
    <t>228</t>
  </si>
  <si>
    <t>R-999000007</t>
  </si>
  <si>
    <t>KOORDINAČNÍ A KOMPLETAČNÍ ČINNOST V PRŮBĚHU VÝSTAVBY</t>
  </si>
  <si>
    <t>CELEK</t>
  </si>
  <si>
    <t>230</t>
  </si>
  <si>
    <t>R-999000008</t>
  </si>
  <si>
    <t>PŘÍPRAVNÉ A PRŮZKUMNÉ PRÁCE, KONTROLNÍ MĚŘENÍ, SONDY, ÚZEMNÍ VLIVY</t>
  </si>
  <si>
    <t>232</t>
  </si>
  <si>
    <t>R-999000009</t>
  </si>
  <si>
    <t>PASPORTIZACE DOTČENÝCH POZEMKŮ, STAVEB A OKOLNÍCH NEMOVITOSTÍ PŘED ZAHÁJENÍM A NÁSL. PO DOKONČENÍ DÍLA</t>
  </si>
  <si>
    <t>234</t>
  </si>
  <si>
    <t>R-999000010</t>
  </si>
  <si>
    <t>ZAJIŠTĚNÍ PROSTOR STAVEBNÍHO DVORA PRO MEZISKLÁDKY MATERIÁLU, ODPADY, A ODSTAVENOU MECHANIZACI</t>
  </si>
  <si>
    <t>236</t>
  </si>
  <si>
    <t>R-999000011</t>
  </si>
  <si>
    <t>238</t>
  </si>
  <si>
    <t>R-999000012</t>
  </si>
  <si>
    <t>NÁKLADY NA ZAJIŠTĚNÍ PŘÍSTUPU K NEMOVITOSTEM VÝSTAVBOU DOTČENÝM VLASTNÍKŮM</t>
  </si>
  <si>
    <t>240</t>
  </si>
  <si>
    <t>R-999000013</t>
  </si>
  <si>
    <t>POPLATKY ZA UŽÍVÁNÍ A ZÁBORY VEŘEJNÝCH POZEMKŮ, KOMUNIKACÍ, VODOTEČÍ, POLNÍCH POZEMKŮ A POD.</t>
  </si>
  <si>
    <t>242</t>
  </si>
  <si>
    <t>R-999000014</t>
  </si>
  <si>
    <t>NÁHRADY ZA UŽÍVÁNÍ SOUKROMÝCH POZEMKŮ</t>
  </si>
  <si>
    <t>244</t>
  </si>
  <si>
    <t>R-999000015</t>
  </si>
  <si>
    <t>NÁHRADA ŠKODY NA ZEMĚDĚLSKÝCH PLODINÁCH</t>
  </si>
  <si>
    <t>HA</t>
  </si>
  <si>
    <t>246</t>
  </si>
  <si>
    <t>R-999000016</t>
  </si>
  <si>
    <t>248</t>
  </si>
  <si>
    <t>R-999000017</t>
  </si>
  <si>
    <t>OHLÁŠENÍ PRACÍ ARCHEOLOGICKÉMU DOHLEDU</t>
  </si>
  <si>
    <t>KUS</t>
  </si>
  <si>
    <t>250</t>
  </si>
  <si>
    <t>R-999000018</t>
  </si>
  <si>
    <t>SJEDNÁNÍ ARCHEOLOGICKÉHO DOHLEDU PŘI PROVÁDĚNÍ PRACÍ    (BEZ PROVÁDĚNÍ PŘÍP. PRŮZKUMU)</t>
  </si>
  <si>
    <t>252</t>
  </si>
  <si>
    <t>R-999000019</t>
  </si>
  <si>
    <t>254</t>
  </si>
  <si>
    <t>R-999000020</t>
  </si>
  <si>
    <t>ZKOUŠKY, REVIZE A MĚŘENÍ VČETNĚ PROTOKOLŮ K PROKÁZÁNÍ KVALITY DÍLA, KOLAUDAČNÍMU ŘÍZENÍ A UVEDENÍ DO PROVOZU</t>
  </si>
  <si>
    <t>256</t>
  </si>
  <si>
    <t>R-999000021</t>
  </si>
  <si>
    <t>INDIVIDUÁLNÍ A KOMPLEXNÍ VYZKOUŠENÍ</t>
  </si>
  <si>
    <t>258</t>
  </si>
  <si>
    <t>R-99900022</t>
  </si>
  <si>
    <t>DOKUMENTACE SKUTEČNÉHO PROVEDENÍ VČETNĚ DOKLADOVÉ ČÁSTI</t>
  </si>
  <si>
    <t>260</t>
  </si>
  <si>
    <t>R-999000023</t>
  </si>
  <si>
    <t>GEODETICKÉ ZAMĚŘENÍ SKUTEČNÉHO PROVEDENÍ DÍLA</t>
  </si>
  <si>
    <t>262</t>
  </si>
  <si>
    <t>R-999000024</t>
  </si>
  <si>
    <t>GEOMETRICKÝ PLÁN PRO ZŘÍZENÍ VĚCNÉHO BŘEMENE V KN PRO DOTČENÉ POÍZEMKY</t>
  </si>
  <si>
    <t>264</t>
  </si>
  <si>
    <t>R-999000025</t>
  </si>
  <si>
    <t>POJIŠTĚNÍ ZHOTOVITELE PŘI PROVÁDĚNÍ DÍLA DLE SLUVNÍCH PODMÍNEK</t>
  </si>
  <si>
    <t>266</t>
  </si>
  <si>
    <t>R-999000026</t>
  </si>
  <si>
    <t>OSTATNÍ POŽADAVKY ZE SMLUVNÍCH PODMÍNEK JINDE NEUVEDENÉ</t>
  </si>
  <si>
    <t>SOUB</t>
  </si>
  <si>
    <t>268</t>
  </si>
  <si>
    <t>R-999000027</t>
  </si>
  <si>
    <t>270</t>
  </si>
  <si>
    <t>oddíl 767</t>
  </si>
  <si>
    <t>Kovové doplňkové konstrukce:</t>
  </si>
  <si>
    <t>C-767832100-0</t>
  </si>
  <si>
    <t>MTZ ZEBRIKU DO ZDIVA</t>
  </si>
  <si>
    <t>274</t>
  </si>
  <si>
    <t>4*2</t>
  </si>
  <si>
    <t>H-28661954-1</t>
  </si>
  <si>
    <t>ZEBRIK SACHT PLAST (NEREZ) S 45CM L 200 CM</t>
  </si>
  <si>
    <t>276</t>
  </si>
  <si>
    <t>oddíl 722</t>
  </si>
  <si>
    <t>Vodovod vnitřní:</t>
  </si>
  <si>
    <t>C-722110818-0</t>
  </si>
  <si>
    <t>DMTZ VOD POTRUBI A ARM. LITIN PRIRUB -DN 250 VČETNĚ BOURACÍCH PRACÍ</t>
  </si>
  <si>
    <t>280</t>
  </si>
  <si>
    <t>4*7</t>
  </si>
  <si>
    <t>oddíl M23</t>
  </si>
  <si>
    <t>Montáže potrubí:</t>
  </si>
  <si>
    <t>M-230200125-0</t>
  </si>
  <si>
    <t>NASUNUTÍ POTRUBNÍ SEKCE DO OCEL CHRÁNIČKY 400</t>
  </si>
  <si>
    <t>284</t>
  </si>
  <si>
    <t xml:space="preserve">Obnova části vodovodního přivaděče Slavonice-Dačice 3 etapa </t>
  </si>
  <si>
    <t>VYTÝČENÍ IS, PROJEDNÁNÍ DOTČENÍ, OCHRANA, ZAJIŠTĚNÍ, NÁSL. PŘEDÁNÍ SPRÁVCI</t>
  </si>
  <si>
    <t>BEZPEČNOSTNÍ A HYGIENICKÁ OPATŘENÍ NA STAVENIŠTI, ZAJIŠTĚNÍ STAVENIŠTĚ</t>
  </si>
  <si>
    <t>UVEDNÍ VŠECH DOTČENÝCH POZEMKŮ A PLOCH DO PŮVODNÍHO STAVU PO DOKONČENÍ DÍLA, NEBO ÚHRADA VZNIKLÝCH ŠKOD</t>
  </si>
  <si>
    <t>ZAJIŠTĚNÍ VEŠKERÉ SOUČINNOSTI PROVOZOVATELE VODOVODU VČETNĚ NÁKLADŮ ZA DODÁVKU VODY K PROPLACHU POTRUBÍ atd.</t>
  </si>
  <si>
    <t>ZAJIŠTĚNÍ VSTUPU NA DOTČENÉ POZEMKY, VČETNĚ ZPĚTNÉHO PŘEDÁNÍ PO DOKONČENÍ STAVBY, PROKAZATELNÉ PROJEDNÁNÍ S VLASTNÍKY</t>
  </si>
  <si>
    <t>Vodovod Landštejn, Krajířova 27, 380 13 Dačice</t>
  </si>
  <si>
    <t>CZ60817771</t>
  </si>
  <si>
    <t xml:space="preserve">IČ: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</si>
</sst>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sz val="12"/>
      <color rgb="FF0070C0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7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20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166" fontId="20" fillId="0" borderId="19" xfId="0" applyNumberFormat="1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0" fontId="3" fillId="0" borderId="0" xfId="0" applyFont="1"/>
    <xf numFmtId="4" fontId="19" fillId="0" borderId="22" xfId="0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right" vertical="center"/>
    </xf>
    <xf numFmtId="0" fontId="19" fillId="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" fontId="33" fillId="0" borderId="22" xfId="0" applyNumberFormat="1" applyFont="1" applyFill="1" applyBorder="1" applyAlignment="1" applyProtection="1">
      <alignment vertical="center"/>
      <protection locked="0"/>
    </xf>
    <xf numFmtId="4" fontId="19" fillId="0" borderId="2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167" fontId="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4" fontId="21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 topLeftCell="A1">
      <selection activeCell="AB17" sqref="AB1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s="1" customFormat="1" ht="36.95" customHeight="1">
      <c r="AR2" s="168" t="s">
        <v>5</v>
      </c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8"/>
      <c r="D4" s="19" t="s">
        <v>9</v>
      </c>
      <c r="AR4" s="18"/>
      <c r="AS4" s="20" t="s">
        <v>10</v>
      </c>
      <c r="BS4" s="15" t="s">
        <v>11</v>
      </c>
    </row>
    <row r="5" spans="2:71" s="1" customFormat="1" ht="12" customHeight="1">
      <c r="B5" s="18"/>
      <c r="D5" s="21" t="s">
        <v>12</v>
      </c>
      <c r="K5" s="153">
        <v>3</v>
      </c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R5" s="18"/>
      <c r="BS5" s="15" t="s">
        <v>6</v>
      </c>
    </row>
    <row r="6" spans="2:71" s="1" customFormat="1" ht="36.95" customHeight="1">
      <c r="B6" s="18"/>
      <c r="D6" s="23" t="s">
        <v>14</v>
      </c>
      <c r="K6" s="155" t="s">
        <v>627</v>
      </c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R6" s="18"/>
      <c r="BS6" s="15" t="s">
        <v>6</v>
      </c>
    </row>
    <row r="7" spans="2:71" s="1" customFormat="1" ht="12" customHeight="1">
      <c r="B7" s="18"/>
      <c r="D7" s="24" t="s">
        <v>15</v>
      </c>
      <c r="K7" s="22" t="s">
        <v>1</v>
      </c>
      <c r="AK7" s="24" t="s">
        <v>16</v>
      </c>
      <c r="AN7" s="22" t="s">
        <v>1</v>
      </c>
      <c r="AR7" s="18"/>
      <c r="BS7" s="15" t="s">
        <v>6</v>
      </c>
    </row>
    <row r="8" spans="2:71" s="1" customFormat="1" ht="12" customHeight="1">
      <c r="B8" s="18"/>
      <c r="D8" s="24" t="s">
        <v>17</v>
      </c>
      <c r="K8" s="22" t="s">
        <v>18</v>
      </c>
      <c r="AK8" s="24" t="s">
        <v>19</v>
      </c>
      <c r="AN8" s="22"/>
      <c r="AR8" s="18"/>
      <c r="BS8" s="15" t="s">
        <v>6</v>
      </c>
    </row>
    <row r="9" spans="2:71" s="1" customFormat="1" ht="14.45" customHeight="1">
      <c r="B9" s="18"/>
      <c r="AR9" s="18"/>
      <c r="BS9" s="15" t="s">
        <v>6</v>
      </c>
    </row>
    <row r="10" spans="2:71" s="1" customFormat="1" ht="12" customHeight="1">
      <c r="B10" s="18"/>
      <c r="D10" s="24" t="s">
        <v>20</v>
      </c>
      <c r="K10" s="149" t="s">
        <v>633</v>
      </c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K10" s="24" t="s">
        <v>21</v>
      </c>
      <c r="AL10" s="151"/>
      <c r="AN10" s="22">
        <v>60817771</v>
      </c>
      <c r="AR10" s="18"/>
      <c r="BS10" s="15" t="s">
        <v>6</v>
      </c>
    </row>
    <row r="11" spans="2:71" s="1" customFormat="1" ht="18.4" customHeight="1">
      <c r="B11" s="18"/>
      <c r="E11" s="22" t="s">
        <v>18</v>
      </c>
      <c r="AK11" s="24" t="s">
        <v>22</v>
      </c>
      <c r="AN11" s="22" t="s">
        <v>634</v>
      </c>
      <c r="AR11" s="18"/>
      <c r="BS11" s="15" t="s">
        <v>6</v>
      </c>
    </row>
    <row r="12" spans="2:71" s="1" customFormat="1" ht="6.95" customHeight="1">
      <c r="B12" s="18"/>
      <c r="AR12" s="18"/>
      <c r="BS12" s="15" t="s">
        <v>6</v>
      </c>
    </row>
    <row r="13" spans="2:71" s="1" customFormat="1" ht="12" customHeight="1">
      <c r="B13" s="18"/>
      <c r="D13" s="24" t="s">
        <v>23</v>
      </c>
      <c r="AK13" s="24" t="s">
        <v>21</v>
      </c>
      <c r="AN13" s="22" t="s">
        <v>1</v>
      </c>
      <c r="AR13" s="18"/>
      <c r="BS13" s="15" t="s">
        <v>6</v>
      </c>
    </row>
    <row r="14" spans="2:71" ht="12.75">
      <c r="B14" s="18"/>
      <c r="E14" s="22" t="s">
        <v>18</v>
      </c>
      <c r="AK14" s="24" t="s">
        <v>22</v>
      </c>
      <c r="AN14" s="22" t="s">
        <v>1</v>
      </c>
      <c r="AR14" s="18"/>
      <c r="BS14" s="15" t="s">
        <v>6</v>
      </c>
    </row>
    <row r="15" spans="2:71" s="1" customFormat="1" ht="6.95" customHeight="1">
      <c r="B15" s="18"/>
      <c r="AR15" s="18"/>
      <c r="BS15" s="15" t="s">
        <v>3</v>
      </c>
    </row>
    <row r="16" spans="2:71" s="1" customFormat="1" ht="12" customHeight="1">
      <c r="B16" s="18"/>
      <c r="D16" s="24" t="s">
        <v>24</v>
      </c>
      <c r="AK16" s="24" t="s">
        <v>21</v>
      </c>
      <c r="AN16" s="22" t="s">
        <v>1</v>
      </c>
      <c r="AR16" s="18"/>
      <c r="BS16" s="15" t="s">
        <v>3</v>
      </c>
    </row>
    <row r="17" spans="2:71" s="1" customFormat="1" ht="18.4" customHeight="1">
      <c r="B17" s="18"/>
      <c r="E17" s="22" t="s">
        <v>18</v>
      </c>
      <c r="AK17" s="24" t="s">
        <v>22</v>
      </c>
      <c r="AN17" s="22" t="s">
        <v>1</v>
      </c>
      <c r="AR17" s="18"/>
      <c r="BS17" s="15" t="s">
        <v>3</v>
      </c>
    </row>
    <row r="18" spans="2:71" s="1" customFormat="1" ht="6.95" customHeight="1">
      <c r="B18" s="18"/>
      <c r="AR18" s="18"/>
      <c r="BS18" s="15" t="s">
        <v>6</v>
      </c>
    </row>
    <row r="19" spans="2:71" s="1" customFormat="1" ht="12" customHeight="1">
      <c r="B19" s="18"/>
      <c r="D19" s="24" t="s">
        <v>25</v>
      </c>
      <c r="AK19" s="24" t="s">
        <v>21</v>
      </c>
      <c r="AN19" s="22" t="s">
        <v>1</v>
      </c>
      <c r="AR19" s="18"/>
      <c r="BS19" s="15" t="s">
        <v>6</v>
      </c>
    </row>
    <row r="20" spans="2:71" s="1" customFormat="1" ht="18.4" customHeight="1">
      <c r="B20" s="18"/>
      <c r="E20" s="22" t="s">
        <v>18</v>
      </c>
      <c r="AK20" s="24" t="s">
        <v>22</v>
      </c>
      <c r="AN20" s="22" t="s">
        <v>1</v>
      </c>
      <c r="AR20" s="18"/>
      <c r="BS20" s="15" t="s">
        <v>26</v>
      </c>
    </row>
    <row r="21" spans="2:44" s="1" customFormat="1" ht="6.95" customHeight="1">
      <c r="B21" s="18"/>
      <c r="AR21" s="18"/>
    </row>
    <row r="22" spans="2:44" s="1" customFormat="1" ht="12" customHeight="1">
      <c r="B22" s="18"/>
      <c r="D22" s="24" t="s">
        <v>27</v>
      </c>
      <c r="AR22" s="18"/>
    </row>
    <row r="23" spans="2:44" s="1" customFormat="1" ht="16.5" customHeight="1">
      <c r="B23" s="18"/>
      <c r="E23" s="156" t="s">
        <v>1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R23" s="18"/>
    </row>
    <row r="24" spans="2:44" s="1" customFormat="1" ht="6.95" customHeight="1">
      <c r="B24" s="18"/>
      <c r="AR24" s="18"/>
    </row>
    <row r="25" spans="2:44" s="1" customFormat="1" ht="6.95" customHeight="1">
      <c r="B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8"/>
    </row>
    <row r="26" spans="1:57" s="2" customFormat="1" ht="25.9" customHeight="1">
      <c r="A26" s="27"/>
      <c r="B26" s="28"/>
      <c r="C26" s="27"/>
      <c r="D26" s="29" t="s">
        <v>28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57">
        <f>ROUND(AG94,2)</f>
        <v>0</v>
      </c>
      <c r="AL26" s="158"/>
      <c r="AM26" s="158"/>
      <c r="AN26" s="158"/>
      <c r="AO26" s="158"/>
      <c r="AP26" s="27"/>
      <c r="AQ26" s="27"/>
      <c r="AR26" s="28"/>
      <c r="BE26" s="27"/>
    </row>
    <row r="27" spans="1:57" s="2" customFormat="1" ht="6.9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8"/>
      <c r="BE27" s="27"/>
    </row>
    <row r="28" spans="1:57" s="2" customFormat="1" ht="12.75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159" t="s">
        <v>29</v>
      </c>
      <c r="M28" s="159"/>
      <c r="N28" s="159"/>
      <c r="O28" s="159"/>
      <c r="P28" s="159"/>
      <c r="Q28" s="27"/>
      <c r="R28" s="27"/>
      <c r="S28" s="27"/>
      <c r="T28" s="27"/>
      <c r="U28" s="27"/>
      <c r="V28" s="27"/>
      <c r="W28" s="159" t="s">
        <v>30</v>
      </c>
      <c r="X28" s="159"/>
      <c r="Y28" s="159"/>
      <c r="Z28" s="159"/>
      <c r="AA28" s="159"/>
      <c r="AB28" s="159"/>
      <c r="AC28" s="159"/>
      <c r="AD28" s="159"/>
      <c r="AE28" s="159"/>
      <c r="AF28" s="27"/>
      <c r="AG28" s="27"/>
      <c r="AH28" s="27"/>
      <c r="AI28" s="27"/>
      <c r="AJ28" s="27"/>
      <c r="AK28" s="159" t="s">
        <v>31</v>
      </c>
      <c r="AL28" s="159"/>
      <c r="AM28" s="159"/>
      <c r="AN28" s="159"/>
      <c r="AO28" s="159"/>
      <c r="AP28" s="27"/>
      <c r="AQ28" s="27"/>
      <c r="AR28" s="28"/>
      <c r="BE28" s="27"/>
    </row>
    <row r="29" spans="2:44" s="3" customFormat="1" ht="14.45" customHeight="1">
      <c r="B29" s="32"/>
      <c r="D29" s="24" t="s">
        <v>32</v>
      </c>
      <c r="F29" s="24" t="s">
        <v>33</v>
      </c>
      <c r="L29" s="162">
        <v>0.21</v>
      </c>
      <c r="M29" s="161"/>
      <c r="N29" s="161"/>
      <c r="O29" s="161"/>
      <c r="P29" s="161"/>
      <c r="W29" s="160">
        <f>ROUND(AZ94,2)</f>
        <v>0</v>
      </c>
      <c r="X29" s="161"/>
      <c r="Y29" s="161"/>
      <c r="Z29" s="161"/>
      <c r="AA29" s="161"/>
      <c r="AB29" s="161"/>
      <c r="AC29" s="161"/>
      <c r="AD29" s="161"/>
      <c r="AE29" s="161"/>
      <c r="AK29" s="160">
        <f>ROUND(AV94,2)</f>
        <v>0</v>
      </c>
      <c r="AL29" s="161"/>
      <c r="AM29" s="161"/>
      <c r="AN29" s="161"/>
      <c r="AO29" s="161"/>
      <c r="AR29" s="32"/>
    </row>
    <row r="30" spans="2:44" s="3" customFormat="1" ht="14.45" customHeight="1">
      <c r="B30" s="32"/>
      <c r="F30" s="24" t="s">
        <v>34</v>
      </c>
      <c r="L30" s="162">
        <v>0.15</v>
      </c>
      <c r="M30" s="161"/>
      <c r="N30" s="161"/>
      <c r="O30" s="161"/>
      <c r="P30" s="161"/>
      <c r="W30" s="160">
        <f>ROUND(BA94,2)</f>
        <v>0</v>
      </c>
      <c r="X30" s="161"/>
      <c r="Y30" s="161"/>
      <c r="Z30" s="161"/>
      <c r="AA30" s="161"/>
      <c r="AB30" s="161"/>
      <c r="AC30" s="161"/>
      <c r="AD30" s="161"/>
      <c r="AE30" s="161"/>
      <c r="AK30" s="160">
        <f>ROUND(AW94,2)</f>
        <v>0</v>
      </c>
      <c r="AL30" s="161"/>
      <c r="AM30" s="161"/>
      <c r="AN30" s="161"/>
      <c r="AO30" s="161"/>
      <c r="AR30" s="32"/>
    </row>
    <row r="31" spans="2:44" s="3" customFormat="1" ht="14.45" customHeight="1" hidden="1">
      <c r="B31" s="32"/>
      <c r="F31" s="24" t="s">
        <v>35</v>
      </c>
      <c r="L31" s="162">
        <v>0.21</v>
      </c>
      <c r="M31" s="161"/>
      <c r="N31" s="161"/>
      <c r="O31" s="161"/>
      <c r="P31" s="161"/>
      <c r="W31" s="160">
        <f>ROUND(BB94,2)</f>
        <v>0</v>
      </c>
      <c r="X31" s="161"/>
      <c r="Y31" s="161"/>
      <c r="Z31" s="161"/>
      <c r="AA31" s="161"/>
      <c r="AB31" s="161"/>
      <c r="AC31" s="161"/>
      <c r="AD31" s="161"/>
      <c r="AE31" s="161"/>
      <c r="AK31" s="160">
        <v>0</v>
      </c>
      <c r="AL31" s="161"/>
      <c r="AM31" s="161"/>
      <c r="AN31" s="161"/>
      <c r="AO31" s="161"/>
      <c r="AR31" s="32"/>
    </row>
    <row r="32" spans="2:44" s="3" customFormat="1" ht="14.45" customHeight="1" hidden="1">
      <c r="B32" s="32"/>
      <c r="F32" s="24" t="s">
        <v>36</v>
      </c>
      <c r="L32" s="162">
        <v>0.15</v>
      </c>
      <c r="M32" s="161"/>
      <c r="N32" s="161"/>
      <c r="O32" s="161"/>
      <c r="P32" s="161"/>
      <c r="W32" s="160">
        <f>ROUND(BC94,2)</f>
        <v>0</v>
      </c>
      <c r="X32" s="161"/>
      <c r="Y32" s="161"/>
      <c r="Z32" s="161"/>
      <c r="AA32" s="161"/>
      <c r="AB32" s="161"/>
      <c r="AC32" s="161"/>
      <c r="AD32" s="161"/>
      <c r="AE32" s="161"/>
      <c r="AK32" s="160">
        <v>0</v>
      </c>
      <c r="AL32" s="161"/>
      <c r="AM32" s="161"/>
      <c r="AN32" s="161"/>
      <c r="AO32" s="161"/>
      <c r="AR32" s="32"/>
    </row>
    <row r="33" spans="2:44" s="3" customFormat="1" ht="14.45" customHeight="1" hidden="1">
      <c r="B33" s="32"/>
      <c r="F33" s="24" t="s">
        <v>37</v>
      </c>
      <c r="L33" s="162">
        <v>0</v>
      </c>
      <c r="M33" s="161"/>
      <c r="N33" s="161"/>
      <c r="O33" s="161"/>
      <c r="P33" s="161"/>
      <c r="W33" s="160">
        <f>ROUND(BD94,2)</f>
        <v>0</v>
      </c>
      <c r="X33" s="161"/>
      <c r="Y33" s="161"/>
      <c r="Z33" s="161"/>
      <c r="AA33" s="161"/>
      <c r="AB33" s="161"/>
      <c r="AC33" s="161"/>
      <c r="AD33" s="161"/>
      <c r="AE33" s="161"/>
      <c r="AK33" s="160">
        <v>0</v>
      </c>
      <c r="AL33" s="161"/>
      <c r="AM33" s="161"/>
      <c r="AN33" s="161"/>
      <c r="AO33" s="161"/>
      <c r="AR33" s="32"/>
    </row>
    <row r="34" spans="1:57" s="2" customFormat="1" ht="6.95" customHeight="1">
      <c r="A34" s="27"/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8"/>
      <c r="BE34" s="27"/>
    </row>
    <row r="35" spans="1:57" s="2" customFormat="1" ht="25.9" customHeight="1">
      <c r="A35" s="27"/>
      <c r="B35" s="28"/>
      <c r="C35" s="33"/>
      <c r="D35" s="34" t="s">
        <v>38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39</v>
      </c>
      <c r="U35" s="35"/>
      <c r="V35" s="35"/>
      <c r="W35" s="35"/>
      <c r="X35" s="183" t="s">
        <v>40</v>
      </c>
      <c r="Y35" s="184"/>
      <c r="Z35" s="184"/>
      <c r="AA35" s="184"/>
      <c r="AB35" s="184"/>
      <c r="AC35" s="35"/>
      <c r="AD35" s="35"/>
      <c r="AE35" s="35"/>
      <c r="AF35" s="35"/>
      <c r="AG35" s="35"/>
      <c r="AH35" s="35"/>
      <c r="AI35" s="35"/>
      <c r="AJ35" s="35"/>
      <c r="AK35" s="185">
        <f>SUM(AK26:AK33)</f>
        <v>0</v>
      </c>
      <c r="AL35" s="184"/>
      <c r="AM35" s="184"/>
      <c r="AN35" s="184"/>
      <c r="AO35" s="186"/>
      <c r="AP35" s="33"/>
      <c r="AQ35" s="33"/>
      <c r="AR35" s="28"/>
      <c r="BE35" s="27"/>
    </row>
    <row r="36" spans="1:57" s="2" customFormat="1" ht="6.95" customHeight="1">
      <c r="A36" s="27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8"/>
      <c r="BE36" s="27"/>
    </row>
    <row r="37" spans="1:57" s="2" customFormat="1" ht="14.45" customHeight="1">
      <c r="A37" s="27"/>
      <c r="B37" s="2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8"/>
      <c r="BE37" s="27"/>
    </row>
    <row r="38" spans="2:44" s="1" customFormat="1" ht="14.45" customHeight="1">
      <c r="B38" s="18"/>
      <c r="AR38" s="18"/>
    </row>
    <row r="39" spans="2:44" s="1" customFormat="1" ht="14.45" customHeight="1">
      <c r="B39" s="18"/>
      <c r="AR39" s="18"/>
    </row>
    <row r="40" spans="2:44" s="1" customFormat="1" ht="14.45" customHeight="1">
      <c r="B40" s="18"/>
      <c r="AR40" s="18"/>
    </row>
    <row r="41" spans="2:44" s="1" customFormat="1" ht="14.45" customHeight="1">
      <c r="B41" s="18"/>
      <c r="AR41" s="18"/>
    </row>
    <row r="42" spans="2:44" s="1" customFormat="1" ht="14.45" customHeight="1">
      <c r="B42" s="18"/>
      <c r="AR42" s="18"/>
    </row>
    <row r="43" spans="2:44" s="1" customFormat="1" ht="14.45" customHeight="1">
      <c r="B43" s="18"/>
      <c r="AR43" s="18"/>
    </row>
    <row r="44" spans="2:44" s="1" customFormat="1" ht="14.45" customHeight="1">
      <c r="B44" s="18"/>
      <c r="AR44" s="18"/>
    </row>
    <row r="45" spans="2:44" s="1" customFormat="1" ht="14.45" customHeight="1">
      <c r="B45" s="18"/>
      <c r="AR45" s="18"/>
    </row>
    <row r="46" spans="2:44" s="1" customFormat="1" ht="14.45" customHeight="1">
      <c r="B46" s="18"/>
      <c r="AR46" s="18"/>
    </row>
    <row r="47" spans="2:44" s="1" customFormat="1" ht="14.45" customHeight="1">
      <c r="B47" s="18"/>
      <c r="AR47" s="18"/>
    </row>
    <row r="48" spans="2:44" s="1" customFormat="1" ht="14.45" customHeight="1">
      <c r="B48" s="18"/>
      <c r="AR48" s="18"/>
    </row>
    <row r="49" spans="2:44" s="2" customFormat="1" ht="14.45" customHeight="1">
      <c r="B49" s="37"/>
      <c r="D49" s="38" t="s">
        <v>41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42</v>
      </c>
      <c r="AI49" s="39"/>
      <c r="AJ49" s="39"/>
      <c r="AK49" s="39"/>
      <c r="AL49" s="39"/>
      <c r="AM49" s="39"/>
      <c r="AN49" s="39"/>
      <c r="AO49" s="39"/>
      <c r="AR49" s="37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1:57" s="2" customFormat="1" ht="12.75">
      <c r="A60" s="27"/>
      <c r="B60" s="28"/>
      <c r="C60" s="27"/>
      <c r="D60" s="40" t="s">
        <v>43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0" t="s">
        <v>44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0" t="s">
        <v>43</v>
      </c>
      <c r="AI60" s="30"/>
      <c r="AJ60" s="30"/>
      <c r="AK60" s="30"/>
      <c r="AL60" s="30"/>
      <c r="AM60" s="40" t="s">
        <v>44</v>
      </c>
      <c r="AN60" s="30"/>
      <c r="AO60" s="30"/>
      <c r="AP60" s="27"/>
      <c r="AQ60" s="27"/>
      <c r="AR60" s="28"/>
      <c r="BE60" s="27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1:57" s="2" customFormat="1" ht="12.75">
      <c r="A64" s="27"/>
      <c r="B64" s="28"/>
      <c r="C64" s="27"/>
      <c r="D64" s="38" t="s">
        <v>45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46</v>
      </c>
      <c r="AI64" s="41"/>
      <c r="AJ64" s="41"/>
      <c r="AK64" s="41"/>
      <c r="AL64" s="41"/>
      <c r="AM64" s="41"/>
      <c r="AN64" s="41"/>
      <c r="AO64" s="41"/>
      <c r="AP64" s="27"/>
      <c r="AQ64" s="27"/>
      <c r="AR64" s="28"/>
      <c r="BE64" s="27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1:57" s="2" customFormat="1" ht="12.75">
      <c r="A75" s="27"/>
      <c r="B75" s="28"/>
      <c r="C75" s="27"/>
      <c r="D75" s="40" t="s">
        <v>43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0" t="s">
        <v>44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0" t="s">
        <v>43</v>
      </c>
      <c r="AI75" s="30"/>
      <c r="AJ75" s="30"/>
      <c r="AK75" s="30"/>
      <c r="AL75" s="30"/>
      <c r="AM75" s="40" t="s">
        <v>44</v>
      </c>
      <c r="AN75" s="30"/>
      <c r="AO75" s="30"/>
      <c r="AP75" s="27"/>
      <c r="AQ75" s="27"/>
      <c r="AR75" s="28"/>
      <c r="BE75" s="27"/>
    </row>
    <row r="76" spans="1:57" s="2" customFormat="1" ht="12">
      <c r="A76" s="27"/>
      <c r="B76" s="2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8"/>
      <c r="BE76" s="27"/>
    </row>
    <row r="77" spans="1:57" s="2" customFormat="1" ht="6.9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8"/>
      <c r="BE77" s="27"/>
    </row>
    <row r="81" spans="1:57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8"/>
      <c r="BE81" s="27"/>
    </row>
    <row r="82" spans="1:57" s="2" customFormat="1" ht="24.95" customHeight="1">
      <c r="A82" s="27"/>
      <c r="B82" s="28"/>
      <c r="C82" s="19" t="s">
        <v>47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8"/>
      <c r="BE82" s="27"/>
    </row>
    <row r="83" spans="1:57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8"/>
      <c r="BE83" s="27"/>
    </row>
    <row r="84" spans="2:44" s="4" customFormat="1" ht="12" customHeight="1">
      <c r="B84" s="46"/>
      <c r="C84" s="24" t="s">
        <v>12</v>
      </c>
      <c r="L84" s="4">
        <f>K5</f>
        <v>3</v>
      </c>
      <c r="AR84" s="46"/>
    </row>
    <row r="85" spans="2:44" s="5" customFormat="1" ht="36.95" customHeight="1">
      <c r="B85" s="47"/>
      <c r="C85" s="48" t="s">
        <v>14</v>
      </c>
      <c r="L85" s="174" t="str">
        <f>K6</f>
        <v xml:space="preserve">Obnova části vodovodního přivaděče Slavonice-Dačice 3 etapa </v>
      </c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R85" s="47"/>
    </row>
    <row r="86" spans="1:57" s="2" customFormat="1" ht="6.95" customHeight="1">
      <c r="A86" s="27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8"/>
      <c r="BE86" s="27"/>
    </row>
    <row r="87" spans="1:57" s="2" customFormat="1" ht="12" customHeight="1">
      <c r="A87" s="27"/>
      <c r="B87" s="28"/>
      <c r="C87" s="24" t="s">
        <v>17</v>
      </c>
      <c r="D87" s="27"/>
      <c r="E87" s="27"/>
      <c r="F87" s="27"/>
      <c r="G87" s="27"/>
      <c r="H87" s="27"/>
      <c r="I87" s="27"/>
      <c r="J87" s="27"/>
      <c r="K87" s="27"/>
      <c r="L87" s="49" t="str">
        <f>IF(K8="","",K8)</f>
        <v xml:space="preserve"> 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4" t="s">
        <v>19</v>
      </c>
      <c r="AJ87" s="27"/>
      <c r="AK87" s="27"/>
      <c r="AL87" s="27"/>
      <c r="AM87" s="176" t="str">
        <f>IF(AN8="","",AN8)</f>
        <v/>
      </c>
      <c r="AN87" s="176"/>
      <c r="AO87" s="27"/>
      <c r="AP87" s="27"/>
      <c r="AQ87" s="27"/>
      <c r="AR87" s="28"/>
      <c r="BE87" s="27"/>
    </row>
    <row r="88" spans="1:57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8"/>
      <c r="BE88" s="27"/>
    </row>
    <row r="89" spans="1:57" s="2" customFormat="1" ht="15.2" customHeight="1">
      <c r="A89" s="27"/>
      <c r="B89" s="28"/>
      <c r="C89" s="24" t="s">
        <v>20</v>
      </c>
      <c r="D89" s="27"/>
      <c r="E89" s="27"/>
      <c r="F89" s="27"/>
      <c r="G89" s="27"/>
      <c r="H89" s="27"/>
      <c r="I89" s="27"/>
      <c r="J89" s="27"/>
      <c r="K89" s="27"/>
      <c r="L89" s="149" t="s">
        <v>633</v>
      </c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27"/>
      <c r="AE89" s="27"/>
      <c r="AF89" s="27"/>
      <c r="AG89" s="27"/>
      <c r="AH89" s="27"/>
      <c r="AI89" s="24" t="s">
        <v>24</v>
      </c>
      <c r="AJ89" s="27"/>
      <c r="AK89" s="27"/>
      <c r="AL89" s="27"/>
      <c r="AM89" s="177" t="str">
        <f>IF(E17="","",E17)</f>
        <v xml:space="preserve"> </v>
      </c>
      <c r="AN89" s="178"/>
      <c r="AO89" s="178"/>
      <c r="AP89" s="178"/>
      <c r="AQ89" s="27"/>
      <c r="AR89" s="28"/>
      <c r="AS89" s="179" t="s">
        <v>48</v>
      </c>
      <c r="AT89" s="180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7"/>
    </row>
    <row r="90" spans="1:57" s="2" customFormat="1" ht="15.2" customHeight="1">
      <c r="A90" s="27"/>
      <c r="B90" s="28"/>
      <c r="C90" s="24" t="s">
        <v>23</v>
      </c>
      <c r="D90" s="27"/>
      <c r="E90" s="27"/>
      <c r="F90" s="27"/>
      <c r="G90" s="27"/>
      <c r="H90" s="27"/>
      <c r="I90" s="27"/>
      <c r="J90" s="27"/>
      <c r="K90" s="27"/>
      <c r="L90" s="4" t="str">
        <f>IF(E14="","",E14)</f>
        <v xml:space="preserve"> 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4" t="s">
        <v>25</v>
      </c>
      <c r="AJ90" s="27"/>
      <c r="AK90" s="27"/>
      <c r="AL90" s="27"/>
      <c r="AM90" s="177" t="str">
        <f>IF(E20="","",E20)</f>
        <v xml:space="preserve"> </v>
      </c>
      <c r="AN90" s="178"/>
      <c r="AO90" s="178"/>
      <c r="AP90" s="178"/>
      <c r="AQ90" s="27"/>
      <c r="AR90" s="28"/>
      <c r="AS90" s="181"/>
      <c r="AT90" s="182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7"/>
    </row>
    <row r="91" spans="1:57" s="2" customFormat="1" ht="10.9" customHeight="1">
      <c r="A91" s="27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8"/>
      <c r="AS91" s="181"/>
      <c r="AT91" s="182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7"/>
    </row>
    <row r="92" spans="1:57" s="2" customFormat="1" ht="29.25" customHeight="1">
      <c r="A92" s="27"/>
      <c r="B92" s="28"/>
      <c r="C92" s="169" t="s">
        <v>49</v>
      </c>
      <c r="D92" s="170"/>
      <c r="E92" s="170"/>
      <c r="F92" s="170"/>
      <c r="G92" s="170"/>
      <c r="H92" s="55"/>
      <c r="I92" s="171" t="s">
        <v>50</v>
      </c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2" t="s">
        <v>51</v>
      </c>
      <c r="AH92" s="170"/>
      <c r="AI92" s="170"/>
      <c r="AJ92" s="170"/>
      <c r="AK92" s="170"/>
      <c r="AL92" s="170"/>
      <c r="AM92" s="170"/>
      <c r="AN92" s="171" t="s">
        <v>52</v>
      </c>
      <c r="AO92" s="170"/>
      <c r="AP92" s="173"/>
      <c r="AQ92" s="56" t="s">
        <v>53</v>
      </c>
      <c r="AR92" s="28"/>
      <c r="AS92" s="57" t="s">
        <v>54</v>
      </c>
      <c r="AT92" s="58" t="s">
        <v>55</v>
      </c>
      <c r="AU92" s="58" t="s">
        <v>56</v>
      </c>
      <c r="AV92" s="58" t="s">
        <v>57</v>
      </c>
      <c r="AW92" s="58" t="s">
        <v>58</v>
      </c>
      <c r="AX92" s="58" t="s">
        <v>59</v>
      </c>
      <c r="AY92" s="58" t="s">
        <v>60</v>
      </c>
      <c r="AZ92" s="58" t="s">
        <v>61</v>
      </c>
      <c r="BA92" s="58" t="s">
        <v>62</v>
      </c>
      <c r="BB92" s="58" t="s">
        <v>63</v>
      </c>
      <c r="BC92" s="58" t="s">
        <v>64</v>
      </c>
      <c r="BD92" s="59" t="s">
        <v>65</v>
      </c>
      <c r="BE92" s="27"/>
    </row>
    <row r="93" spans="1:57" s="2" customFormat="1" ht="10.9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8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7"/>
    </row>
    <row r="94" spans="2:90" s="6" customFormat="1" ht="32.45" customHeight="1">
      <c r="B94" s="63"/>
      <c r="C94" s="64" t="s">
        <v>66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66">
        <f>ROUND(AG95,2)</f>
        <v>0</v>
      </c>
      <c r="AH94" s="166"/>
      <c r="AI94" s="166"/>
      <c r="AJ94" s="166"/>
      <c r="AK94" s="166"/>
      <c r="AL94" s="166"/>
      <c r="AM94" s="166"/>
      <c r="AN94" s="167">
        <f>SUM(AG94,AT94)</f>
        <v>0</v>
      </c>
      <c r="AO94" s="167"/>
      <c r="AP94" s="167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 t="e">
        <f>ROUND(AU95,5)</f>
        <v>#REF!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67</v>
      </c>
      <c r="BT94" s="72" t="s">
        <v>68</v>
      </c>
      <c r="BU94" s="73" t="s">
        <v>69</v>
      </c>
      <c r="BV94" s="72" t="s">
        <v>13</v>
      </c>
      <c r="BW94" s="72" t="s">
        <v>4</v>
      </c>
      <c r="BX94" s="72" t="s">
        <v>70</v>
      </c>
      <c r="CL94" s="72" t="s">
        <v>1</v>
      </c>
    </row>
    <row r="95" spans="1:91" s="7" customFormat="1" ht="16.5" customHeight="1">
      <c r="A95" s="74" t="s">
        <v>71</v>
      </c>
      <c r="B95" s="75"/>
      <c r="C95" s="76"/>
      <c r="D95" s="165" t="s">
        <v>72</v>
      </c>
      <c r="E95" s="165"/>
      <c r="F95" s="165"/>
      <c r="G95" s="165"/>
      <c r="H95" s="165"/>
      <c r="I95" s="77"/>
      <c r="J95" s="165" t="s">
        <v>73</v>
      </c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3">
        <f>'Objekt2 - ROZPOČET'!J30</f>
        <v>0</v>
      </c>
      <c r="AH95" s="164"/>
      <c r="AI95" s="164"/>
      <c r="AJ95" s="164"/>
      <c r="AK95" s="164"/>
      <c r="AL95" s="164"/>
      <c r="AM95" s="164"/>
      <c r="AN95" s="163">
        <f>SUM(AG95,AT95)</f>
        <v>0</v>
      </c>
      <c r="AO95" s="164"/>
      <c r="AP95" s="164"/>
      <c r="AQ95" s="78" t="s">
        <v>74</v>
      </c>
      <c r="AR95" s="75"/>
      <c r="AS95" s="79">
        <v>0</v>
      </c>
      <c r="AT95" s="80">
        <f>ROUND(SUM(AV95:AW95),2)</f>
        <v>0</v>
      </c>
      <c r="AU95" s="81" t="e">
        <f>'Objekt2 - ROZPOČET'!P127</f>
        <v>#REF!</v>
      </c>
      <c r="AV95" s="80">
        <f>'Objekt2 - ROZPOČET'!J33</f>
        <v>0</v>
      </c>
      <c r="AW95" s="80">
        <f>'Objekt2 - ROZPOČET'!J34</f>
        <v>0</v>
      </c>
      <c r="AX95" s="80">
        <f>'Objekt2 - ROZPOČET'!J35</f>
        <v>0</v>
      </c>
      <c r="AY95" s="80">
        <f>'Objekt2 - ROZPOČET'!J36</f>
        <v>0</v>
      </c>
      <c r="AZ95" s="80">
        <f>'Objekt2 - ROZPOČET'!F33</f>
        <v>0</v>
      </c>
      <c r="BA95" s="80">
        <f>'Objekt2 - ROZPOČET'!F34</f>
        <v>0</v>
      </c>
      <c r="BB95" s="80">
        <f>'Objekt2 - ROZPOČET'!F35</f>
        <v>0</v>
      </c>
      <c r="BC95" s="80">
        <f>'Objekt2 - ROZPOČET'!F36</f>
        <v>0</v>
      </c>
      <c r="BD95" s="82">
        <f>'Objekt2 - ROZPOČET'!F37</f>
        <v>0</v>
      </c>
      <c r="BT95" s="83" t="s">
        <v>75</v>
      </c>
      <c r="BV95" s="83" t="s">
        <v>13</v>
      </c>
      <c r="BW95" s="83" t="s">
        <v>76</v>
      </c>
      <c r="BX95" s="83" t="s">
        <v>4</v>
      </c>
      <c r="CL95" s="83" t="s">
        <v>1</v>
      </c>
      <c r="CM95" s="83" t="s">
        <v>77</v>
      </c>
    </row>
    <row r="96" spans="1:57" s="2" customFormat="1" ht="30" customHeight="1">
      <c r="A96" s="27"/>
      <c r="B96" s="28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8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s="2" customFormat="1" ht="6.95" customHeight="1">
      <c r="A97" s="27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28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Objekt2 - ROZPOČE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429"/>
  <sheetViews>
    <sheetView showGridLines="0" workbookViewId="0" topLeftCell="A140">
      <selection activeCell="I428" sqref="I42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6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10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4.1406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9.85156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4"/>
    </row>
    <row r="2" spans="12:46" s="1" customFormat="1" ht="36.95" customHeight="1">
      <c r="L2" s="168" t="s">
        <v>5</v>
      </c>
      <c r="M2" s="154"/>
      <c r="N2" s="154"/>
      <c r="O2" s="154"/>
      <c r="P2" s="154"/>
      <c r="Q2" s="154"/>
      <c r="R2" s="154"/>
      <c r="S2" s="154"/>
      <c r="T2" s="154"/>
      <c r="U2" s="154"/>
      <c r="V2" s="154"/>
      <c r="AT2" s="15" t="s">
        <v>76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77</v>
      </c>
    </row>
    <row r="4" spans="2:46" s="1" customFormat="1" ht="24.95" customHeight="1">
      <c r="B4" s="18"/>
      <c r="D4" s="19" t="s">
        <v>78</v>
      </c>
      <c r="L4" s="18"/>
      <c r="M4" s="85" t="s">
        <v>10</v>
      </c>
      <c r="AT4" s="15" t="s">
        <v>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4" t="s">
        <v>14</v>
      </c>
      <c r="L6" s="18"/>
    </row>
    <row r="7" spans="2:12" s="1" customFormat="1" ht="16.5" customHeight="1">
      <c r="B7" s="18"/>
      <c r="E7" s="188" t="str">
        <f>'Rekapitulace stavby'!K6</f>
        <v xml:space="preserve">Obnova části vodovodního přivaděče Slavonice-Dačice 3 etapa </v>
      </c>
      <c r="F7" s="189"/>
      <c r="G7" s="189"/>
      <c r="H7" s="189"/>
      <c r="L7" s="18"/>
    </row>
    <row r="8" spans="1:31" s="2" customFormat="1" ht="12" customHeight="1">
      <c r="A8" s="27"/>
      <c r="B8" s="28"/>
      <c r="C8" s="27"/>
      <c r="D8" s="24" t="s">
        <v>79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" customFormat="1" ht="16.5" customHeight="1">
      <c r="A9" s="27"/>
      <c r="B9" s="28"/>
      <c r="C9" s="27"/>
      <c r="D9" s="27"/>
      <c r="E9" s="174" t="s">
        <v>80</v>
      </c>
      <c r="F9" s="187"/>
      <c r="G9" s="187"/>
      <c r="H9" s="187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" customFormat="1" ht="12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" customFormat="1" ht="12" customHeight="1">
      <c r="A11" s="27"/>
      <c r="B11" s="28"/>
      <c r="C11" s="27"/>
      <c r="D11" s="24" t="s">
        <v>15</v>
      </c>
      <c r="E11" s="27"/>
      <c r="F11" s="22" t="s">
        <v>1</v>
      </c>
      <c r="G11" s="27"/>
      <c r="H11" s="27"/>
      <c r="I11" s="24" t="s">
        <v>16</v>
      </c>
      <c r="J11" s="22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4" t="s">
        <v>17</v>
      </c>
      <c r="E12" s="27"/>
      <c r="F12" s="22" t="s">
        <v>18</v>
      </c>
      <c r="G12" s="27"/>
      <c r="H12" s="27"/>
      <c r="I12" s="24" t="s">
        <v>19</v>
      </c>
      <c r="J12" s="50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0.9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 customHeight="1">
      <c r="A14" s="27"/>
      <c r="B14" s="28"/>
      <c r="C14" s="27"/>
      <c r="D14" s="24" t="s">
        <v>20</v>
      </c>
      <c r="E14" s="27"/>
      <c r="F14" s="149" t="s">
        <v>633</v>
      </c>
      <c r="G14" s="149"/>
      <c r="H14" s="149"/>
      <c r="I14" s="149" t="s">
        <v>635</v>
      </c>
      <c r="J14" s="152">
        <v>60817771</v>
      </c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8" customHeight="1">
      <c r="A15" s="27"/>
      <c r="B15" s="28"/>
      <c r="C15" s="27"/>
      <c r="D15" s="27"/>
      <c r="E15" s="22" t="str">
        <f>IF('Rekapitulace stavby'!E11="","",'Rekapitulace stavby'!E11)</f>
        <v xml:space="preserve"> </v>
      </c>
      <c r="F15" s="27"/>
      <c r="G15" s="27"/>
      <c r="H15" s="27"/>
      <c r="I15" s="24" t="s">
        <v>22</v>
      </c>
      <c r="J15" s="22" t="str">
        <f>IF('Rekapitulace stavby'!AN11="","",'Rekapitulace stavby'!AN11)</f>
        <v>CZ60817771</v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6.95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4" t="s">
        <v>23</v>
      </c>
      <c r="E17" s="27"/>
      <c r="F17" s="27"/>
      <c r="G17" s="27"/>
      <c r="H17" s="27"/>
      <c r="I17" s="24" t="s">
        <v>21</v>
      </c>
      <c r="J17" s="22" t="str">
        <f>'Rekapitulace stavby'!AN13</f>
        <v/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153" t="str">
        <f>'Rekapitulace stavby'!E14</f>
        <v xml:space="preserve"> </v>
      </c>
      <c r="F18" s="153"/>
      <c r="G18" s="153"/>
      <c r="H18" s="153"/>
      <c r="I18" s="24" t="s">
        <v>22</v>
      </c>
      <c r="J18" s="22" t="str">
        <f>'Rekapitulace stavby'!AN14</f>
        <v/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5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4" t="s">
        <v>24</v>
      </c>
      <c r="E20" s="27"/>
      <c r="F20" s="27"/>
      <c r="G20" s="27"/>
      <c r="H20" s="27"/>
      <c r="I20" s="24" t="s">
        <v>21</v>
      </c>
      <c r="J20" s="22" t="str">
        <f>IF('Rekapitulace stavby'!AN16="","",'Rekapitulace stavby'!AN16)</f>
        <v/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2" t="str">
        <f>IF('Rekapitulace stavby'!E17="","",'Rekapitulace stavby'!E17)</f>
        <v xml:space="preserve"> </v>
      </c>
      <c r="F21" s="27"/>
      <c r="G21" s="27"/>
      <c r="H21" s="27"/>
      <c r="I21" s="24" t="s">
        <v>22</v>
      </c>
      <c r="J21" s="22" t="str">
        <f>IF('Rekapitulace stavby'!AN17="","",'Rekapitulace stavby'!AN17)</f>
        <v/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5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4" t="s">
        <v>25</v>
      </c>
      <c r="E23" s="27"/>
      <c r="F23" s="27"/>
      <c r="G23" s="27"/>
      <c r="H23" s="27"/>
      <c r="I23" s="24" t="s">
        <v>21</v>
      </c>
      <c r="J23" s="22" t="str">
        <f>IF('Rekapitulace stavby'!AN19="","",'Rekapitulace stavby'!AN19)</f>
        <v/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2" t="str">
        <f>IF('Rekapitulace stavby'!E20="","",'Rekapitulace stavby'!E20)</f>
        <v xml:space="preserve"> </v>
      </c>
      <c r="F24" s="27"/>
      <c r="G24" s="27"/>
      <c r="H24" s="27"/>
      <c r="I24" s="24" t="s">
        <v>22</v>
      </c>
      <c r="J24" s="22" t="str">
        <f>IF('Rekapitulace stavby'!AN20="","",'Rekapitulace stavby'!AN20)</f>
        <v/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5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4" t="s">
        <v>27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86"/>
      <c r="B27" s="87"/>
      <c r="C27" s="86"/>
      <c r="D27" s="86"/>
      <c r="E27" s="156" t="s">
        <v>1</v>
      </c>
      <c r="F27" s="156"/>
      <c r="G27" s="156"/>
      <c r="H27" s="156"/>
      <c r="I27" s="86"/>
      <c r="J27" s="86"/>
      <c r="K27" s="86"/>
      <c r="L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s="2" customFormat="1" ht="6.95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61"/>
      <c r="E29" s="61"/>
      <c r="F29" s="61"/>
      <c r="G29" s="61"/>
      <c r="H29" s="61"/>
      <c r="I29" s="61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89" t="s">
        <v>28</v>
      </c>
      <c r="E30" s="27"/>
      <c r="F30" s="27"/>
      <c r="G30" s="27"/>
      <c r="H30" s="27"/>
      <c r="I30" s="27"/>
      <c r="J30" s="66">
        <f>ROUND(J127,2)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5" customHeight="1">
      <c r="A31" s="27"/>
      <c r="B31" s="28"/>
      <c r="C31" s="27"/>
      <c r="D31" s="61"/>
      <c r="E31" s="61"/>
      <c r="F31" s="61"/>
      <c r="G31" s="61"/>
      <c r="H31" s="61"/>
      <c r="I31" s="61"/>
      <c r="J31" s="61"/>
      <c r="K31" s="61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>
      <c r="A32" s="27"/>
      <c r="B32" s="28"/>
      <c r="C32" s="27"/>
      <c r="D32" s="27"/>
      <c r="E32" s="27"/>
      <c r="F32" s="31" t="s">
        <v>30</v>
      </c>
      <c r="G32" s="27"/>
      <c r="H32" s="27"/>
      <c r="I32" s="31" t="s">
        <v>29</v>
      </c>
      <c r="J32" s="31" t="s">
        <v>31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>
      <c r="A33" s="27"/>
      <c r="B33" s="28"/>
      <c r="C33" s="27"/>
      <c r="D33" s="90" t="s">
        <v>32</v>
      </c>
      <c r="E33" s="24" t="s">
        <v>33</v>
      </c>
      <c r="F33" s="91">
        <f>ROUND((SUM(BE127:BE428)),2)</f>
        <v>0</v>
      </c>
      <c r="G33" s="27"/>
      <c r="H33" s="27"/>
      <c r="I33" s="92">
        <v>0.21</v>
      </c>
      <c r="J33" s="91">
        <f>ROUND(((SUM(BE127:BE428))*I33),2)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>
      <c r="A34" s="27"/>
      <c r="B34" s="28"/>
      <c r="C34" s="27"/>
      <c r="D34" s="27"/>
      <c r="E34" s="24" t="s">
        <v>34</v>
      </c>
      <c r="F34" s="91">
        <f>ROUND((SUM(BF127:BF428)),2)</f>
        <v>0</v>
      </c>
      <c r="G34" s="27"/>
      <c r="H34" s="27"/>
      <c r="I34" s="92">
        <v>0.15</v>
      </c>
      <c r="J34" s="91">
        <f>ROUND(((SUM(BF127:BF428))*I34),2)</f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customHeight="1" hidden="1">
      <c r="A35" s="27"/>
      <c r="B35" s="28"/>
      <c r="C35" s="27"/>
      <c r="D35" s="27"/>
      <c r="E35" s="24" t="s">
        <v>35</v>
      </c>
      <c r="F35" s="91">
        <f>ROUND((SUM(BG127:BG428)),2)</f>
        <v>0</v>
      </c>
      <c r="G35" s="27"/>
      <c r="H35" s="27"/>
      <c r="I35" s="92">
        <v>0.21</v>
      </c>
      <c r="J35" s="91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customHeight="1" hidden="1">
      <c r="A36" s="27"/>
      <c r="B36" s="28"/>
      <c r="C36" s="27"/>
      <c r="D36" s="27"/>
      <c r="E36" s="24" t="s">
        <v>36</v>
      </c>
      <c r="F36" s="91">
        <f>ROUND((SUM(BH127:BH428)),2)</f>
        <v>0</v>
      </c>
      <c r="G36" s="27"/>
      <c r="H36" s="27"/>
      <c r="I36" s="92">
        <v>0.15</v>
      </c>
      <c r="J36" s="91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5" customHeight="1" hidden="1">
      <c r="A37" s="27"/>
      <c r="B37" s="28"/>
      <c r="C37" s="27"/>
      <c r="D37" s="27"/>
      <c r="E37" s="24" t="s">
        <v>37</v>
      </c>
      <c r="F37" s="91">
        <f>ROUND((SUM(BI127:BI428)),2)</f>
        <v>0</v>
      </c>
      <c r="G37" s="27"/>
      <c r="H37" s="27"/>
      <c r="I37" s="92">
        <v>0</v>
      </c>
      <c r="J37" s="91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5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93"/>
      <c r="D39" s="94" t="s">
        <v>38</v>
      </c>
      <c r="E39" s="55"/>
      <c r="F39" s="55"/>
      <c r="G39" s="95" t="s">
        <v>39</v>
      </c>
      <c r="H39" s="96" t="s">
        <v>40</v>
      </c>
      <c r="I39" s="55"/>
      <c r="J39" s="97">
        <f>SUM(J30:J37)</f>
        <v>0</v>
      </c>
      <c r="K39" s="98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2:12" s="1" customFormat="1" ht="14.45" customHeight="1">
      <c r="B41" s="18"/>
      <c r="L41" s="18"/>
    </row>
    <row r="42" spans="2:12" s="1" customFormat="1" ht="14.45" customHeight="1">
      <c r="B42" s="18"/>
      <c r="L42" s="18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37"/>
      <c r="D50" s="38" t="s">
        <v>41</v>
      </c>
      <c r="E50" s="39"/>
      <c r="F50" s="39"/>
      <c r="G50" s="38" t="s">
        <v>42</v>
      </c>
      <c r="H50" s="39"/>
      <c r="I50" s="39"/>
      <c r="J50" s="39"/>
      <c r="K50" s="39"/>
      <c r="L50" s="3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27"/>
      <c r="B61" s="28"/>
      <c r="C61" s="27"/>
      <c r="D61" s="40" t="s">
        <v>43</v>
      </c>
      <c r="E61" s="30"/>
      <c r="F61" s="99" t="s">
        <v>44</v>
      </c>
      <c r="G61" s="40" t="s">
        <v>43</v>
      </c>
      <c r="H61" s="30"/>
      <c r="I61" s="30"/>
      <c r="J61" s="100" t="s">
        <v>44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27"/>
      <c r="B65" s="28"/>
      <c r="C65" s="27"/>
      <c r="D65" s="38" t="s">
        <v>45</v>
      </c>
      <c r="E65" s="41"/>
      <c r="F65" s="41"/>
      <c r="G65" s="38" t="s">
        <v>46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27"/>
      <c r="B76" s="28"/>
      <c r="C76" s="27"/>
      <c r="D76" s="40" t="s">
        <v>43</v>
      </c>
      <c r="E76" s="30"/>
      <c r="F76" s="99" t="s">
        <v>44</v>
      </c>
      <c r="G76" s="40" t="s">
        <v>43</v>
      </c>
      <c r="H76" s="30"/>
      <c r="I76" s="30"/>
      <c r="J76" s="100" t="s">
        <v>44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9" t="s">
        <v>81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16.5" customHeight="1">
      <c r="A85" s="27"/>
      <c r="B85" s="28"/>
      <c r="C85" s="27"/>
      <c r="D85" s="27"/>
      <c r="E85" s="188" t="str">
        <f>E7</f>
        <v xml:space="preserve">Obnova části vodovodního přivaděče Slavonice-Dačice 3 etapa </v>
      </c>
      <c r="F85" s="189"/>
      <c r="G85" s="189"/>
      <c r="H85" s="189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2" customFormat="1" ht="12" customHeight="1">
      <c r="A86" s="27"/>
      <c r="B86" s="28"/>
      <c r="C86" s="24" t="s">
        <v>79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s="2" customFormat="1" ht="16.5" customHeight="1">
      <c r="A87" s="27"/>
      <c r="B87" s="28"/>
      <c r="C87" s="27"/>
      <c r="D87" s="27"/>
      <c r="E87" s="174" t="str">
        <f>E9</f>
        <v>Objekt2 - ROZPOČET</v>
      </c>
      <c r="F87" s="187"/>
      <c r="G87" s="187"/>
      <c r="H87" s="187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2" customFormat="1" ht="12" customHeight="1">
      <c r="A89" s="27"/>
      <c r="B89" s="28"/>
      <c r="C89" s="24" t="s">
        <v>17</v>
      </c>
      <c r="D89" s="27"/>
      <c r="E89" s="27"/>
      <c r="F89" s="22" t="str">
        <f>F12</f>
        <v xml:space="preserve"> </v>
      </c>
      <c r="G89" s="27"/>
      <c r="H89" s="27"/>
      <c r="I89" s="24" t="s">
        <v>19</v>
      </c>
      <c r="J89" s="50" t="str">
        <f>IF(J12="","",J12)</f>
        <v/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6.9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5.2" customHeight="1">
      <c r="A91" s="27"/>
      <c r="B91" s="28"/>
      <c r="C91" s="24" t="s">
        <v>20</v>
      </c>
      <c r="D91" s="27"/>
      <c r="E91" s="27"/>
      <c r="F91" s="22" t="s">
        <v>633</v>
      </c>
      <c r="G91" s="27"/>
      <c r="H91" s="27"/>
      <c r="I91" s="24" t="s">
        <v>24</v>
      </c>
      <c r="J91" s="25" t="str">
        <f>E21</f>
        <v xml:space="preserve"> 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15.2" customHeight="1">
      <c r="A92" s="27"/>
      <c r="B92" s="28"/>
      <c r="C92" s="24" t="s">
        <v>23</v>
      </c>
      <c r="D92" s="27"/>
      <c r="E92" s="27"/>
      <c r="F92" s="22" t="str">
        <f>IF(E18="","",E18)</f>
        <v xml:space="preserve"> </v>
      </c>
      <c r="G92" s="27"/>
      <c r="H92" s="27"/>
      <c r="I92" s="24" t="s">
        <v>25</v>
      </c>
      <c r="J92" s="25" t="str">
        <f>E24</f>
        <v xml:space="preserve"> </v>
      </c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29.25" customHeight="1">
      <c r="A94" s="27"/>
      <c r="B94" s="28"/>
      <c r="C94" s="101" t="s">
        <v>82</v>
      </c>
      <c r="D94" s="93"/>
      <c r="E94" s="93"/>
      <c r="F94" s="93"/>
      <c r="G94" s="93"/>
      <c r="H94" s="93"/>
      <c r="I94" s="93"/>
      <c r="J94" s="102" t="s">
        <v>83</v>
      </c>
      <c r="K94" s="93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>
      <c r="A96" s="27"/>
      <c r="B96" s="28"/>
      <c r="C96" s="103" t="s">
        <v>84</v>
      </c>
      <c r="D96" s="27"/>
      <c r="E96" s="27"/>
      <c r="F96" s="27"/>
      <c r="G96" s="27"/>
      <c r="H96" s="27"/>
      <c r="I96" s="27"/>
      <c r="J96" s="66">
        <f>J127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5" t="s">
        <v>85</v>
      </c>
    </row>
    <row r="97" spans="2:12" s="9" customFormat="1" ht="24.95" customHeight="1">
      <c r="B97" s="104"/>
      <c r="D97" s="105" t="s">
        <v>86</v>
      </c>
      <c r="E97" s="106"/>
      <c r="F97" s="106"/>
      <c r="G97" s="106"/>
      <c r="H97" s="106"/>
      <c r="I97" s="106"/>
      <c r="J97" s="107">
        <f>J128</f>
        <v>0</v>
      </c>
      <c r="L97" s="104"/>
    </row>
    <row r="98" spans="2:12" s="9" customFormat="1" ht="24.95" customHeight="1">
      <c r="B98" s="104"/>
      <c r="D98" s="105" t="s">
        <v>87</v>
      </c>
      <c r="E98" s="106"/>
      <c r="F98" s="106"/>
      <c r="G98" s="106"/>
      <c r="H98" s="106"/>
      <c r="I98" s="106"/>
      <c r="J98" s="107">
        <f>J192</f>
        <v>0</v>
      </c>
      <c r="L98" s="104"/>
    </row>
    <row r="99" spans="2:12" s="9" customFormat="1" ht="24.95" customHeight="1">
      <c r="B99" s="104"/>
      <c r="D99" s="105" t="s">
        <v>88</v>
      </c>
      <c r="E99" s="106"/>
      <c r="F99" s="106"/>
      <c r="G99" s="106"/>
      <c r="H99" s="106"/>
      <c r="I99" s="106"/>
      <c r="J99" s="107">
        <f>J194</f>
        <v>0</v>
      </c>
      <c r="L99" s="104"/>
    </row>
    <row r="100" spans="2:12" s="9" customFormat="1" ht="24.95" customHeight="1">
      <c r="B100" s="104"/>
      <c r="D100" s="105" t="s">
        <v>89</v>
      </c>
      <c r="E100" s="106"/>
      <c r="F100" s="106"/>
      <c r="G100" s="106"/>
      <c r="H100" s="106"/>
      <c r="I100" s="106"/>
      <c r="J100" s="107">
        <f>J213</f>
        <v>0</v>
      </c>
      <c r="L100" s="104"/>
    </row>
    <row r="101" spans="2:12" s="9" customFormat="1" ht="24.95" customHeight="1">
      <c r="B101" s="104"/>
      <c r="D101" s="105" t="s">
        <v>90</v>
      </c>
      <c r="E101" s="106"/>
      <c r="F101" s="106"/>
      <c r="G101" s="106"/>
      <c r="H101" s="106"/>
      <c r="I101" s="106"/>
      <c r="J101" s="107">
        <f>J223</f>
        <v>0</v>
      </c>
      <c r="L101" s="104"/>
    </row>
    <row r="102" spans="2:12" s="9" customFormat="1" ht="24.95" customHeight="1">
      <c r="B102" s="104"/>
      <c r="D102" s="105" t="s">
        <v>91</v>
      </c>
      <c r="E102" s="106"/>
      <c r="F102" s="106"/>
      <c r="G102" s="106"/>
      <c r="H102" s="106"/>
      <c r="I102" s="106"/>
      <c r="J102" s="107">
        <f>J381</f>
        <v>0</v>
      </c>
      <c r="L102" s="104"/>
    </row>
    <row r="103" spans="2:12" s="9" customFormat="1" ht="24.95" customHeight="1">
      <c r="B103" s="104"/>
      <c r="D103" s="105" t="s">
        <v>92</v>
      </c>
      <c r="E103" s="106"/>
      <c r="F103" s="106"/>
      <c r="G103" s="106"/>
      <c r="H103" s="106"/>
      <c r="I103" s="106"/>
      <c r="J103" s="107">
        <f>J384</f>
        <v>0</v>
      </c>
      <c r="L103" s="104"/>
    </row>
    <row r="104" spans="2:12" s="9" customFormat="1" ht="24.95" customHeight="1">
      <c r="B104" s="104"/>
      <c r="D104" s="105" t="s">
        <v>93</v>
      </c>
      <c r="E104" s="106"/>
      <c r="F104" s="106"/>
      <c r="G104" s="106"/>
      <c r="H104" s="106"/>
      <c r="I104" s="106"/>
      <c r="J104" s="107">
        <f>J388</f>
        <v>0</v>
      </c>
      <c r="L104" s="104"/>
    </row>
    <row r="105" spans="2:12" s="9" customFormat="1" ht="24.95" customHeight="1">
      <c r="B105" s="104"/>
      <c r="D105" s="105" t="s">
        <v>94</v>
      </c>
      <c r="E105" s="106"/>
      <c r="F105" s="106"/>
      <c r="G105" s="106"/>
      <c r="H105" s="106"/>
      <c r="I105" s="106"/>
      <c r="J105" s="107">
        <f>J416</f>
        <v>0</v>
      </c>
      <c r="L105" s="104"/>
    </row>
    <row r="106" spans="2:12" s="9" customFormat="1" ht="24.95" customHeight="1">
      <c r="B106" s="104"/>
      <c r="D106" s="105" t="s">
        <v>95</v>
      </c>
      <c r="E106" s="106"/>
      <c r="F106" s="106"/>
      <c r="G106" s="106"/>
      <c r="H106" s="106"/>
      <c r="I106" s="106"/>
      <c r="J106" s="107">
        <f>J423</f>
        <v>0</v>
      </c>
      <c r="L106" s="104"/>
    </row>
    <row r="107" spans="2:12" s="9" customFormat="1" ht="24.95" customHeight="1">
      <c r="B107" s="104"/>
      <c r="D107" s="105" t="s">
        <v>96</v>
      </c>
      <c r="E107" s="106"/>
      <c r="F107" s="106"/>
      <c r="G107" s="106"/>
      <c r="H107" s="106"/>
      <c r="I107" s="106"/>
      <c r="J107" s="107">
        <f>J427</f>
        <v>0</v>
      </c>
      <c r="L107" s="104"/>
    </row>
    <row r="108" spans="1:31" s="2" customFormat="1" ht="21.75" customHeight="1">
      <c r="A108" s="27"/>
      <c r="B108" s="28"/>
      <c r="C108" s="27"/>
      <c r="D108" s="27"/>
      <c r="E108" s="27"/>
      <c r="F108" s="27"/>
      <c r="G108" s="27"/>
      <c r="H108" s="27"/>
      <c r="I108" s="27"/>
      <c r="J108" s="27"/>
      <c r="K108" s="27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6.95" customHeight="1">
      <c r="A109" s="27"/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3" spans="1:31" s="2" customFormat="1" ht="6.95" customHeight="1">
      <c r="A113" s="27"/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2" customFormat="1" ht="24.95" customHeight="1">
      <c r="A114" s="27"/>
      <c r="B114" s="28"/>
      <c r="C114" s="19" t="s">
        <v>97</v>
      </c>
      <c r="D114" s="27"/>
      <c r="E114" s="27"/>
      <c r="F114" s="27"/>
      <c r="G114" s="27"/>
      <c r="H114" s="27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2" customFormat="1" ht="6.95" customHeight="1">
      <c r="A115" s="27"/>
      <c r="B115" s="28"/>
      <c r="C115" s="27"/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2" customFormat="1" ht="12" customHeight="1">
      <c r="A116" s="27"/>
      <c r="B116" s="28"/>
      <c r="C116" s="24" t="s">
        <v>14</v>
      </c>
      <c r="D116" s="27"/>
      <c r="E116" s="27"/>
      <c r="F116" s="27"/>
      <c r="G116" s="27"/>
      <c r="H116" s="27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6.5" customHeight="1">
      <c r="A117" s="27"/>
      <c r="B117" s="28"/>
      <c r="C117" s="27"/>
      <c r="D117" s="27"/>
      <c r="E117" s="188" t="str">
        <f>E7</f>
        <v xml:space="preserve">Obnova části vodovodního přivaděče Slavonice-Dačice 3 etapa </v>
      </c>
      <c r="F117" s="189"/>
      <c r="G117" s="189"/>
      <c r="H117" s="189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12" customHeight="1">
      <c r="A118" s="27"/>
      <c r="B118" s="28"/>
      <c r="C118" s="24" t="s">
        <v>79</v>
      </c>
      <c r="D118" s="27"/>
      <c r="E118" s="27"/>
      <c r="F118" s="27"/>
      <c r="G118" s="27"/>
      <c r="H118" s="27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16.5" customHeight="1">
      <c r="A119" s="27"/>
      <c r="B119" s="28"/>
      <c r="C119" s="27"/>
      <c r="D119" s="27"/>
      <c r="E119" s="174" t="str">
        <f>E9</f>
        <v>Objekt2 - ROZPOČET</v>
      </c>
      <c r="F119" s="187"/>
      <c r="G119" s="187"/>
      <c r="H119" s="187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6.95" customHeight="1">
      <c r="A120" s="27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12" customHeight="1">
      <c r="A121" s="27"/>
      <c r="B121" s="28"/>
      <c r="C121" s="24" t="s">
        <v>17</v>
      </c>
      <c r="D121" s="27"/>
      <c r="E121" s="27"/>
      <c r="F121" s="22" t="str">
        <f>F12</f>
        <v xml:space="preserve"> </v>
      </c>
      <c r="G121" s="27"/>
      <c r="H121" s="27"/>
      <c r="I121" s="24" t="s">
        <v>19</v>
      </c>
      <c r="J121" s="50" t="str">
        <f>IF(J12="","",J12)</f>
        <v/>
      </c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6.95" customHeight="1">
      <c r="A122" s="27"/>
      <c r="B122" s="28"/>
      <c r="C122" s="27"/>
      <c r="D122" s="27"/>
      <c r="E122" s="27"/>
      <c r="F122" s="27"/>
      <c r="G122" s="27"/>
      <c r="H122" s="27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2" customFormat="1" ht="15.2" customHeight="1">
      <c r="A123" s="27"/>
      <c r="B123" s="28"/>
      <c r="C123" s="24" t="s">
        <v>20</v>
      </c>
      <c r="D123" s="27"/>
      <c r="E123" s="27"/>
      <c r="F123" s="22" t="s">
        <v>633</v>
      </c>
      <c r="G123" s="27"/>
      <c r="H123" s="27"/>
      <c r="I123" s="24" t="s">
        <v>24</v>
      </c>
      <c r="J123" s="25" t="str">
        <f>E21</f>
        <v xml:space="preserve"> </v>
      </c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2" customFormat="1" ht="15.2" customHeight="1">
      <c r="A124" s="27"/>
      <c r="B124" s="28"/>
      <c r="C124" s="24" t="s">
        <v>23</v>
      </c>
      <c r="D124" s="27"/>
      <c r="E124" s="27"/>
      <c r="F124" s="22" t="str">
        <f>IF(E18="","",E18)</f>
        <v xml:space="preserve"> </v>
      </c>
      <c r="G124" s="27"/>
      <c r="H124" s="27"/>
      <c r="I124" s="24" t="s">
        <v>25</v>
      </c>
      <c r="J124" s="25" t="str">
        <f>E24</f>
        <v xml:space="preserve"> </v>
      </c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2" customFormat="1" ht="10.35" customHeight="1">
      <c r="A125" s="27"/>
      <c r="B125" s="28"/>
      <c r="C125" s="27"/>
      <c r="D125" s="27"/>
      <c r="E125" s="27"/>
      <c r="F125" s="27"/>
      <c r="G125" s="27"/>
      <c r="H125" s="27"/>
      <c r="I125" s="27"/>
      <c r="J125" s="27"/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10" customFormat="1" ht="29.25" customHeight="1">
      <c r="A126" s="108"/>
      <c r="B126" s="109"/>
      <c r="C126" s="110" t="s">
        <v>98</v>
      </c>
      <c r="D126" s="111" t="s">
        <v>53</v>
      </c>
      <c r="E126" s="111" t="s">
        <v>49</v>
      </c>
      <c r="F126" s="111" t="s">
        <v>50</v>
      </c>
      <c r="G126" s="111" t="s">
        <v>99</v>
      </c>
      <c r="H126" s="111" t="s">
        <v>100</v>
      </c>
      <c r="I126" s="111" t="s">
        <v>101</v>
      </c>
      <c r="J126" s="112" t="s">
        <v>83</v>
      </c>
      <c r="K126" s="113" t="s">
        <v>102</v>
      </c>
      <c r="L126" s="114"/>
      <c r="M126" s="57" t="s">
        <v>1</v>
      </c>
      <c r="N126" s="58" t="s">
        <v>32</v>
      </c>
      <c r="O126" s="58" t="s">
        <v>103</v>
      </c>
      <c r="P126" s="58" t="s">
        <v>104</v>
      </c>
      <c r="Q126" s="58" t="s">
        <v>105</v>
      </c>
      <c r="R126" s="58" t="s">
        <v>106</v>
      </c>
      <c r="S126" s="58" t="s">
        <v>107</v>
      </c>
      <c r="T126" s="59" t="s">
        <v>108</v>
      </c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</row>
    <row r="127" spans="1:63" s="2" customFormat="1" ht="22.9" customHeight="1">
      <c r="A127" s="27"/>
      <c r="B127" s="28"/>
      <c r="C127" s="64" t="s">
        <v>109</v>
      </c>
      <c r="D127" s="27"/>
      <c r="E127" s="27"/>
      <c r="F127" s="27"/>
      <c r="G127" s="27"/>
      <c r="H127" s="27"/>
      <c r="I127" s="213"/>
      <c r="J127" s="214">
        <f>J128+J192+J194+J213+J223+J381+J384+J388+J416+J423+J427</f>
        <v>0</v>
      </c>
      <c r="K127" s="27"/>
      <c r="L127" s="28"/>
      <c r="M127" s="60"/>
      <c r="N127" s="51"/>
      <c r="O127" s="61"/>
      <c r="P127" s="115" t="e">
        <f>P128+P192+P194+P213+P223+P381+P384+P388+#REF!+P416+#REF!+P423+#REF!+P427</f>
        <v>#REF!</v>
      </c>
      <c r="Q127" s="61"/>
      <c r="R127" s="115" t="e">
        <f>R128+R192+R194+R213+R223+R381+R384+R388+#REF!+R416+#REF!+R423+#REF!+R427</f>
        <v>#REF!</v>
      </c>
      <c r="S127" s="61"/>
      <c r="T127" s="116" t="e">
        <f>T128+T192+T194+T213+T223+T381+T384+T388+#REF!+T416+#REF!+T423+#REF!+T427</f>
        <v>#REF!</v>
      </c>
      <c r="U127" s="27"/>
      <c r="W127" s="27"/>
      <c r="X127" s="27"/>
      <c r="Y127" s="27"/>
      <c r="Z127" s="27"/>
      <c r="AA127" s="27"/>
      <c r="AB127" s="27"/>
      <c r="AC127" s="27"/>
      <c r="AD127" s="27"/>
      <c r="AE127" s="27"/>
      <c r="AT127" s="15" t="s">
        <v>67</v>
      </c>
      <c r="AU127" s="15" t="s">
        <v>85</v>
      </c>
      <c r="BK127" s="117" t="e">
        <f>BK128+BK192+BK194+BK213+BK223+BK381+BK384+BK388+#REF!+BK416+#REF!+BK423+#REF!+BK427</f>
        <v>#REF!</v>
      </c>
    </row>
    <row r="128" spans="2:63" s="11" customFormat="1" ht="25.9" customHeight="1">
      <c r="B128" s="118"/>
      <c r="C128" s="192"/>
      <c r="D128" s="193" t="s">
        <v>67</v>
      </c>
      <c r="E128" s="194" t="s">
        <v>110</v>
      </c>
      <c r="F128" s="194" t="s">
        <v>111</v>
      </c>
      <c r="G128" s="192"/>
      <c r="H128" s="192"/>
      <c r="I128" s="215"/>
      <c r="J128" s="216">
        <f>SUM(J129:J189)</f>
        <v>0</v>
      </c>
      <c r="L128" s="118"/>
      <c r="M128" s="120"/>
      <c r="N128" s="121"/>
      <c r="O128" s="121"/>
      <c r="P128" s="122">
        <f>SUM(P129:P191)</f>
        <v>693.7378819999999</v>
      </c>
      <c r="Q128" s="121"/>
      <c r="R128" s="122">
        <f>SUM(R129:R191)</f>
        <v>51.99131199999999</v>
      </c>
      <c r="S128" s="121"/>
      <c r="T128" s="123">
        <f>SUM(T129:T191)</f>
        <v>0</v>
      </c>
      <c r="AR128" s="119" t="s">
        <v>75</v>
      </c>
      <c r="AT128" s="124" t="s">
        <v>67</v>
      </c>
      <c r="AU128" s="124" t="s">
        <v>68</v>
      </c>
      <c r="AY128" s="119" t="s">
        <v>112</v>
      </c>
      <c r="BK128" s="125">
        <f>SUM(BK129:BK191)</f>
        <v>0</v>
      </c>
    </row>
    <row r="129" spans="1:65" s="2" customFormat="1" ht="16.5" customHeight="1">
      <c r="A129" s="27"/>
      <c r="B129" s="126"/>
      <c r="C129" s="195" t="s">
        <v>75</v>
      </c>
      <c r="D129" s="195" t="s">
        <v>113</v>
      </c>
      <c r="E129" s="196" t="s">
        <v>114</v>
      </c>
      <c r="F129" s="197" t="s">
        <v>115</v>
      </c>
      <c r="G129" s="198" t="s">
        <v>116</v>
      </c>
      <c r="H129" s="199">
        <v>14.4</v>
      </c>
      <c r="I129" s="127"/>
      <c r="J129" s="150">
        <f>ROUND(I129*H129,2)</f>
        <v>0</v>
      </c>
      <c r="K129" s="128"/>
      <c r="L129" s="28"/>
      <c r="M129" s="129" t="s">
        <v>1</v>
      </c>
      <c r="N129" s="130" t="s">
        <v>33</v>
      </c>
      <c r="O129" s="131">
        <v>0</v>
      </c>
      <c r="P129" s="131">
        <f>O129*H129</f>
        <v>0</v>
      </c>
      <c r="Q129" s="131">
        <v>0</v>
      </c>
      <c r="R129" s="131">
        <f>Q129*H129</f>
        <v>0</v>
      </c>
      <c r="S129" s="131">
        <v>0</v>
      </c>
      <c r="T129" s="132">
        <f>S129*H129</f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R129" s="133" t="s">
        <v>117</v>
      </c>
      <c r="AT129" s="133" t="s">
        <v>113</v>
      </c>
      <c r="AU129" s="133" t="s">
        <v>75</v>
      </c>
      <c r="AY129" s="15" t="s">
        <v>112</v>
      </c>
      <c r="BE129" s="134">
        <f>IF(N129="základní",J129,0)</f>
        <v>0</v>
      </c>
      <c r="BF129" s="134">
        <f>IF(N129="snížená",J129,0)</f>
        <v>0</v>
      </c>
      <c r="BG129" s="134">
        <f>IF(N129="zákl. přenesená",J129,0)</f>
        <v>0</v>
      </c>
      <c r="BH129" s="134">
        <f>IF(N129="sníž. přenesená",J129,0)</f>
        <v>0</v>
      </c>
      <c r="BI129" s="134">
        <f>IF(N129="nulová",J129,0)</f>
        <v>0</v>
      </c>
      <c r="BJ129" s="15" t="s">
        <v>75</v>
      </c>
      <c r="BK129" s="134">
        <f>ROUND(I129*H129,2)</f>
        <v>0</v>
      </c>
      <c r="BL129" s="15" t="s">
        <v>117</v>
      </c>
      <c r="BM129" s="133" t="s">
        <v>117</v>
      </c>
    </row>
    <row r="130" spans="2:51" s="12" customFormat="1" ht="12">
      <c r="B130" s="135"/>
      <c r="C130" s="200"/>
      <c r="D130" s="201" t="s">
        <v>118</v>
      </c>
      <c r="E130" s="202" t="s">
        <v>1</v>
      </c>
      <c r="F130" s="203" t="s">
        <v>119</v>
      </c>
      <c r="G130" s="204"/>
      <c r="H130" s="205">
        <v>14.4</v>
      </c>
      <c r="I130" s="217"/>
      <c r="J130" s="150"/>
      <c r="L130" s="135"/>
      <c r="M130" s="137"/>
      <c r="N130" s="138"/>
      <c r="O130" s="138"/>
      <c r="P130" s="138"/>
      <c r="Q130" s="138"/>
      <c r="R130" s="138"/>
      <c r="S130" s="138"/>
      <c r="T130" s="139"/>
      <c r="AT130" s="136" t="s">
        <v>118</v>
      </c>
      <c r="AU130" s="136" t="s">
        <v>75</v>
      </c>
      <c r="AV130" s="12" t="s">
        <v>77</v>
      </c>
      <c r="AW130" s="12" t="s">
        <v>26</v>
      </c>
      <c r="AX130" s="12" t="s">
        <v>68</v>
      </c>
      <c r="AY130" s="136" t="s">
        <v>112</v>
      </c>
    </row>
    <row r="131" spans="2:51" s="13" customFormat="1" ht="12">
      <c r="B131" s="140"/>
      <c r="C131" s="206"/>
      <c r="D131" s="201" t="s">
        <v>118</v>
      </c>
      <c r="E131" s="207" t="s">
        <v>1</v>
      </c>
      <c r="F131" s="203" t="s">
        <v>120</v>
      </c>
      <c r="G131" s="204"/>
      <c r="H131" s="205">
        <v>14.4</v>
      </c>
      <c r="I131" s="218"/>
      <c r="J131" s="150"/>
      <c r="L131" s="140"/>
      <c r="M131" s="142"/>
      <c r="N131" s="143"/>
      <c r="O131" s="143"/>
      <c r="P131" s="143"/>
      <c r="Q131" s="143"/>
      <c r="R131" s="143"/>
      <c r="S131" s="143"/>
      <c r="T131" s="144"/>
      <c r="AT131" s="141" t="s">
        <v>118</v>
      </c>
      <c r="AU131" s="141" t="s">
        <v>75</v>
      </c>
      <c r="AV131" s="13" t="s">
        <v>117</v>
      </c>
      <c r="AW131" s="13" t="s">
        <v>26</v>
      </c>
      <c r="AX131" s="13" t="s">
        <v>75</v>
      </c>
      <c r="AY131" s="141" t="s">
        <v>112</v>
      </c>
    </row>
    <row r="132" spans="1:65" s="2" customFormat="1" ht="24.2" customHeight="1">
      <c r="A132" s="27"/>
      <c r="B132" s="126"/>
      <c r="C132" s="195" t="s">
        <v>77</v>
      </c>
      <c r="D132" s="195" t="s">
        <v>113</v>
      </c>
      <c r="E132" s="196" t="s">
        <v>121</v>
      </c>
      <c r="F132" s="197" t="s">
        <v>122</v>
      </c>
      <c r="G132" s="198" t="s">
        <v>123</v>
      </c>
      <c r="H132" s="199">
        <v>108</v>
      </c>
      <c r="I132" s="127"/>
      <c r="J132" s="150">
        <f aca="true" t="shared" si="0" ref="J130:J193">ROUND(I132*H132,2)</f>
        <v>0</v>
      </c>
      <c r="K132" s="128"/>
      <c r="L132" s="28"/>
      <c r="M132" s="129" t="s">
        <v>1</v>
      </c>
      <c r="N132" s="130" t="s">
        <v>33</v>
      </c>
      <c r="O132" s="131">
        <v>0</v>
      </c>
      <c r="P132" s="131">
        <f>O132*H132</f>
        <v>0</v>
      </c>
      <c r="Q132" s="131">
        <v>0</v>
      </c>
      <c r="R132" s="131">
        <f>Q132*H132</f>
        <v>0</v>
      </c>
      <c r="S132" s="131">
        <v>0</v>
      </c>
      <c r="T132" s="132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33" t="s">
        <v>117</v>
      </c>
      <c r="AT132" s="133" t="s">
        <v>113</v>
      </c>
      <c r="AU132" s="133" t="s">
        <v>75</v>
      </c>
      <c r="AY132" s="15" t="s">
        <v>112</v>
      </c>
      <c r="BE132" s="134">
        <f>IF(N132="základní",J132,0)</f>
        <v>0</v>
      </c>
      <c r="BF132" s="134">
        <f>IF(N132="snížená",J132,0)</f>
        <v>0</v>
      </c>
      <c r="BG132" s="134">
        <f>IF(N132="zákl. přenesená",J132,0)</f>
        <v>0</v>
      </c>
      <c r="BH132" s="134">
        <f>IF(N132="sníž. přenesená",J132,0)</f>
        <v>0</v>
      </c>
      <c r="BI132" s="134">
        <f>IF(N132="nulová",J132,0)</f>
        <v>0</v>
      </c>
      <c r="BJ132" s="15" t="s">
        <v>75</v>
      </c>
      <c r="BK132" s="134">
        <f>ROUND(I132*H132,2)</f>
        <v>0</v>
      </c>
      <c r="BL132" s="15" t="s">
        <v>117</v>
      </c>
      <c r="BM132" s="133" t="s">
        <v>124</v>
      </c>
    </row>
    <row r="133" spans="2:51" s="12" customFormat="1" ht="12">
      <c r="B133" s="135"/>
      <c r="C133" s="200"/>
      <c r="D133" s="201" t="s">
        <v>118</v>
      </c>
      <c r="E133" s="202" t="s">
        <v>1</v>
      </c>
      <c r="F133" s="203" t="s">
        <v>125</v>
      </c>
      <c r="G133" s="204"/>
      <c r="H133" s="205">
        <v>108</v>
      </c>
      <c r="I133" s="217"/>
      <c r="J133" s="150"/>
      <c r="L133" s="135"/>
      <c r="M133" s="137"/>
      <c r="N133" s="138"/>
      <c r="O133" s="138"/>
      <c r="P133" s="138"/>
      <c r="Q133" s="138"/>
      <c r="R133" s="138"/>
      <c r="S133" s="138"/>
      <c r="T133" s="139"/>
      <c r="AT133" s="136" t="s">
        <v>118</v>
      </c>
      <c r="AU133" s="136" t="s">
        <v>75</v>
      </c>
      <c r="AV133" s="12" t="s">
        <v>77</v>
      </c>
      <c r="AW133" s="12" t="s">
        <v>26</v>
      </c>
      <c r="AX133" s="12" t="s">
        <v>68</v>
      </c>
      <c r="AY133" s="136" t="s">
        <v>112</v>
      </c>
    </row>
    <row r="134" spans="2:51" s="13" customFormat="1" ht="12">
      <c r="B134" s="140"/>
      <c r="C134" s="206"/>
      <c r="D134" s="201" t="s">
        <v>118</v>
      </c>
      <c r="E134" s="207" t="s">
        <v>1</v>
      </c>
      <c r="F134" s="203" t="s">
        <v>120</v>
      </c>
      <c r="G134" s="204"/>
      <c r="H134" s="205">
        <v>108</v>
      </c>
      <c r="I134" s="218"/>
      <c r="J134" s="150"/>
      <c r="L134" s="140"/>
      <c r="M134" s="142"/>
      <c r="N134" s="143"/>
      <c r="O134" s="143"/>
      <c r="P134" s="143"/>
      <c r="Q134" s="143"/>
      <c r="R134" s="143"/>
      <c r="S134" s="143"/>
      <c r="T134" s="144"/>
      <c r="AT134" s="141" t="s">
        <v>118</v>
      </c>
      <c r="AU134" s="141" t="s">
        <v>75</v>
      </c>
      <c r="AV134" s="13" t="s">
        <v>117</v>
      </c>
      <c r="AW134" s="13" t="s">
        <v>26</v>
      </c>
      <c r="AX134" s="13" t="s">
        <v>75</v>
      </c>
      <c r="AY134" s="141" t="s">
        <v>112</v>
      </c>
    </row>
    <row r="135" spans="1:65" s="2" customFormat="1" ht="16.5" customHeight="1">
      <c r="A135" s="27"/>
      <c r="B135" s="126"/>
      <c r="C135" s="195" t="s">
        <v>126</v>
      </c>
      <c r="D135" s="195" t="s">
        <v>113</v>
      </c>
      <c r="E135" s="196" t="s">
        <v>127</v>
      </c>
      <c r="F135" s="197" t="s">
        <v>128</v>
      </c>
      <c r="G135" s="198" t="s">
        <v>123</v>
      </c>
      <c r="H135" s="199">
        <v>108</v>
      </c>
      <c r="I135" s="127"/>
      <c r="J135" s="150">
        <f t="shared" si="0"/>
        <v>0</v>
      </c>
      <c r="K135" s="128"/>
      <c r="L135" s="28"/>
      <c r="M135" s="129" t="s">
        <v>1</v>
      </c>
      <c r="N135" s="130" t="s">
        <v>33</v>
      </c>
      <c r="O135" s="131">
        <v>0</v>
      </c>
      <c r="P135" s="131">
        <f>O135*H135</f>
        <v>0</v>
      </c>
      <c r="Q135" s="131">
        <v>5E-05</v>
      </c>
      <c r="R135" s="131">
        <f>Q135*H135</f>
        <v>0.0054</v>
      </c>
      <c r="S135" s="131">
        <v>0</v>
      </c>
      <c r="T135" s="132">
        <f>S135*H135</f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33" t="s">
        <v>117</v>
      </c>
      <c r="AT135" s="133" t="s">
        <v>113</v>
      </c>
      <c r="AU135" s="133" t="s">
        <v>75</v>
      </c>
      <c r="AY135" s="15" t="s">
        <v>112</v>
      </c>
      <c r="BE135" s="134">
        <f>IF(N135="základní",J135,0)</f>
        <v>0</v>
      </c>
      <c r="BF135" s="134">
        <f>IF(N135="snížená",J135,0)</f>
        <v>0</v>
      </c>
      <c r="BG135" s="134">
        <f>IF(N135="zákl. přenesená",J135,0)</f>
        <v>0</v>
      </c>
      <c r="BH135" s="134">
        <f>IF(N135="sníž. přenesená",J135,0)</f>
        <v>0</v>
      </c>
      <c r="BI135" s="134">
        <f>IF(N135="nulová",J135,0)</f>
        <v>0</v>
      </c>
      <c r="BJ135" s="15" t="s">
        <v>75</v>
      </c>
      <c r="BK135" s="134">
        <f>ROUND(I135*H135,2)</f>
        <v>0</v>
      </c>
      <c r="BL135" s="15" t="s">
        <v>117</v>
      </c>
      <c r="BM135" s="133" t="s">
        <v>129</v>
      </c>
    </row>
    <row r="136" spans="1:65" s="2" customFormat="1" ht="24.2" customHeight="1">
      <c r="A136" s="27"/>
      <c r="B136" s="126"/>
      <c r="C136" s="195" t="s">
        <v>117</v>
      </c>
      <c r="D136" s="195" t="s">
        <v>113</v>
      </c>
      <c r="E136" s="196" t="s">
        <v>130</v>
      </c>
      <c r="F136" s="197" t="s">
        <v>131</v>
      </c>
      <c r="G136" s="198" t="s">
        <v>116</v>
      </c>
      <c r="H136" s="199">
        <v>3333.6</v>
      </c>
      <c r="I136" s="127"/>
      <c r="J136" s="150">
        <f t="shared" si="0"/>
        <v>0</v>
      </c>
      <c r="K136" s="128"/>
      <c r="L136" s="28"/>
      <c r="M136" s="129" t="s">
        <v>1</v>
      </c>
      <c r="N136" s="130" t="s">
        <v>33</v>
      </c>
      <c r="O136" s="131">
        <v>0</v>
      </c>
      <c r="P136" s="131">
        <f>O136*H136</f>
        <v>0</v>
      </c>
      <c r="Q136" s="131">
        <v>0</v>
      </c>
      <c r="R136" s="131">
        <f>Q136*H136</f>
        <v>0</v>
      </c>
      <c r="S136" s="131">
        <v>0</v>
      </c>
      <c r="T136" s="132">
        <f>S136*H136</f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R136" s="133" t="s">
        <v>117</v>
      </c>
      <c r="AT136" s="133" t="s">
        <v>113</v>
      </c>
      <c r="AU136" s="133" t="s">
        <v>75</v>
      </c>
      <c r="AY136" s="15" t="s">
        <v>112</v>
      </c>
      <c r="BE136" s="134">
        <f>IF(N136="základní",J136,0)</f>
        <v>0</v>
      </c>
      <c r="BF136" s="134">
        <f>IF(N136="snížená",J136,0)</f>
        <v>0</v>
      </c>
      <c r="BG136" s="134">
        <f>IF(N136="zákl. přenesená",J136,0)</f>
        <v>0</v>
      </c>
      <c r="BH136" s="134">
        <f>IF(N136="sníž. přenesená",J136,0)</f>
        <v>0</v>
      </c>
      <c r="BI136" s="134">
        <f>IF(N136="nulová",J136,0)</f>
        <v>0</v>
      </c>
      <c r="BJ136" s="15" t="s">
        <v>75</v>
      </c>
      <c r="BK136" s="134">
        <f>ROUND(I136*H136,2)</f>
        <v>0</v>
      </c>
      <c r="BL136" s="15" t="s">
        <v>117</v>
      </c>
      <c r="BM136" s="133" t="s">
        <v>132</v>
      </c>
    </row>
    <row r="137" spans="2:51" s="12" customFormat="1" ht="12">
      <c r="B137" s="135"/>
      <c r="C137" s="200"/>
      <c r="D137" s="201" t="s">
        <v>118</v>
      </c>
      <c r="E137" s="202" t="s">
        <v>1</v>
      </c>
      <c r="F137" s="203" t="s">
        <v>133</v>
      </c>
      <c r="G137" s="204"/>
      <c r="H137" s="205">
        <v>3333.6</v>
      </c>
      <c r="I137" s="217"/>
      <c r="J137" s="150"/>
      <c r="L137" s="135"/>
      <c r="M137" s="137"/>
      <c r="N137" s="138"/>
      <c r="O137" s="138"/>
      <c r="P137" s="138"/>
      <c r="Q137" s="138"/>
      <c r="R137" s="138"/>
      <c r="S137" s="138"/>
      <c r="T137" s="139"/>
      <c r="AT137" s="136" t="s">
        <v>118</v>
      </c>
      <c r="AU137" s="136" t="s">
        <v>75</v>
      </c>
      <c r="AV137" s="12" t="s">
        <v>77</v>
      </c>
      <c r="AW137" s="12" t="s">
        <v>26</v>
      </c>
      <c r="AX137" s="12" t="s">
        <v>68</v>
      </c>
      <c r="AY137" s="136" t="s">
        <v>112</v>
      </c>
    </row>
    <row r="138" spans="2:51" s="13" customFormat="1" ht="12">
      <c r="B138" s="140"/>
      <c r="C138" s="206"/>
      <c r="D138" s="201" t="s">
        <v>118</v>
      </c>
      <c r="E138" s="207" t="s">
        <v>1</v>
      </c>
      <c r="F138" s="203" t="s">
        <v>120</v>
      </c>
      <c r="G138" s="204"/>
      <c r="H138" s="205">
        <v>3333.6</v>
      </c>
      <c r="I138" s="218"/>
      <c r="J138" s="150"/>
      <c r="L138" s="140"/>
      <c r="M138" s="142"/>
      <c r="N138" s="143"/>
      <c r="O138" s="143"/>
      <c r="P138" s="143"/>
      <c r="Q138" s="143"/>
      <c r="R138" s="143"/>
      <c r="S138" s="143"/>
      <c r="T138" s="144"/>
      <c r="AT138" s="141" t="s">
        <v>118</v>
      </c>
      <c r="AU138" s="141" t="s">
        <v>75</v>
      </c>
      <c r="AV138" s="13" t="s">
        <v>117</v>
      </c>
      <c r="AW138" s="13" t="s">
        <v>26</v>
      </c>
      <c r="AX138" s="13" t="s">
        <v>75</v>
      </c>
      <c r="AY138" s="141" t="s">
        <v>112</v>
      </c>
    </row>
    <row r="139" spans="1:65" s="2" customFormat="1" ht="21.75" customHeight="1">
      <c r="A139" s="27"/>
      <c r="B139" s="126"/>
      <c r="C139" s="195" t="s">
        <v>134</v>
      </c>
      <c r="D139" s="195" t="s">
        <v>113</v>
      </c>
      <c r="E139" s="196" t="s">
        <v>135</v>
      </c>
      <c r="F139" s="197" t="s">
        <v>136</v>
      </c>
      <c r="G139" s="198" t="s">
        <v>137</v>
      </c>
      <c r="H139" s="199">
        <v>100</v>
      </c>
      <c r="I139" s="127"/>
      <c r="J139" s="150">
        <f t="shared" si="0"/>
        <v>0</v>
      </c>
      <c r="K139" s="128"/>
      <c r="L139" s="28"/>
      <c r="M139" s="129" t="s">
        <v>1</v>
      </c>
      <c r="N139" s="130" t="s">
        <v>33</v>
      </c>
      <c r="O139" s="131">
        <v>0</v>
      </c>
      <c r="P139" s="131">
        <f>O139*H139</f>
        <v>0</v>
      </c>
      <c r="Q139" s="131">
        <v>4E-05</v>
      </c>
      <c r="R139" s="131">
        <f>Q139*H139</f>
        <v>0.004</v>
      </c>
      <c r="S139" s="131">
        <v>0</v>
      </c>
      <c r="T139" s="132">
        <f>S139*H139</f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33" t="s">
        <v>117</v>
      </c>
      <c r="AT139" s="133" t="s">
        <v>113</v>
      </c>
      <c r="AU139" s="133" t="s">
        <v>75</v>
      </c>
      <c r="AY139" s="15" t="s">
        <v>112</v>
      </c>
      <c r="BE139" s="134">
        <f>IF(N139="základní",J139,0)</f>
        <v>0</v>
      </c>
      <c r="BF139" s="134">
        <f>IF(N139="snížená",J139,0)</f>
        <v>0</v>
      </c>
      <c r="BG139" s="134">
        <f>IF(N139="zákl. přenesená",J139,0)</f>
        <v>0</v>
      </c>
      <c r="BH139" s="134">
        <f>IF(N139="sníž. přenesená",J139,0)</f>
        <v>0</v>
      </c>
      <c r="BI139" s="134">
        <f>IF(N139="nulová",J139,0)</f>
        <v>0</v>
      </c>
      <c r="BJ139" s="15" t="s">
        <v>75</v>
      </c>
      <c r="BK139" s="134">
        <f>ROUND(I139*H139,2)</f>
        <v>0</v>
      </c>
      <c r="BL139" s="15" t="s">
        <v>117</v>
      </c>
      <c r="BM139" s="133" t="s">
        <v>138</v>
      </c>
    </row>
    <row r="140" spans="1:65" s="2" customFormat="1" ht="16.5" customHeight="1">
      <c r="A140" s="27"/>
      <c r="B140" s="126"/>
      <c r="C140" s="195" t="s">
        <v>124</v>
      </c>
      <c r="D140" s="195" t="s">
        <v>113</v>
      </c>
      <c r="E140" s="196" t="s">
        <v>139</v>
      </c>
      <c r="F140" s="197" t="s">
        <v>140</v>
      </c>
      <c r="G140" s="198" t="s">
        <v>141</v>
      </c>
      <c r="H140" s="199">
        <v>10</v>
      </c>
      <c r="I140" s="127"/>
      <c r="J140" s="150">
        <f t="shared" si="0"/>
        <v>0</v>
      </c>
      <c r="K140" s="128"/>
      <c r="L140" s="28"/>
      <c r="M140" s="129" t="s">
        <v>1</v>
      </c>
      <c r="N140" s="130" t="s">
        <v>33</v>
      </c>
      <c r="O140" s="131">
        <v>0</v>
      </c>
      <c r="P140" s="131">
        <f>O140*H140</f>
        <v>0</v>
      </c>
      <c r="Q140" s="131">
        <v>0</v>
      </c>
      <c r="R140" s="131">
        <f>Q140*H140</f>
        <v>0</v>
      </c>
      <c r="S140" s="131">
        <v>0</v>
      </c>
      <c r="T140" s="132">
        <f>S140*H140</f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33" t="s">
        <v>117</v>
      </c>
      <c r="AT140" s="133" t="s">
        <v>113</v>
      </c>
      <c r="AU140" s="133" t="s">
        <v>75</v>
      </c>
      <c r="AY140" s="15" t="s">
        <v>112</v>
      </c>
      <c r="BE140" s="134">
        <f>IF(N140="základní",J140,0)</f>
        <v>0</v>
      </c>
      <c r="BF140" s="134">
        <f>IF(N140="snížená",J140,0)</f>
        <v>0</v>
      </c>
      <c r="BG140" s="134">
        <f>IF(N140="zákl. přenesená",J140,0)</f>
        <v>0</v>
      </c>
      <c r="BH140" s="134">
        <f>IF(N140="sníž. přenesená",J140,0)</f>
        <v>0</v>
      </c>
      <c r="BI140" s="134">
        <f>IF(N140="nulová",J140,0)</f>
        <v>0</v>
      </c>
      <c r="BJ140" s="15" t="s">
        <v>75</v>
      </c>
      <c r="BK140" s="134">
        <f>ROUND(I140*H140,2)</f>
        <v>0</v>
      </c>
      <c r="BL140" s="15" t="s">
        <v>117</v>
      </c>
      <c r="BM140" s="133" t="s">
        <v>142</v>
      </c>
    </row>
    <row r="141" spans="1:65" s="2" customFormat="1" ht="24.2" customHeight="1">
      <c r="A141" s="27"/>
      <c r="B141" s="126"/>
      <c r="C141" s="195">
        <v>7</v>
      </c>
      <c r="D141" s="195" t="s">
        <v>113</v>
      </c>
      <c r="E141" s="196" t="s">
        <v>144</v>
      </c>
      <c r="F141" s="197" t="s">
        <v>145</v>
      </c>
      <c r="G141" s="198" t="s">
        <v>146</v>
      </c>
      <c r="H141" s="199">
        <v>5.6</v>
      </c>
      <c r="I141" s="127"/>
      <c r="J141" s="150">
        <f t="shared" si="0"/>
        <v>0</v>
      </c>
      <c r="K141" s="128"/>
      <c r="L141" s="28"/>
      <c r="M141" s="129" t="s">
        <v>1</v>
      </c>
      <c r="N141" s="130" t="s">
        <v>33</v>
      </c>
      <c r="O141" s="131">
        <v>1.319</v>
      </c>
      <c r="P141" s="131">
        <f>O141*H141</f>
        <v>7.386399999999999</v>
      </c>
      <c r="Q141" s="131">
        <v>0</v>
      </c>
      <c r="R141" s="131">
        <f>Q141*H141</f>
        <v>0</v>
      </c>
      <c r="S141" s="131">
        <v>0</v>
      </c>
      <c r="T141" s="132">
        <f>S141*H141</f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33" t="s">
        <v>117</v>
      </c>
      <c r="AT141" s="133" t="s">
        <v>113</v>
      </c>
      <c r="AU141" s="133" t="s">
        <v>75</v>
      </c>
      <c r="AY141" s="15" t="s">
        <v>112</v>
      </c>
      <c r="BE141" s="134">
        <f>IF(N141="základní",J141,0)</f>
        <v>0</v>
      </c>
      <c r="BF141" s="134">
        <f>IF(N141="snížená",J141,0)</f>
        <v>0</v>
      </c>
      <c r="BG141" s="134">
        <f>IF(N141="zákl. přenesená",J141,0)</f>
        <v>0</v>
      </c>
      <c r="BH141" s="134">
        <f>IF(N141="sníž. přenesená",J141,0)</f>
        <v>0</v>
      </c>
      <c r="BI141" s="134">
        <f>IF(N141="nulová",J141,0)</f>
        <v>0</v>
      </c>
      <c r="BJ141" s="15" t="s">
        <v>75</v>
      </c>
      <c r="BK141" s="134">
        <f>ROUND(I141*H141,2)</f>
        <v>0</v>
      </c>
      <c r="BL141" s="15" t="s">
        <v>117</v>
      </c>
      <c r="BM141" s="133" t="s">
        <v>147</v>
      </c>
    </row>
    <row r="142" spans="2:51" s="12" customFormat="1" ht="12">
      <c r="B142" s="135"/>
      <c r="C142" s="200"/>
      <c r="D142" s="201" t="s">
        <v>118</v>
      </c>
      <c r="E142" s="202" t="s">
        <v>1</v>
      </c>
      <c r="F142" s="203" t="s">
        <v>148</v>
      </c>
      <c r="G142" s="204"/>
      <c r="H142" s="205">
        <v>5.6</v>
      </c>
      <c r="I142" s="217"/>
      <c r="J142" s="150"/>
      <c r="L142" s="135"/>
      <c r="M142" s="137"/>
      <c r="N142" s="138"/>
      <c r="O142" s="138"/>
      <c r="P142" s="138"/>
      <c r="Q142" s="138"/>
      <c r="R142" s="138"/>
      <c r="S142" s="138"/>
      <c r="T142" s="139"/>
      <c r="AT142" s="136" t="s">
        <v>118</v>
      </c>
      <c r="AU142" s="136" t="s">
        <v>75</v>
      </c>
      <c r="AV142" s="12" t="s">
        <v>77</v>
      </c>
      <c r="AW142" s="12" t="s">
        <v>26</v>
      </c>
      <c r="AX142" s="12" t="s">
        <v>75</v>
      </c>
      <c r="AY142" s="136" t="s">
        <v>112</v>
      </c>
    </row>
    <row r="143" spans="1:65" s="2" customFormat="1" ht="16.5" customHeight="1">
      <c r="A143" s="27"/>
      <c r="B143" s="126"/>
      <c r="C143" s="195">
        <v>8</v>
      </c>
      <c r="D143" s="195" t="s">
        <v>113</v>
      </c>
      <c r="E143" s="196" t="s">
        <v>149</v>
      </c>
      <c r="F143" s="197" t="s">
        <v>150</v>
      </c>
      <c r="G143" s="198" t="s">
        <v>151</v>
      </c>
      <c r="H143" s="199">
        <v>5.6</v>
      </c>
      <c r="I143" s="127"/>
      <c r="J143" s="150">
        <f t="shared" si="0"/>
        <v>0</v>
      </c>
      <c r="K143" s="128"/>
      <c r="L143" s="28"/>
      <c r="M143" s="129" t="s">
        <v>1</v>
      </c>
      <c r="N143" s="130" t="s">
        <v>33</v>
      </c>
      <c r="O143" s="131">
        <v>0.963</v>
      </c>
      <c r="P143" s="131">
        <f>O143*H143</f>
        <v>5.392799999999999</v>
      </c>
      <c r="Q143" s="131">
        <v>0.00402</v>
      </c>
      <c r="R143" s="131">
        <f>Q143*H143</f>
        <v>0.022512</v>
      </c>
      <c r="S143" s="131">
        <v>0</v>
      </c>
      <c r="T143" s="132">
        <f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33" t="s">
        <v>117</v>
      </c>
      <c r="AT143" s="133" t="s">
        <v>113</v>
      </c>
      <c r="AU143" s="133" t="s">
        <v>75</v>
      </c>
      <c r="AY143" s="15" t="s">
        <v>112</v>
      </c>
      <c r="BE143" s="134">
        <f>IF(N143="základní",J143,0)</f>
        <v>0</v>
      </c>
      <c r="BF143" s="134">
        <f>IF(N143="snížená",J143,0)</f>
        <v>0</v>
      </c>
      <c r="BG143" s="134">
        <f>IF(N143="zákl. přenesená",J143,0)</f>
        <v>0</v>
      </c>
      <c r="BH143" s="134">
        <f>IF(N143="sníž. přenesená",J143,0)</f>
        <v>0</v>
      </c>
      <c r="BI143" s="134">
        <f>IF(N143="nulová",J143,0)</f>
        <v>0</v>
      </c>
      <c r="BJ143" s="15" t="s">
        <v>75</v>
      </c>
      <c r="BK143" s="134">
        <f>ROUND(I143*H143,2)</f>
        <v>0</v>
      </c>
      <c r="BL143" s="15" t="s">
        <v>117</v>
      </c>
      <c r="BM143" s="133" t="s">
        <v>152</v>
      </c>
    </row>
    <row r="144" spans="2:51" s="12" customFormat="1" ht="12">
      <c r="B144" s="135"/>
      <c r="C144" s="200"/>
      <c r="D144" s="201" t="s">
        <v>118</v>
      </c>
      <c r="E144" s="202" t="s">
        <v>1</v>
      </c>
      <c r="F144" s="203" t="s">
        <v>153</v>
      </c>
      <c r="G144" s="204"/>
      <c r="H144" s="205">
        <v>5.6</v>
      </c>
      <c r="I144" s="217"/>
      <c r="J144" s="150"/>
      <c r="L144" s="135"/>
      <c r="M144" s="137"/>
      <c r="N144" s="138"/>
      <c r="O144" s="138"/>
      <c r="P144" s="138"/>
      <c r="Q144" s="138"/>
      <c r="R144" s="138"/>
      <c r="S144" s="138"/>
      <c r="T144" s="139"/>
      <c r="AT144" s="136" t="s">
        <v>118</v>
      </c>
      <c r="AU144" s="136" t="s">
        <v>75</v>
      </c>
      <c r="AV144" s="12" t="s">
        <v>77</v>
      </c>
      <c r="AW144" s="12" t="s">
        <v>26</v>
      </c>
      <c r="AX144" s="12" t="s">
        <v>75</v>
      </c>
      <c r="AY144" s="136" t="s">
        <v>112</v>
      </c>
    </row>
    <row r="145" spans="1:65" s="2" customFormat="1" ht="33" customHeight="1">
      <c r="A145" s="27"/>
      <c r="B145" s="126"/>
      <c r="C145" s="195">
        <v>9</v>
      </c>
      <c r="D145" s="195" t="s">
        <v>113</v>
      </c>
      <c r="E145" s="196" t="s">
        <v>154</v>
      </c>
      <c r="F145" s="197" t="s">
        <v>155</v>
      </c>
      <c r="G145" s="198" t="s">
        <v>146</v>
      </c>
      <c r="H145" s="199">
        <v>40</v>
      </c>
      <c r="I145" s="127"/>
      <c r="J145" s="150">
        <f t="shared" si="0"/>
        <v>0</v>
      </c>
      <c r="K145" s="128"/>
      <c r="L145" s="28"/>
      <c r="M145" s="129" t="s">
        <v>1</v>
      </c>
      <c r="N145" s="130" t="s">
        <v>33</v>
      </c>
      <c r="O145" s="131">
        <v>0.563</v>
      </c>
      <c r="P145" s="131">
        <f>O145*H145</f>
        <v>22.519999999999996</v>
      </c>
      <c r="Q145" s="131">
        <v>0</v>
      </c>
      <c r="R145" s="131">
        <f>Q145*H145</f>
        <v>0</v>
      </c>
      <c r="S145" s="131">
        <v>0</v>
      </c>
      <c r="T145" s="132">
        <f>S145*H145</f>
        <v>0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R145" s="133" t="s">
        <v>117</v>
      </c>
      <c r="AT145" s="133" t="s">
        <v>113</v>
      </c>
      <c r="AU145" s="133" t="s">
        <v>75</v>
      </c>
      <c r="AY145" s="15" t="s">
        <v>112</v>
      </c>
      <c r="BE145" s="134">
        <f>IF(N145="základní",J145,0)</f>
        <v>0</v>
      </c>
      <c r="BF145" s="134">
        <f>IF(N145="snížená",J145,0)</f>
        <v>0</v>
      </c>
      <c r="BG145" s="134">
        <f>IF(N145="zákl. přenesená",J145,0)</f>
        <v>0</v>
      </c>
      <c r="BH145" s="134">
        <f>IF(N145="sníž. přenesená",J145,0)</f>
        <v>0</v>
      </c>
      <c r="BI145" s="134">
        <f>IF(N145="nulová",J145,0)</f>
        <v>0</v>
      </c>
      <c r="BJ145" s="15" t="s">
        <v>75</v>
      </c>
      <c r="BK145" s="134">
        <f>ROUND(I145*H145,2)</f>
        <v>0</v>
      </c>
      <c r="BL145" s="15" t="s">
        <v>117</v>
      </c>
      <c r="BM145" s="133" t="s">
        <v>156</v>
      </c>
    </row>
    <row r="146" spans="2:51" s="12" customFormat="1" ht="12">
      <c r="B146" s="135"/>
      <c r="C146" s="200"/>
      <c r="D146" s="201" t="s">
        <v>118</v>
      </c>
      <c r="E146" s="202" t="s">
        <v>1</v>
      </c>
      <c r="F146" s="203" t="s">
        <v>157</v>
      </c>
      <c r="G146" s="204"/>
      <c r="H146" s="205">
        <v>40</v>
      </c>
      <c r="I146" s="217"/>
      <c r="J146" s="150"/>
      <c r="L146" s="135"/>
      <c r="M146" s="137"/>
      <c r="N146" s="138"/>
      <c r="O146" s="138"/>
      <c r="P146" s="138"/>
      <c r="Q146" s="138"/>
      <c r="R146" s="138"/>
      <c r="S146" s="138"/>
      <c r="T146" s="139"/>
      <c r="AT146" s="136" t="s">
        <v>118</v>
      </c>
      <c r="AU146" s="136" t="s">
        <v>75</v>
      </c>
      <c r="AV146" s="12" t="s">
        <v>77</v>
      </c>
      <c r="AW146" s="12" t="s">
        <v>26</v>
      </c>
      <c r="AX146" s="12" t="s">
        <v>75</v>
      </c>
      <c r="AY146" s="136" t="s">
        <v>112</v>
      </c>
    </row>
    <row r="147" spans="1:65" s="2" customFormat="1" ht="24.2" customHeight="1">
      <c r="A147" s="27"/>
      <c r="B147" s="126"/>
      <c r="C147" s="195">
        <v>10</v>
      </c>
      <c r="D147" s="195" t="s">
        <v>113</v>
      </c>
      <c r="E147" s="196" t="s">
        <v>159</v>
      </c>
      <c r="F147" s="197" t="s">
        <v>160</v>
      </c>
      <c r="G147" s="198" t="s">
        <v>146</v>
      </c>
      <c r="H147" s="199">
        <v>40</v>
      </c>
      <c r="I147" s="127"/>
      <c r="J147" s="150">
        <f t="shared" si="0"/>
        <v>0</v>
      </c>
      <c r="K147" s="128"/>
      <c r="L147" s="28"/>
      <c r="M147" s="129" t="s">
        <v>1</v>
      </c>
      <c r="N147" s="130" t="s">
        <v>33</v>
      </c>
      <c r="O147" s="131">
        <v>0.328</v>
      </c>
      <c r="P147" s="131">
        <f>O147*H147</f>
        <v>13.120000000000001</v>
      </c>
      <c r="Q147" s="131">
        <v>0</v>
      </c>
      <c r="R147" s="131">
        <f>Q147*H147</f>
        <v>0</v>
      </c>
      <c r="S147" s="131">
        <v>0</v>
      </c>
      <c r="T147" s="132">
        <f>S147*H147</f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33" t="s">
        <v>117</v>
      </c>
      <c r="AT147" s="133" t="s">
        <v>113</v>
      </c>
      <c r="AU147" s="133" t="s">
        <v>75</v>
      </c>
      <c r="AY147" s="15" t="s">
        <v>112</v>
      </c>
      <c r="BE147" s="134">
        <f>IF(N147="základní",J147,0)</f>
        <v>0</v>
      </c>
      <c r="BF147" s="134">
        <f>IF(N147="snížená",J147,0)</f>
        <v>0</v>
      </c>
      <c r="BG147" s="134">
        <f>IF(N147="zákl. přenesená",J147,0)</f>
        <v>0</v>
      </c>
      <c r="BH147" s="134">
        <f>IF(N147="sníž. přenesená",J147,0)</f>
        <v>0</v>
      </c>
      <c r="BI147" s="134">
        <f>IF(N147="nulová",J147,0)</f>
        <v>0</v>
      </c>
      <c r="BJ147" s="15" t="s">
        <v>75</v>
      </c>
      <c r="BK147" s="134">
        <f>ROUND(I147*H147,2)</f>
        <v>0</v>
      </c>
      <c r="BL147" s="15" t="s">
        <v>117</v>
      </c>
      <c r="BM147" s="133" t="s">
        <v>161</v>
      </c>
    </row>
    <row r="148" spans="2:51" s="12" customFormat="1" ht="12">
      <c r="B148" s="135"/>
      <c r="C148" s="200"/>
      <c r="D148" s="201" t="s">
        <v>118</v>
      </c>
      <c r="E148" s="202" t="s">
        <v>1</v>
      </c>
      <c r="F148" s="203" t="s">
        <v>157</v>
      </c>
      <c r="G148" s="204"/>
      <c r="H148" s="205">
        <v>40</v>
      </c>
      <c r="I148" s="217"/>
      <c r="J148" s="150"/>
      <c r="L148" s="135"/>
      <c r="M148" s="137"/>
      <c r="N148" s="138"/>
      <c r="O148" s="138"/>
      <c r="P148" s="138"/>
      <c r="Q148" s="138"/>
      <c r="R148" s="138"/>
      <c r="S148" s="138"/>
      <c r="T148" s="139"/>
      <c r="AT148" s="136" t="s">
        <v>118</v>
      </c>
      <c r="AU148" s="136" t="s">
        <v>75</v>
      </c>
      <c r="AV148" s="12" t="s">
        <v>77</v>
      </c>
      <c r="AW148" s="12" t="s">
        <v>26</v>
      </c>
      <c r="AX148" s="12" t="s">
        <v>75</v>
      </c>
      <c r="AY148" s="136" t="s">
        <v>112</v>
      </c>
    </row>
    <row r="149" spans="1:65" s="2" customFormat="1" ht="16.5" customHeight="1">
      <c r="A149" s="27"/>
      <c r="B149" s="126"/>
      <c r="C149" s="195">
        <v>11</v>
      </c>
      <c r="D149" s="195" t="s">
        <v>113</v>
      </c>
      <c r="E149" s="196" t="s">
        <v>162</v>
      </c>
      <c r="F149" s="197" t="s">
        <v>163</v>
      </c>
      <c r="G149" s="198" t="s">
        <v>116</v>
      </c>
      <c r="H149" s="199">
        <v>404.568</v>
      </c>
      <c r="I149" s="127"/>
      <c r="J149" s="150">
        <f t="shared" si="0"/>
        <v>0</v>
      </c>
      <c r="K149" s="128"/>
      <c r="L149" s="28"/>
      <c r="M149" s="129" t="s">
        <v>1</v>
      </c>
      <c r="N149" s="130" t="s">
        <v>33</v>
      </c>
      <c r="O149" s="131">
        <v>0</v>
      </c>
      <c r="P149" s="131">
        <f>O149*H149</f>
        <v>0</v>
      </c>
      <c r="Q149" s="131">
        <v>0</v>
      </c>
      <c r="R149" s="131">
        <f>Q149*H149</f>
        <v>0</v>
      </c>
      <c r="S149" s="131">
        <v>0</v>
      </c>
      <c r="T149" s="132">
        <f>S149*H149</f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33" t="s">
        <v>117</v>
      </c>
      <c r="AT149" s="133" t="s">
        <v>113</v>
      </c>
      <c r="AU149" s="133" t="s">
        <v>75</v>
      </c>
      <c r="AY149" s="15" t="s">
        <v>112</v>
      </c>
      <c r="BE149" s="134">
        <f>IF(N149="základní",J149,0)</f>
        <v>0</v>
      </c>
      <c r="BF149" s="134">
        <f>IF(N149="snížená",J149,0)</f>
        <v>0</v>
      </c>
      <c r="BG149" s="134">
        <f>IF(N149="zákl. přenesená",J149,0)</f>
        <v>0</v>
      </c>
      <c r="BH149" s="134">
        <f>IF(N149="sníž. přenesená",J149,0)</f>
        <v>0</v>
      </c>
      <c r="BI149" s="134">
        <f>IF(N149="nulová",J149,0)</f>
        <v>0</v>
      </c>
      <c r="BJ149" s="15" t="s">
        <v>75</v>
      </c>
      <c r="BK149" s="134">
        <f>ROUND(I149*H149,2)</f>
        <v>0</v>
      </c>
      <c r="BL149" s="15" t="s">
        <v>117</v>
      </c>
      <c r="BM149" s="133" t="s">
        <v>164</v>
      </c>
    </row>
    <row r="150" spans="2:51" s="12" customFormat="1" ht="12">
      <c r="B150" s="135"/>
      <c r="C150" s="200"/>
      <c r="D150" s="201" t="s">
        <v>118</v>
      </c>
      <c r="E150" s="202" t="s">
        <v>1</v>
      </c>
      <c r="F150" s="203" t="s">
        <v>165</v>
      </c>
      <c r="G150" s="204"/>
      <c r="H150" s="205">
        <v>404.568</v>
      </c>
      <c r="I150" s="217"/>
      <c r="J150" s="150"/>
      <c r="L150" s="135"/>
      <c r="M150" s="137"/>
      <c r="N150" s="138"/>
      <c r="O150" s="138"/>
      <c r="P150" s="138"/>
      <c r="Q150" s="138"/>
      <c r="R150" s="138"/>
      <c r="S150" s="138"/>
      <c r="T150" s="139"/>
      <c r="AT150" s="136" t="s">
        <v>118</v>
      </c>
      <c r="AU150" s="136" t="s">
        <v>75</v>
      </c>
      <c r="AV150" s="12" t="s">
        <v>77</v>
      </c>
      <c r="AW150" s="12" t="s">
        <v>26</v>
      </c>
      <c r="AX150" s="12" t="s">
        <v>68</v>
      </c>
      <c r="AY150" s="136" t="s">
        <v>112</v>
      </c>
    </row>
    <row r="151" spans="2:51" s="13" customFormat="1" ht="12">
      <c r="B151" s="140"/>
      <c r="C151" s="206"/>
      <c r="D151" s="201" t="s">
        <v>118</v>
      </c>
      <c r="E151" s="207" t="s">
        <v>1</v>
      </c>
      <c r="F151" s="203" t="s">
        <v>120</v>
      </c>
      <c r="G151" s="204"/>
      <c r="H151" s="205">
        <v>404.568</v>
      </c>
      <c r="I151" s="218"/>
      <c r="J151" s="150"/>
      <c r="L151" s="140"/>
      <c r="M151" s="142"/>
      <c r="N151" s="143"/>
      <c r="O151" s="143"/>
      <c r="P151" s="143"/>
      <c r="Q151" s="143"/>
      <c r="R151" s="143"/>
      <c r="S151" s="143"/>
      <c r="T151" s="144"/>
      <c r="AT151" s="141" t="s">
        <v>118</v>
      </c>
      <c r="AU151" s="141" t="s">
        <v>75</v>
      </c>
      <c r="AV151" s="13" t="s">
        <v>117</v>
      </c>
      <c r="AW151" s="13" t="s">
        <v>26</v>
      </c>
      <c r="AX151" s="13" t="s">
        <v>75</v>
      </c>
      <c r="AY151" s="141" t="s">
        <v>112</v>
      </c>
    </row>
    <row r="152" spans="1:65" s="2" customFormat="1" ht="16.5" customHeight="1">
      <c r="A152" s="27"/>
      <c r="B152" s="126"/>
      <c r="C152" s="195">
        <v>12</v>
      </c>
      <c r="D152" s="195" t="s">
        <v>113</v>
      </c>
      <c r="E152" s="196" t="s">
        <v>166</v>
      </c>
      <c r="F152" s="197" t="s">
        <v>167</v>
      </c>
      <c r="G152" s="198" t="s">
        <v>116</v>
      </c>
      <c r="H152" s="199">
        <v>1573.32</v>
      </c>
      <c r="I152" s="127"/>
      <c r="J152" s="150">
        <f t="shared" si="0"/>
        <v>0</v>
      </c>
      <c r="K152" s="128"/>
      <c r="L152" s="28"/>
      <c r="M152" s="129" t="s">
        <v>1</v>
      </c>
      <c r="N152" s="130" t="s">
        <v>33</v>
      </c>
      <c r="O152" s="131">
        <v>0</v>
      </c>
      <c r="P152" s="131">
        <f>O152*H152</f>
        <v>0</v>
      </c>
      <c r="Q152" s="131">
        <v>0</v>
      </c>
      <c r="R152" s="131">
        <f>Q152*H152</f>
        <v>0</v>
      </c>
      <c r="S152" s="131">
        <v>0</v>
      </c>
      <c r="T152" s="132">
        <f>S152*H152</f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33" t="s">
        <v>117</v>
      </c>
      <c r="AT152" s="133" t="s">
        <v>113</v>
      </c>
      <c r="AU152" s="133" t="s">
        <v>75</v>
      </c>
      <c r="AY152" s="15" t="s">
        <v>112</v>
      </c>
      <c r="BE152" s="134">
        <f>IF(N152="základní",J152,0)</f>
        <v>0</v>
      </c>
      <c r="BF152" s="134">
        <f>IF(N152="snížená",J152,0)</f>
        <v>0</v>
      </c>
      <c r="BG152" s="134">
        <f>IF(N152="zákl. přenesená",J152,0)</f>
        <v>0</v>
      </c>
      <c r="BH152" s="134">
        <f>IF(N152="sníž. přenesená",J152,0)</f>
        <v>0</v>
      </c>
      <c r="BI152" s="134">
        <f>IF(N152="nulová",J152,0)</f>
        <v>0</v>
      </c>
      <c r="BJ152" s="15" t="s">
        <v>75</v>
      </c>
      <c r="BK152" s="134">
        <f>ROUND(I152*H152,2)</f>
        <v>0</v>
      </c>
      <c r="BL152" s="15" t="s">
        <v>117</v>
      </c>
      <c r="BM152" s="133" t="s">
        <v>168</v>
      </c>
    </row>
    <row r="153" spans="2:51" s="12" customFormat="1" ht="12">
      <c r="B153" s="135"/>
      <c r="C153" s="200"/>
      <c r="D153" s="201" t="s">
        <v>118</v>
      </c>
      <c r="E153" s="202" t="s">
        <v>1</v>
      </c>
      <c r="F153" s="203" t="s">
        <v>169</v>
      </c>
      <c r="G153" s="204"/>
      <c r="H153" s="205">
        <v>1573.32</v>
      </c>
      <c r="I153" s="217"/>
      <c r="J153" s="150"/>
      <c r="L153" s="135"/>
      <c r="M153" s="137"/>
      <c r="N153" s="138"/>
      <c r="O153" s="138"/>
      <c r="P153" s="138"/>
      <c r="Q153" s="138"/>
      <c r="R153" s="138"/>
      <c r="S153" s="138"/>
      <c r="T153" s="139"/>
      <c r="AT153" s="136" t="s">
        <v>118</v>
      </c>
      <c r="AU153" s="136" t="s">
        <v>75</v>
      </c>
      <c r="AV153" s="12" t="s">
        <v>77</v>
      </c>
      <c r="AW153" s="12" t="s">
        <v>26</v>
      </c>
      <c r="AX153" s="12" t="s">
        <v>68</v>
      </c>
      <c r="AY153" s="136" t="s">
        <v>112</v>
      </c>
    </row>
    <row r="154" spans="2:51" s="13" customFormat="1" ht="12">
      <c r="B154" s="140"/>
      <c r="C154" s="206"/>
      <c r="D154" s="201" t="s">
        <v>118</v>
      </c>
      <c r="E154" s="207" t="s">
        <v>1</v>
      </c>
      <c r="F154" s="203" t="s">
        <v>120</v>
      </c>
      <c r="G154" s="204"/>
      <c r="H154" s="205">
        <v>1573.32</v>
      </c>
      <c r="I154" s="218"/>
      <c r="J154" s="150"/>
      <c r="L154" s="140"/>
      <c r="M154" s="142"/>
      <c r="N154" s="143"/>
      <c r="O154" s="143"/>
      <c r="P154" s="143"/>
      <c r="Q154" s="143"/>
      <c r="R154" s="143"/>
      <c r="S154" s="143"/>
      <c r="T154" s="144"/>
      <c r="AT154" s="141" t="s">
        <v>118</v>
      </c>
      <c r="AU154" s="141" t="s">
        <v>75</v>
      </c>
      <c r="AV154" s="13" t="s">
        <v>117</v>
      </c>
      <c r="AW154" s="13" t="s">
        <v>26</v>
      </c>
      <c r="AX154" s="13" t="s">
        <v>75</v>
      </c>
      <c r="AY154" s="141" t="s">
        <v>112</v>
      </c>
    </row>
    <row r="155" spans="1:65" s="2" customFormat="1" ht="16.5" customHeight="1">
      <c r="A155" s="27"/>
      <c r="B155" s="126"/>
      <c r="C155" s="195">
        <v>13</v>
      </c>
      <c r="D155" s="195" t="s">
        <v>113</v>
      </c>
      <c r="E155" s="196" t="s">
        <v>170</v>
      </c>
      <c r="F155" s="197" t="s">
        <v>171</v>
      </c>
      <c r="G155" s="198" t="s">
        <v>116</v>
      </c>
      <c r="H155" s="199">
        <v>786.66</v>
      </c>
      <c r="I155" s="127"/>
      <c r="J155" s="150">
        <f t="shared" si="0"/>
        <v>0</v>
      </c>
      <c r="K155" s="128"/>
      <c r="L155" s="28"/>
      <c r="M155" s="129" t="s">
        <v>1</v>
      </c>
      <c r="N155" s="130" t="s">
        <v>33</v>
      </c>
      <c r="O155" s="131">
        <v>0</v>
      </c>
      <c r="P155" s="131">
        <f>O155*H155</f>
        <v>0</v>
      </c>
      <c r="Q155" s="131">
        <v>0</v>
      </c>
      <c r="R155" s="131">
        <f>Q155*H155</f>
        <v>0</v>
      </c>
      <c r="S155" s="131">
        <v>0</v>
      </c>
      <c r="T155" s="132">
        <f>S155*H155</f>
        <v>0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R155" s="133" t="s">
        <v>117</v>
      </c>
      <c r="AT155" s="133" t="s">
        <v>113</v>
      </c>
      <c r="AU155" s="133" t="s">
        <v>75</v>
      </c>
      <c r="AY155" s="15" t="s">
        <v>112</v>
      </c>
      <c r="BE155" s="134">
        <f>IF(N155="základní",J155,0)</f>
        <v>0</v>
      </c>
      <c r="BF155" s="134">
        <f>IF(N155="snížená",J155,0)</f>
        <v>0</v>
      </c>
      <c r="BG155" s="134">
        <f>IF(N155="zákl. přenesená",J155,0)</f>
        <v>0</v>
      </c>
      <c r="BH155" s="134">
        <f>IF(N155="sníž. přenesená",J155,0)</f>
        <v>0</v>
      </c>
      <c r="BI155" s="134">
        <f>IF(N155="nulová",J155,0)</f>
        <v>0</v>
      </c>
      <c r="BJ155" s="15" t="s">
        <v>75</v>
      </c>
      <c r="BK155" s="134">
        <f>ROUND(I155*H155,2)</f>
        <v>0</v>
      </c>
      <c r="BL155" s="15" t="s">
        <v>117</v>
      </c>
      <c r="BM155" s="133" t="s">
        <v>172</v>
      </c>
    </row>
    <row r="156" spans="2:51" s="12" customFormat="1" ht="12">
      <c r="B156" s="135"/>
      <c r="C156" s="200"/>
      <c r="D156" s="201" t="s">
        <v>118</v>
      </c>
      <c r="E156" s="202" t="s">
        <v>1</v>
      </c>
      <c r="F156" s="203" t="s">
        <v>173</v>
      </c>
      <c r="G156" s="204"/>
      <c r="H156" s="205">
        <v>786.66</v>
      </c>
      <c r="I156" s="217"/>
      <c r="J156" s="150"/>
      <c r="L156" s="135"/>
      <c r="M156" s="137"/>
      <c r="N156" s="138"/>
      <c r="O156" s="138"/>
      <c r="P156" s="138"/>
      <c r="Q156" s="138"/>
      <c r="R156" s="138"/>
      <c r="S156" s="138"/>
      <c r="T156" s="139"/>
      <c r="AT156" s="136" t="s">
        <v>118</v>
      </c>
      <c r="AU156" s="136" t="s">
        <v>75</v>
      </c>
      <c r="AV156" s="12" t="s">
        <v>77</v>
      </c>
      <c r="AW156" s="12" t="s">
        <v>26</v>
      </c>
      <c r="AX156" s="12" t="s">
        <v>68</v>
      </c>
      <c r="AY156" s="136" t="s">
        <v>112</v>
      </c>
    </row>
    <row r="157" spans="2:51" s="13" customFormat="1" ht="12">
      <c r="B157" s="140"/>
      <c r="C157" s="206"/>
      <c r="D157" s="201" t="s">
        <v>118</v>
      </c>
      <c r="E157" s="207" t="s">
        <v>1</v>
      </c>
      <c r="F157" s="203" t="s">
        <v>120</v>
      </c>
      <c r="G157" s="204"/>
      <c r="H157" s="205">
        <v>786.66</v>
      </c>
      <c r="I157" s="218"/>
      <c r="J157" s="150"/>
      <c r="L157" s="140"/>
      <c r="M157" s="142"/>
      <c r="N157" s="143"/>
      <c r="O157" s="143"/>
      <c r="P157" s="143"/>
      <c r="Q157" s="143"/>
      <c r="R157" s="143"/>
      <c r="S157" s="143"/>
      <c r="T157" s="144"/>
      <c r="AT157" s="141" t="s">
        <v>118</v>
      </c>
      <c r="AU157" s="141" t="s">
        <v>75</v>
      </c>
      <c r="AV157" s="13" t="s">
        <v>117</v>
      </c>
      <c r="AW157" s="13" t="s">
        <v>26</v>
      </c>
      <c r="AX157" s="13" t="s">
        <v>75</v>
      </c>
      <c r="AY157" s="141" t="s">
        <v>112</v>
      </c>
    </row>
    <row r="158" spans="1:65" s="2" customFormat="1" ht="16.5" customHeight="1">
      <c r="A158" s="27"/>
      <c r="B158" s="126"/>
      <c r="C158" s="195">
        <v>14</v>
      </c>
      <c r="D158" s="195" t="s">
        <v>113</v>
      </c>
      <c r="E158" s="196" t="s">
        <v>174</v>
      </c>
      <c r="F158" s="197" t="s">
        <v>175</v>
      </c>
      <c r="G158" s="198" t="s">
        <v>116</v>
      </c>
      <c r="H158" s="199">
        <v>1573.32</v>
      </c>
      <c r="I158" s="127"/>
      <c r="J158" s="150">
        <f t="shared" si="0"/>
        <v>0</v>
      </c>
      <c r="K158" s="128"/>
      <c r="L158" s="28"/>
      <c r="M158" s="129" t="s">
        <v>1</v>
      </c>
      <c r="N158" s="130" t="s">
        <v>33</v>
      </c>
      <c r="O158" s="131">
        <v>0</v>
      </c>
      <c r="P158" s="131">
        <f>O158*H158</f>
        <v>0</v>
      </c>
      <c r="Q158" s="131">
        <v>0</v>
      </c>
      <c r="R158" s="131">
        <f>Q158*H158</f>
        <v>0</v>
      </c>
      <c r="S158" s="131">
        <v>0</v>
      </c>
      <c r="T158" s="132">
        <f>S158*H158</f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33" t="s">
        <v>117</v>
      </c>
      <c r="AT158" s="133" t="s">
        <v>113</v>
      </c>
      <c r="AU158" s="133" t="s">
        <v>75</v>
      </c>
      <c r="AY158" s="15" t="s">
        <v>112</v>
      </c>
      <c r="BE158" s="134">
        <f>IF(N158="základní",J158,0)</f>
        <v>0</v>
      </c>
      <c r="BF158" s="134">
        <f>IF(N158="snížená",J158,0)</f>
        <v>0</v>
      </c>
      <c r="BG158" s="134">
        <f>IF(N158="zákl. přenesená",J158,0)</f>
        <v>0</v>
      </c>
      <c r="BH158" s="134">
        <f>IF(N158="sníž. přenesená",J158,0)</f>
        <v>0</v>
      </c>
      <c r="BI158" s="134">
        <f>IF(N158="nulová",J158,0)</f>
        <v>0</v>
      </c>
      <c r="BJ158" s="15" t="s">
        <v>75</v>
      </c>
      <c r="BK158" s="134">
        <f>ROUND(I158*H158,2)</f>
        <v>0</v>
      </c>
      <c r="BL158" s="15" t="s">
        <v>117</v>
      </c>
      <c r="BM158" s="133" t="s">
        <v>176</v>
      </c>
    </row>
    <row r="159" spans="2:51" s="12" customFormat="1" ht="12">
      <c r="B159" s="135"/>
      <c r="C159" s="200"/>
      <c r="D159" s="201" t="s">
        <v>118</v>
      </c>
      <c r="E159" s="202" t="s">
        <v>1</v>
      </c>
      <c r="F159" s="203" t="s">
        <v>169</v>
      </c>
      <c r="G159" s="204"/>
      <c r="H159" s="205">
        <v>1573.32</v>
      </c>
      <c r="I159" s="217"/>
      <c r="J159" s="150"/>
      <c r="L159" s="135"/>
      <c r="M159" s="137"/>
      <c r="N159" s="138"/>
      <c r="O159" s="138"/>
      <c r="P159" s="138"/>
      <c r="Q159" s="138"/>
      <c r="R159" s="138"/>
      <c r="S159" s="138"/>
      <c r="T159" s="139"/>
      <c r="AT159" s="136" t="s">
        <v>118</v>
      </c>
      <c r="AU159" s="136" t="s">
        <v>75</v>
      </c>
      <c r="AV159" s="12" t="s">
        <v>77</v>
      </c>
      <c r="AW159" s="12" t="s">
        <v>26</v>
      </c>
      <c r="AX159" s="12" t="s">
        <v>68</v>
      </c>
      <c r="AY159" s="136" t="s">
        <v>112</v>
      </c>
    </row>
    <row r="160" spans="2:51" s="13" customFormat="1" ht="12">
      <c r="B160" s="140"/>
      <c r="C160" s="206"/>
      <c r="D160" s="201" t="s">
        <v>118</v>
      </c>
      <c r="E160" s="207" t="s">
        <v>1</v>
      </c>
      <c r="F160" s="203" t="s">
        <v>120</v>
      </c>
      <c r="G160" s="204"/>
      <c r="H160" s="205">
        <v>1573.32</v>
      </c>
      <c r="I160" s="218"/>
      <c r="J160" s="150"/>
      <c r="L160" s="140"/>
      <c r="M160" s="142"/>
      <c r="N160" s="143"/>
      <c r="O160" s="143"/>
      <c r="P160" s="143"/>
      <c r="Q160" s="143"/>
      <c r="R160" s="143"/>
      <c r="S160" s="143"/>
      <c r="T160" s="144"/>
      <c r="AT160" s="141" t="s">
        <v>118</v>
      </c>
      <c r="AU160" s="141" t="s">
        <v>75</v>
      </c>
      <c r="AV160" s="13" t="s">
        <v>117</v>
      </c>
      <c r="AW160" s="13" t="s">
        <v>26</v>
      </c>
      <c r="AX160" s="13" t="s">
        <v>75</v>
      </c>
      <c r="AY160" s="141" t="s">
        <v>112</v>
      </c>
    </row>
    <row r="161" spans="1:65" s="2" customFormat="1" ht="16.5" customHeight="1">
      <c r="A161" s="27"/>
      <c r="B161" s="126"/>
      <c r="C161" s="195">
        <v>15</v>
      </c>
      <c r="D161" s="195" t="s">
        <v>113</v>
      </c>
      <c r="E161" s="196" t="s">
        <v>177</v>
      </c>
      <c r="F161" s="197" t="s">
        <v>178</v>
      </c>
      <c r="G161" s="198" t="s">
        <v>116</v>
      </c>
      <c r="H161" s="199">
        <v>786.66</v>
      </c>
      <c r="I161" s="127"/>
      <c r="J161" s="150">
        <f t="shared" si="0"/>
        <v>0</v>
      </c>
      <c r="K161" s="128"/>
      <c r="L161" s="28"/>
      <c r="M161" s="129" t="s">
        <v>1</v>
      </c>
      <c r="N161" s="130" t="s">
        <v>33</v>
      </c>
      <c r="O161" s="131">
        <v>0</v>
      </c>
      <c r="P161" s="131">
        <f>O161*H161</f>
        <v>0</v>
      </c>
      <c r="Q161" s="131">
        <v>0</v>
      </c>
      <c r="R161" s="131">
        <f>Q161*H161</f>
        <v>0</v>
      </c>
      <c r="S161" s="131">
        <v>0</v>
      </c>
      <c r="T161" s="132">
        <f>S161*H161</f>
        <v>0</v>
      </c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R161" s="133" t="s">
        <v>117</v>
      </c>
      <c r="AT161" s="133" t="s">
        <v>113</v>
      </c>
      <c r="AU161" s="133" t="s">
        <v>75</v>
      </c>
      <c r="AY161" s="15" t="s">
        <v>112</v>
      </c>
      <c r="BE161" s="134">
        <f>IF(N161="základní",J161,0)</f>
        <v>0</v>
      </c>
      <c r="BF161" s="134">
        <f>IF(N161="snížená",J161,0)</f>
        <v>0</v>
      </c>
      <c r="BG161" s="134">
        <f>IF(N161="zákl. přenesená",J161,0)</f>
        <v>0</v>
      </c>
      <c r="BH161" s="134">
        <f>IF(N161="sníž. přenesená",J161,0)</f>
        <v>0</v>
      </c>
      <c r="BI161" s="134">
        <f>IF(N161="nulová",J161,0)</f>
        <v>0</v>
      </c>
      <c r="BJ161" s="15" t="s">
        <v>75</v>
      </c>
      <c r="BK161" s="134">
        <f>ROUND(I161*H161,2)</f>
        <v>0</v>
      </c>
      <c r="BL161" s="15" t="s">
        <v>117</v>
      </c>
      <c r="BM161" s="133" t="s">
        <v>179</v>
      </c>
    </row>
    <row r="162" spans="2:51" s="12" customFormat="1" ht="12">
      <c r="B162" s="135"/>
      <c r="C162" s="200"/>
      <c r="D162" s="201" t="s">
        <v>118</v>
      </c>
      <c r="E162" s="202" t="s">
        <v>1</v>
      </c>
      <c r="F162" s="203" t="s">
        <v>173</v>
      </c>
      <c r="G162" s="204"/>
      <c r="H162" s="205">
        <v>786.66</v>
      </c>
      <c r="I162" s="217"/>
      <c r="J162" s="150"/>
      <c r="L162" s="135"/>
      <c r="M162" s="137"/>
      <c r="N162" s="138"/>
      <c r="O162" s="138"/>
      <c r="P162" s="138"/>
      <c r="Q162" s="138"/>
      <c r="R162" s="138"/>
      <c r="S162" s="138"/>
      <c r="T162" s="139"/>
      <c r="AT162" s="136" t="s">
        <v>118</v>
      </c>
      <c r="AU162" s="136" t="s">
        <v>75</v>
      </c>
      <c r="AV162" s="12" t="s">
        <v>77</v>
      </c>
      <c r="AW162" s="12" t="s">
        <v>26</v>
      </c>
      <c r="AX162" s="12" t="s">
        <v>68</v>
      </c>
      <c r="AY162" s="136" t="s">
        <v>112</v>
      </c>
    </row>
    <row r="163" spans="2:51" s="13" customFormat="1" ht="12">
      <c r="B163" s="140"/>
      <c r="C163" s="206"/>
      <c r="D163" s="201" t="s">
        <v>118</v>
      </c>
      <c r="E163" s="207" t="s">
        <v>1</v>
      </c>
      <c r="F163" s="203" t="s">
        <v>120</v>
      </c>
      <c r="G163" s="204"/>
      <c r="H163" s="205">
        <v>786.66</v>
      </c>
      <c r="I163" s="218"/>
      <c r="J163" s="150"/>
      <c r="L163" s="140"/>
      <c r="M163" s="142"/>
      <c r="N163" s="143"/>
      <c r="O163" s="143"/>
      <c r="P163" s="143"/>
      <c r="Q163" s="143"/>
      <c r="R163" s="143"/>
      <c r="S163" s="143"/>
      <c r="T163" s="144"/>
      <c r="AT163" s="141" t="s">
        <v>118</v>
      </c>
      <c r="AU163" s="141" t="s">
        <v>75</v>
      </c>
      <c r="AV163" s="13" t="s">
        <v>117</v>
      </c>
      <c r="AW163" s="13" t="s">
        <v>26</v>
      </c>
      <c r="AX163" s="13" t="s">
        <v>75</v>
      </c>
      <c r="AY163" s="141" t="s">
        <v>112</v>
      </c>
    </row>
    <row r="164" spans="1:65" s="2" customFormat="1" ht="33" customHeight="1">
      <c r="A164" s="27"/>
      <c r="B164" s="126"/>
      <c r="C164" s="195">
        <v>16</v>
      </c>
      <c r="D164" s="195" t="s">
        <v>113</v>
      </c>
      <c r="E164" s="196" t="s">
        <v>181</v>
      </c>
      <c r="F164" s="197" t="s">
        <v>182</v>
      </c>
      <c r="G164" s="198" t="s">
        <v>146</v>
      </c>
      <c r="H164" s="199">
        <v>404.568</v>
      </c>
      <c r="I164" s="127"/>
      <c r="J164" s="150">
        <f t="shared" si="0"/>
        <v>0</v>
      </c>
      <c r="K164" s="128"/>
      <c r="L164" s="28"/>
      <c r="M164" s="129" t="s">
        <v>1</v>
      </c>
      <c r="N164" s="130" t="s">
        <v>33</v>
      </c>
      <c r="O164" s="131">
        <v>0.816</v>
      </c>
      <c r="P164" s="131">
        <f>O164*H164</f>
        <v>330.12748799999997</v>
      </c>
      <c r="Q164" s="131">
        <v>0</v>
      </c>
      <c r="R164" s="131">
        <f>Q164*H164</f>
        <v>0</v>
      </c>
      <c r="S164" s="131">
        <v>0</v>
      </c>
      <c r="T164" s="132">
        <f>S164*H164</f>
        <v>0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R164" s="133" t="s">
        <v>117</v>
      </c>
      <c r="AT164" s="133" t="s">
        <v>113</v>
      </c>
      <c r="AU164" s="133" t="s">
        <v>75</v>
      </c>
      <c r="AY164" s="15" t="s">
        <v>112</v>
      </c>
      <c r="BE164" s="134">
        <f>IF(N164="základní",J164,0)</f>
        <v>0</v>
      </c>
      <c r="BF164" s="134">
        <f>IF(N164="snížená",J164,0)</f>
        <v>0</v>
      </c>
      <c r="BG164" s="134">
        <f>IF(N164="zákl. přenesená",J164,0)</f>
        <v>0</v>
      </c>
      <c r="BH164" s="134">
        <f>IF(N164="sníž. přenesená",J164,0)</f>
        <v>0</v>
      </c>
      <c r="BI164" s="134">
        <f>IF(N164="nulová",J164,0)</f>
        <v>0</v>
      </c>
      <c r="BJ164" s="15" t="s">
        <v>75</v>
      </c>
      <c r="BK164" s="134">
        <f>ROUND(I164*H164,2)</f>
        <v>0</v>
      </c>
      <c r="BL164" s="15" t="s">
        <v>117</v>
      </c>
      <c r="BM164" s="133" t="s">
        <v>183</v>
      </c>
    </row>
    <row r="165" spans="2:51" s="12" customFormat="1" ht="12">
      <c r="B165" s="135"/>
      <c r="C165" s="200"/>
      <c r="D165" s="201" t="s">
        <v>118</v>
      </c>
      <c r="E165" s="202" t="s">
        <v>1</v>
      </c>
      <c r="F165" s="203" t="s">
        <v>165</v>
      </c>
      <c r="G165" s="204"/>
      <c r="H165" s="205">
        <v>404.568</v>
      </c>
      <c r="I165" s="217"/>
      <c r="J165" s="150"/>
      <c r="L165" s="135"/>
      <c r="M165" s="137"/>
      <c r="N165" s="138"/>
      <c r="O165" s="138"/>
      <c r="P165" s="138"/>
      <c r="Q165" s="138"/>
      <c r="R165" s="138"/>
      <c r="S165" s="138"/>
      <c r="T165" s="139"/>
      <c r="AT165" s="136" t="s">
        <v>118</v>
      </c>
      <c r="AU165" s="136" t="s">
        <v>75</v>
      </c>
      <c r="AV165" s="12" t="s">
        <v>77</v>
      </c>
      <c r="AW165" s="12" t="s">
        <v>26</v>
      </c>
      <c r="AX165" s="12" t="s">
        <v>75</v>
      </c>
      <c r="AY165" s="136" t="s">
        <v>112</v>
      </c>
    </row>
    <row r="166" spans="1:65" s="2" customFormat="1" ht="37.9" customHeight="1">
      <c r="A166" s="27"/>
      <c r="B166" s="126"/>
      <c r="C166" s="195">
        <v>17</v>
      </c>
      <c r="D166" s="195" t="s">
        <v>113</v>
      </c>
      <c r="E166" s="196" t="s">
        <v>184</v>
      </c>
      <c r="F166" s="197" t="s">
        <v>185</v>
      </c>
      <c r="G166" s="198" t="s">
        <v>146</v>
      </c>
      <c r="H166" s="199">
        <v>432.977</v>
      </c>
      <c r="I166" s="127"/>
      <c r="J166" s="150">
        <f t="shared" si="0"/>
        <v>0</v>
      </c>
      <c r="K166" s="128"/>
      <c r="L166" s="28"/>
      <c r="M166" s="129" t="s">
        <v>1</v>
      </c>
      <c r="N166" s="130" t="s">
        <v>33</v>
      </c>
      <c r="O166" s="131">
        <v>0.113</v>
      </c>
      <c r="P166" s="131">
        <f>O166*H166</f>
        <v>48.926401</v>
      </c>
      <c r="Q166" s="131">
        <v>0</v>
      </c>
      <c r="R166" s="131">
        <f>Q166*H166</f>
        <v>0</v>
      </c>
      <c r="S166" s="131">
        <v>0</v>
      </c>
      <c r="T166" s="132">
        <f>S166*H166</f>
        <v>0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R166" s="133" t="s">
        <v>117</v>
      </c>
      <c r="AT166" s="133" t="s">
        <v>113</v>
      </c>
      <c r="AU166" s="133" t="s">
        <v>75</v>
      </c>
      <c r="AY166" s="15" t="s">
        <v>112</v>
      </c>
      <c r="BE166" s="134">
        <f>IF(N166="základní",J166,0)</f>
        <v>0</v>
      </c>
      <c r="BF166" s="134">
        <f>IF(N166="snížená",J166,0)</f>
        <v>0</v>
      </c>
      <c r="BG166" s="134">
        <f>IF(N166="zákl. přenesená",J166,0)</f>
        <v>0</v>
      </c>
      <c r="BH166" s="134">
        <f>IF(N166="sníž. přenesená",J166,0)</f>
        <v>0</v>
      </c>
      <c r="BI166" s="134">
        <f>IF(N166="nulová",J166,0)</f>
        <v>0</v>
      </c>
      <c r="BJ166" s="15" t="s">
        <v>75</v>
      </c>
      <c r="BK166" s="134">
        <f>ROUND(I166*H166,2)</f>
        <v>0</v>
      </c>
      <c r="BL166" s="15" t="s">
        <v>117</v>
      </c>
      <c r="BM166" s="133" t="s">
        <v>186</v>
      </c>
    </row>
    <row r="167" spans="2:51" s="12" customFormat="1" ht="12">
      <c r="B167" s="135"/>
      <c r="C167" s="200"/>
      <c r="D167" s="201" t="s">
        <v>118</v>
      </c>
      <c r="E167" s="202" t="s">
        <v>1</v>
      </c>
      <c r="F167" s="203" t="s">
        <v>187</v>
      </c>
      <c r="G167" s="204"/>
      <c r="H167" s="205">
        <v>432.976931216931</v>
      </c>
      <c r="I167" s="217"/>
      <c r="J167" s="150"/>
      <c r="L167" s="135"/>
      <c r="M167" s="137"/>
      <c r="N167" s="138"/>
      <c r="O167" s="138"/>
      <c r="P167" s="138"/>
      <c r="Q167" s="138"/>
      <c r="R167" s="138"/>
      <c r="S167" s="138"/>
      <c r="T167" s="139"/>
      <c r="AT167" s="136" t="s">
        <v>118</v>
      </c>
      <c r="AU167" s="136" t="s">
        <v>75</v>
      </c>
      <c r="AV167" s="12" t="s">
        <v>77</v>
      </c>
      <c r="AW167" s="12" t="s">
        <v>26</v>
      </c>
      <c r="AX167" s="12" t="s">
        <v>75</v>
      </c>
      <c r="AY167" s="136" t="s">
        <v>112</v>
      </c>
    </row>
    <row r="168" spans="1:65" s="2" customFormat="1" ht="24.2" customHeight="1">
      <c r="A168" s="27"/>
      <c r="B168" s="126"/>
      <c r="C168" s="195">
        <v>18</v>
      </c>
      <c r="D168" s="195" t="s">
        <v>113</v>
      </c>
      <c r="E168" s="196" t="s">
        <v>189</v>
      </c>
      <c r="F168" s="197" t="s">
        <v>190</v>
      </c>
      <c r="G168" s="198" t="s">
        <v>146</v>
      </c>
      <c r="H168" s="199">
        <v>432.977</v>
      </c>
      <c r="I168" s="127"/>
      <c r="J168" s="150">
        <f t="shared" si="0"/>
        <v>0</v>
      </c>
      <c r="K168" s="128"/>
      <c r="L168" s="28"/>
      <c r="M168" s="129" t="s">
        <v>1</v>
      </c>
      <c r="N168" s="130" t="s">
        <v>33</v>
      </c>
      <c r="O168" s="131">
        <v>0.009</v>
      </c>
      <c r="P168" s="131">
        <f>O168*H168</f>
        <v>3.8967929999999993</v>
      </c>
      <c r="Q168" s="131">
        <v>0</v>
      </c>
      <c r="R168" s="131">
        <f>Q168*H168</f>
        <v>0</v>
      </c>
      <c r="S168" s="131">
        <v>0</v>
      </c>
      <c r="T168" s="132">
        <f>S168*H168</f>
        <v>0</v>
      </c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R168" s="133" t="s">
        <v>117</v>
      </c>
      <c r="AT168" s="133" t="s">
        <v>113</v>
      </c>
      <c r="AU168" s="133" t="s">
        <v>75</v>
      </c>
      <c r="AY168" s="15" t="s">
        <v>112</v>
      </c>
      <c r="BE168" s="134">
        <f>IF(N168="základní",J168,0)</f>
        <v>0</v>
      </c>
      <c r="BF168" s="134">
        <f>IF(N168="snížená",J168,0)</f>
        <v>0</v>
      </c>
      <c r="BG168" s="134">
        <f>IF(N168="zákl. přenesená",J168,0)</f>
        <v>0</v>
      </c>
      <c r="BH168" s="134">
        <f>IF(N168="sníž. přenesená",J168,0)</f>
        <v>0</v>
      </c>
      <c r="BI168" s="134">
        <f>IF(N168="nulová",J168,0)</f>
        <v>0</v>
      </c>
      <c r="BJ168" s="15" t="s">
        <v>75</v>
      </c>
      <c r="BK168" s="134">
        <f>ROUND(I168*H168,2)</f>
        <v>0</v>
      </c>
      <c r="BL168" s="15" t="s">
        <v>117</v>
      </c>
      <c r="BM168" s="133" t="s">
        <v>191</v>
      </c>
    </row>
    <row r="169" spans="2:51" s="12" customFormat="1" ht="12">
      <c r="B169" s="135"/>
      <c r="C169" s="200"/>
      <c r="D169" s="201" t="s">
        <v>118</v>
      </c>
      <c r="E169" s="202" t="s">
        <v>1</v>
      </c>
      <c r="F169" s="203" t="s">
        <v>187</v>
      </c>
      <c r="G169" s="204"/>
      <c r="H169" s="205">
        <v>432.976931216931</v>
      </c>
      <c r="I169" s="217"/>
      <c r="J169" s="150"/>
      <c r="L169" s="135"/>
      <c r="M169" s="137"/>
      <c r="N169" s="138"/>
      <c r="O169" s="138"/>
      <c r="P169" s="138"/>
      <c r="Q169" s="138"/>
      <c r="R169" s="138"/>
      <c r="S169" s="138"/>
      <c r="T169" s="139"/>
      <c r="AT169" s="136" t="s">
        <v>118</v>
      </c>
      <c r="AU169" s="136" t="s">
        <v>75</v>
      </c>
      <c r="AV169" s="12" t="s">
        <v>77</v>
      </c>
      <c r="AW169" s="12" t="s">
        <v>26</v>
      </c>
      <c r="AX169" s="12" t="s">
        <v>75</v>
      </c>
      <c r="AY169" s="136" t="s">
        <v>112</v>
      </c>
    </row>
    <row r="170" spans="1:65" s="2" customFormat="1" ht="16.5" customHeight="1">
      <c r="A170" s="27"/>
      <c r="B170" s="126"/>
      <c r="C170" s="195">
        <v>19</v>
      </c>
      <c r="D170" s="195" t="s">
        <v>113</v>
      </c>
      <c r="E170" s="196" t="s">
        <v>192</v>
      </c>
      <c r="F170" s="197" t="s">
        <v>193</v>
      </c>
      <c r="G170" s="198" t="s">
        <v>116</v>
      </c>
      <c r="H170" s="199">
        <v>2882.24</v>
      </c>
      <c r="I170" s="127"/>
      <c r="J170" s="150">
        <f t="shared" si="0"/>
        <v>0</v>
      </c>
      <c r="K170" s="128"/>
      <c r="L170" s="28"/>
      <c r="M170" s="129" t="s">
        <v>1</v>
      </c>
      <c r="N170" s="130" t="s">
        <v>33</v>
      </c>
      <c r="O170" s="131">
        <v>0</v>
      </c>
      <c r="P170" s="131">
        <f>O170*H170</f>
        <v>0</v>
      </c>
      <c r="Q170" s="131">
        <v>0</v>
      </c>
      <c r="R170" s="131">
        <f>Q170*H170</f>
        <v>0</v>
      </c>
      <c r="S170" s="131">
        <v>0</v>
      </c>
      <c r="T170" s="132">
        <f>S170*H170</f>
        <v>0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R170" s="133" t="s">
        <v>117</v>
      </c>
      <c r="AT170" s="133" t="s">
        <v>113</v>
      </c>
      <c r="AU170" s="133" t="s">
        <v>75</v>
      </c>
      <c r="AY170" s="15" t="s">
        <v>112</v>
      </c>
      <c r="BE170" s="134">
        <f>IF(N170="základní",J170,0)</f>
        <v>0</v>
      </c>
      <c r="BF170" s="134">
        <f>IF(N170="snížená",J170,0)</f>
        <v>0</v>
      </c>
      <c r="BG170" s="134">
        <f>IF(N170="zákl. přenesená",J170,0)</f>
        <v>0</v>
      </c>
      <c r="BH170" s="134">
        <f>IF(N170="sníž. přenesená",J170,0)</f>
        <v>0</v>
      </c>
      <c r="BI170" s="134">
        <f>IF(N170="nulová",J170,0)</f>
        <v>0</v>
      </c>
      <c r="BJ170" s="15" t="s">
        <v>75</v>
      </c>
      <c r="BK170" s="134">
        <f>ROUND(I170*H170,2)</f>
        <v>0</v>
      </c>
      <c r="BL170" s="15" t="s">
        <v>117</v>
      </c>
      <c r="BM170" s="133" t="s">
        <v>194</v>
      </c>
    </row>
    <row r="171" spans="2:51" s="12" customFormat="1" ht="12">
      <c r="B171" s="135"/>
      <c r="C171" s="200"/>
      <c r="D171" s="201" t="s">
        <v>118</v>
      </c>
      <c r="E171" s="202" t="s">
        <v>1</v>
      </c>
      <c r="F171" s="203" t="s">
        <v>195</v>
      </c>
      <c r="G171" s="204"/>
      <c r="H171" s="205">
        <v>2882.24</v>
      </c>
      <c r="I171" s="217"/>
      <c r="J171" s="150"/>
      <c r="L171" s="135"/>
      <c r="M171" s="137"/>
      <c r="N171" s="138"/>
      <c r="O171" s="138"/>
      <c r="P171" s="138"/>
      <c r="Q171" s="138"/>
      <c r="R171" s="138"/>
      <c r="S171" s="138"/>
      <c r="T171" s="139"/>
      <c r="AT171" s="136" t="s">
        <v>118</v>
      </c>
      <c r="AU171" s="136" t="s">
        <v>75</v>
      </c>
      <c r="AV171" s="12" t="s">
        <v>77</v>
      </c>
      <c r="AW171" s="12" t="s">
        <v>26</v>
      </c>
      <c r="AX171" s="12" t="s">
        <v>68</v>
      </c>
      <c r="AY171" s="136" t="s">
        <v>112</v>
      </c>
    </row>
    <row r="172" spans="2:51" s="13" customFormat="1" ht="12">
      <c r="B172" s="140"/>
      <c r="C172" s="206"/>
      <c r="D172" s="201" t="s">
        <v>118</v>
      </c>
      <c r="E172" s="207" t="s">
        <v>1</v>
      </c>
      <c r="F172" s="203" t="s">
        <v>120</v>
      </c>
      <c r="G172" s="204"/>
      <c r="H172" s="205">
        <v>2882.24</v>
      </c>
      <c r="I172" s="218"/>
      <c r="J172" s="150"/>
      <c r="L172" s="140"/>
      <c r="M172" s="142"/>
      <c r="N172" s="143"/>
      <c r="O172" s="143"/>
      <c r="P172" s="143"/>
      <c r="Q172" s="143"/>
      <c r="R172" s="143"/>
      <c r="S172" s="143"/>
      <c r="T172" s="144"/>
      <c r="AT172" s="141" t="s">
        <v>118</v>
      </c>
      <c r="AU172" s="141" t="s">
        <v>75</v>
      </c>
      <c r="AV172" s="13" t="s">
        <v>117</v>
      </c>
      <c r="AW172" s="13" t="s">
        <v>26</v>
      </c>
      <c r="AX172" s="13" t="s">
        <v>75</v>
      </c>
      <c r="AY172" s="141" t="s">
        <v>112</v>
      </c>
    </row>
    <row r="173" spans="1:65" s="2" customFormat="1" ht="24.2" customHeight="1">
      <c r="A173" s="27"/>
      <c r="B173" s="126"/>
      <c r="C173" s="195">
        <v>20</v>
      </c>
      <c r="D173" s="195" t="s">
        <v>113</v>
      </c>
      <c r="E173" s="196" t="s">
        <v>196</v>
      </c>
      <c r="F173" s="197" t="s">
        <v>197</v>
      </c>
      <c r="G173" s="198" t="s">
        <v>116</v>
      </c>
      <c r="H173" s="199">
        <v>28.8</v>
      </c>
      <c r="I173" s="127"/>
      <c r="J173" s="150">
        <f t="shared" si="0"/>
        <v>0</v>
      </c>
      <c r="K173" s="128"/>
      <c r="L173" s="28"/>
      <c r="M173" s="129" t="s">
        <v>1</v>
      </c>
      <c r="N173" s="130" t="s">
        <v>33</v>
      </c>
      <c r="O173" s="131">
        <v>0</v>
      </c>
      <c r="P173" s="131">
        <f>O173*H173</f>
        <v>0</v>
      </c>
      <c r="Q173" s="131">
        <v>0</v>
      </c>
      <c r="R173" s="131">
        <f>Q173*H173</f>
        <v>0</v>
      </c>
      <c r="S173" s="131">
        <v>0</v>
      </c>
      <c r="T173" s="132">
        <f>S173*H173</f>
        <v>0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33" t="s">
        <v>117</v>
      </c>
      <c r="AT173" s="133" t="s">
        <v>113</v>
      </c>
      <c r="AU173" s="133" t="s">
        <v>75</v>
      </c>
      <c r="AY173" s="15" t="s">
        <v>112</v>
      </c>
      <c r="BE173" s="134">
        <f>IF(N173="základní",J173,0)</f>
        <v>0</v>
      </c>
      <c r="BF173" s="134">
        <f>IF(N173="snížená",J173,0)</f>
        <v>0</v>
      </c>
      <c r="BG173" s="134">
        <f>IF(N173="zákl. přenesená",J173,0)</f>
        <v>0</v>
      </c>
      <c r="BH173" s="134">
        <f>IF(N173="sníž. přenesená",J173,0)</f>
        <v>0</v>
      </c>
      <c r="BI173" s="134">
        <f>IF(N173="nulová",J173,0)</f>
        <v>0</v>
      </c>
      <c r="BJ173" s="15" t="s">
        <v>75</v>
      </c>
      <c r="BK173" s="134">
        <f>ROUND(I173*H173,2)</f>
        <v>0</v>
      </c>
      <c r="BL173" s="15" t="s">
        <v>117</v>
      </c>
      <c r="BM173" s="133" t="s">
        <v>198</v>
      </c>
    </row>
    <row r="174" spans="2:51" s="12" customFormat="1" ht="12">
      <c r="B174" s="135"/>
      <c r="C174" s="200"/>
      <c r="D174" s="201" t="s">
        <v>118</v>
      </c>
      <c r="E174" s="202" t="s">
        <v>1</v>
      </c>
      <c r="F174" s="203" t="s">
        <v>199</v>
      </c>
      <c r="G174" s="204"/>
      <c r="H174" s="205">
        <v>28.8</v>
      </c>
      <c r="I174" s="217"/>
      <c r="J174" s="150"/>
      <c r="L174" s="135"/>
      <c r="M174" s="137"/>
      <c r="N174" s="138"/>
      <c r="O174" s="138"/>
      <c r="P174" s="138"/>
      <c r="Q174" s="138"/>
      <c r="R174" s="138"/>
      <c r="S174" s="138"/>
      <c r="T174" s="139"/>
      <c r="AT174" s="136" t="s">
        <v>118</v>
      </c>
      <c r="AU174" s="136" t="s">
        <v>75</v>
      </c>
      <c r="AV174" s="12" t="s">
        <v>77</v>
      </c>
      <c r="AW174" s="12" t="s">
        <v>26</v>
      </c>
      <c r="AX174" s="12" t="s">
        <v>68</v>
      </c>
      <c r="AY174" s="136" t="s">
        <v>112</v>
      </c>
    </row>
    <row r="175" spans="2:51" s="13" customFormat="1" ht="12">
      <c r="B175" s="140"/>
      <c r="C175" s="206"/>
      <c r="D175" s="201" t="s">
        <v>118</v>
      </c>
      <c r="E175" s="207" t="s">
        <v>1</v>
      </c>
      <c r="F175" s="203" t="s">
        <v>120</v>
      </c>
      <c r="G175" s="204"/>
      <c r="H175" s="205">
        <v>28.8</v>
      </c>
      <c r="I175" s="218"/>
      <c r="J175" s="150"/>
      <c r="L175" s="140"/>
      <c r="M175" s="142"/>
      <c r="N175" s="143"/>
      <c r="O175" s="143"/>
      <c r="P175" s="143"/>
      <c r="Q175" s="143"/>
      <c r="R175" s="143"/>
      <c r="S175" s="143"/>
      <c r="T175" s="144"/>
      <c r="AT175" s="141" t="s">
        <v>118</v>
      </c>
      <c r="AU175" s="141" t="s">
        <v>75</v>
      </c>
      <c r="AV175" s="13" t="s">
        <v>117</v>
      </c>
      <c r="AW175" s="13" t="s">
        <v>26</v>
      </c>
      <c r="AX175" s="13" t="s">
        <v>75</v>
      </c>
      <c r="AY175" s="141" t="s">
        <v>112</v>
      </c>
    </row>
    <row r="176" spans="1:65" s="2" customFormat="1" ht="16.5" customHeight="1">
      <c r="A176" s="27"/>
      <c r="B176" s="126"/>
      <c r="C176" s="195">
        <v>21</v>
      </c>
      <c r="D176" s="195" t="s">
        <v>113</v>
      </c>
      <c r="E176" s="196" t="s">
        <v>200</v>
      </c>
      <c r="F176" s="197" t="s">
        <v>201</v>
      </c>
      <c r="G176" s="198" t="s">
        <v>116</v>
      </c>
      <c r="H176" s="199">
        <v>606.852</v>
      </c>
      <c r="I176" s="127"/>
      <c r="J176" s="150">
        <f t="shared" si="0"/>
        <v>0</v>
      </c>
      <c r="K176" s="128"/>
      <c r="L176" s="28"/>
      <c r="M176" s="129" t="s">
        <v>1</v>
      </c>
      <c r="N176" s="130" t="s">
        <v>33</v>
      </c>
      <c r="O176" s="131">
        <v>0</v>
      </c>
      <c r="P176" s="131">
        <f>O176*H176</f>
        <v>0</v>
      </c>
      <c r="Q176" s="131">
        <v>0</v>
      </c>
      <c r="R176" s="131">
        <f>Q176*H176</f>
        <v>0</v>
      </c>
      <c r="S176" s="131">
        <v>0</v>
      </c>
      <c r="T176" s="132">
        <f>S176*H176</f>
        <v>0</v>
      </c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R176" s="133" t="s">
        <v>117</v>
      </c>
      <c r="AT176" s="133" t="s">
        <v>113</v>
      </c>
      <c r="AU176" s="133" t="s">
        <v>75</v>
      </c>
      <c r="AY176" s="15" t="s">
        <v>112</v>
      </c>
      <c r="BE176" s="134">
        <f>IF(N176="základní",J176,0)</f>
        <v>0</v>
      </c>
      <c r="BF176" s="134">
        <f>IF(N176="snížená",J176,0)</f>
        <v>0</v>
      </c>
      <c r="BG176" s="134">
        <f>IF(N176="zákl. přenesená",J176,0)</f>
        <v>0</v>
      </c>
      <c r="BH176" s="134">
        <f>IF(N176="sníž. přenesená",J176,0)</f>
        <v>0</v>
      </c>
      <c r="BI176" s="134">
        <f>IF(N176="nulová",J176,0)</f>
        <v>0</v>
      </c>
      <c r="BJ176" s="15" t="s">
        <v>75</v>
      </c>
      <c r="BK176" s="134">
        <f>ROUND(I176*H176,2)</f>
        <v>0</v>
      </c>
      <c r="BL176" s="15" t="s">
        <v>117</v>
      </c>
      <c r="BM176" s="133" t="s">
        <v>202</v>
      </c>
    </row>
    <row r="177" spans="2:51" s="12" customFormat="1" ht="12">
      <c r="B177" s="135"/>
      <c r="C177" s="200"/>
      <c r="D177" s="201" t="s">
        <v>118</v>
      </c>
      <c r="E177" s="202" t="s">
        <v>1</v>
      </c>
      <c r="F177" s="203" t="s">
        <v>203</v>
      </c>
      <c r="G177" s="204"/>
      <c r="H177" s="205">
        <v>606.852</v>
      </c>
      <c r="I177" s="217"/>
      <c r="J177" s="150"/>
      <c r="L177" s="135"/>
      <c r="M177" s="137"/>
      <c r="N177" s="138"/>
      <c r="O177" s="138"/>
      <c r="P177" s="138"/>
      <c r="Q177" s="138"/>
      <c r="R177" s="138"/>
      <c r="S177" s="138"/>
      <c r="T177" s="139"/>
      <c r="AT177" s="136" t="s">
        <v>118</v>
      </c>
      <c r="AU177" s="136" t="s">
        <v>75</v>
      </c>
      <c r="AV177" s="12" t="s">
        <v>77</v>
      </c>
      <c r="AW177" s="12" t="s">
        <v>26</v>
      </c>
      <c r="AX177" s="12" t="s">
        <v>68</v>
      </c>
      <c r="AY177" s="136" t="s">
        <v>112</v>
      </c>
    </row>
    <row r="178" spans="2:51" s="13" customFormat="1" ht="12">
      <c r="B178" s="140"/>
      <c r="C178" s="206"/>
      <c r="D178" s="201" t="s">
        <v>118</v>
      </c>
      <c r="E178" s="207" t="s">
        <v>1</v>
      </c>
      <c r="F178" s="203" t="s">
        <v>120</v>
      </c>
      <c r="G178" s="204"/>
      <c r="H178" s="205">
        <v>606.852</v>
      </c>
      <c r="I178" s="218"/>
      <c r="J178" s="150"/>
      <c r="L178" s="140"/>
      <c r="M178" s="142"/>
      <c r="N178" s="143"/>
      <c r="O178" s="143"/>
      <c r="P178" s="143"/>
      <c r="Q178" s="143"/>
      <c r="R178" s="143"/>
      <c r="S178" s="143"/>
      <c r="T178" s="144"/>
      <c r="AT178" s="141" t="s">
        <v>118</v>
      </c>
      <c r="AU178" s="141" t="s">
        <v>75</v>
      </c>
      <c r="AV178" s="13" t="s">
        <v>117</v>
      </c>
      <c r="AW178" s="13" t="s">
        <v>26</v>
      </c>
      <c r="AX178" s="13" t="s">
        <v>75</v>
      </c>
      <c r="AY178" s="141" t="s">
        <v>112</v>
      </c>
    </row>
    <row r="179" spans="1:65" s="2" customFormat="1" ht="16.5" customHeight="1">
      <c r="A179" s="27"/>
      <c r="B179" s="126"/>
      <c r="C179" s="195">
        <v>22</v>
      </c>
      <c r="D179" s="195" t="s">
        <v>113</v>
      </c>
      <c r="E179" s="196" t="s">
        <v>204</v>
      </c>
      <c r="F179" s="197" t="s">
        <v>205</v>
      </c>
      <c r="G179" s="198" t="s">
        <v>116</v>
      </c>
      <c r="H179" s="199">
        <v>580.932</v>
      </c>
      <c r="I179" s="127"/>
      <c r="J179" s="150">
        <f t="shared" si="0"/>
        <v>0</v>
      </c>
      <c r="K179" s="128"/>
      <c r="L179" s="28"/>
      <c r="M179" s="129" t="s">
        <v>1</v>
      </c>
      <c r="N179" s="130" t="s">
        <v>33</v>
      </c>
      <c r="O179" s="131">
        <v>0</v>
      </c>
      <c r="P179" s="131">
        <f>O179*H179</f>
        <v>0</v>
      </c>
      <c r="Q179" s="131">
        <v>0</v>
      </c>
      <c r="R179" s="131">
        <f>Q179*H179</f>
        <v>0</v>
      </c>
      <c r="S179" s="131">
        <v>0</v>
      </c>
      <c r="T179" s="132">
        <f>S179*H179</f>
        <v>0</v>
      </c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R179" s="133" t="s">
        <v>117</v>
      </c>
      <c r="AT179" s="133" t="s">
        <v>113</v>
      </c>
      <c r="AU179" s="133" t="s">
        <v>75</v>
      </c>
      <c r="AY179" s="15" t="s">
        <v>112</v>
      </c>
      <c r="BE179" s="134">
        <f>IF(N179="základní",J179,0)</f>
        <v>0</v>
      </c>
      <c r="BF179" s="134">
        <f>IF(N179="snížená",J179,0)</f>
        <v>0</v>
      </c>
      <c r="BG179" s="134">
        <f>IF(N179="zákl. přenesená",J179,0)</f>
        <v>0</v>
      </c>
      <c r="BH179" s="134">
        <f>IF(N179="sníž. přenesená",J179,0)</f>
        <v>0</v>
      </c>
      <c r="BI179" s="134">
        <f>IF(N179="nulová",J179,0)</f>
        <v>0</v>
      </c>
      <c r="BJ179" s="15" t="s">
        <v>75</v>
      </c>
      <c r="BK179" s="134">
        <f>ROUND(I179*H179,2)</f>
        <v>0</v>
      </c>
      <c r="BL179" s="15" t="s">
        <v>117</v>
      </c>
      <c r="BM179" s="133" t="s">
        <v>206</v>
      </c>
    </row>
    <row r="180" spans="2:51" s="12" customFormat="1" ht="12">
      <c r="B180" s="135"/>
      <c r="C180" s="200"/>
      <c r="D180" s="201" t="s">
        <v>118</v>
      </c>
      <c r="E180" s="202" t="s">
        <v>1</v>
      </c>
      <c r="F180" s="203" t="s">
        <v>207</v>
      </c>
      <c r="G180" s="204"/>
      <c r="H180" s="205">
        <v>580.932</v>
      </c>
      <c r="I180" s="217"/>
      <c r="J180" s="150"/>
      <c r="L180" s="135"/>
      <c r="M180" s="137"/>
      <c r="N180" s="138"/>
      <c r="O180" s="138"/>
      <c r="P180" s="138"/>
      <c r="Q180" s="138"/>
      <c r="R180" s="138"/>
      <c r="S180" s="138"/>
      <c r="T180" s="139"/>
      <c r="AT180" s="136" t="s">
        <v>118</v>
      </c>
      <c r="AU180" s="136" t="s">
        <v>75</v>
      </c>
      <c r="AV180" s="12" t="s">
        <v>77</v>
      </c>
      <c r="AW180" s="12" t="s">
        <v>26</v>
      </c>
      <c r="AX180" s="12" t="s">
        <v>68</v>
      </c>
      <c r="AY180" s="136" t="s">
        <v>112</v>
      </c>
    </row>
    <row r="181" spans="2:51" s="13" customFormat="1" ht="12">
      <c r="B181" s="140"/>
      <c r="C181" s="206"/>
      <c r="D181" s="201" t="s">
        <v>118</v>
      </c>
      <c r="E181" s="207" t="s">
        <v>1</v>
      </c>
      <c r="F181" s="203" t="s">
        <v>120</v>
      </c>
      <c r="G181" s="204"/>
      <c r="H181" s="205">
        <v>580.932</v>
      </c>
      <c r="I181" s="218"/>
      <c r="J181" s="150"/>
      <c r="L181" s="140"/>
      <c r="M181" s="142"/>
      <c r="N181" s="143"/>
      <c r="O181" s="143"/>
      <c r="P181" s="143"/>
      <c r="Q181" s="143"/>
      <c r="R181" s="143"/>
      <c r="S181" s="143"/>
      <c r="T181" s="144"/>
      <c r="AT181" s="141" t="s">
        <v>118</v>
      </c>
      <c r="AU181" s="141" t="s">
        <v>75</v>
      </c>
      <c r="AV181" s="13" t="s">
        <v>117</v>
      </c>
      <c r="AW181" s="13" t="s">
        <v>26</v>
      </c>
      <c r="AX181" s="13" t="s">
        <v>75</v>
      </c>
      <c r="AY181" s="141" t="s">
        <v>112</v>
      </c>
    </row>
    <row r="182" spans="1:65" s="2" customFormat="1" ht="33" customHeight="1">
      <c r="A182" s="27"/>
      <c r="B182" s="126"/>
      <c r="C182" s="195">
        <v>23</v>
      </c>
      <c r="D182" s="195" t="s">
        <v>113</v>
      </c>
      <c r="E182" s="196" t="s">
        <v>208</v>
      </c>
      <c r="F182" s="197" t="s">
        <v>209</v>
      </c>
      <c r="G182" s="198" t="s">
        <v>210</v>
      </c>
      <c r="H182" s="199">
        <v>51.446</v>
      </c>
      <c r="I182" s="127"/>
      <c r="J182" s="150">
        <f t="shared" si="0"/>
        <v>0</v>
      </c>
      <c r="K182" s="128"/>
      <c r="L182" s="28"/>
      <c r="M182" s="129" t="s">
        <v>1</v>
      </c>
      <c r="N182" s="130" t="s">
        <v>33</v>
      </c>
      <c r="O182" s="131">
        <v>0</v>
      </c>
      <c r="P182" s="131">
        <f>O182*H182</f>
        <v>0</v>
      </c>
      <c r="Q182" s="131">
        <v>1</v>
      </c>
      <c r="R182" s="131">
        <f>Q182*H182</f>
        <v>51.446</v>
      </c>
      <c r="S182" s="131">
        <v>0</v>
      </c>
      <c r="T182" s="132">
        <f>S182*H182</f>
        <v>0</v>
      </c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R182" s="133" t="s">
        <v>117</v>
      </c>
      <c r="AT182" s="133" t="s">
        <v>113</v>
      </c>
      <c r="AU182" s="133" t="s">
        <v>75</v>
      </c>
      <c r="AY182" s="15" t="s">
        <v>112</v>
      </c>
      <c r="BE182" s="134">
        <f>IF(N182="základní",J182,0)</f>
        <v>0</v>
      </c>
      <c r="BF182" s="134">
        <f>IF(N182="snížená",J182,0)</f>
        <v>0</v>
      </c>
      <c r="BG182" s="134">
        <f>IF(N182="zákl. přenesená",J182,0)</f>
        <v>0</v>
      </c>
      <c r="BH182" s="134">
        <f>IF(N182="sníž. přenesená",J182,0)</f>
        <v>0</v>
      </c>
      <c r="BI182" s="134">
        <f>IF(N182="nulová",J182,0)</f>
        <v>0</v>
      </c>
      <c r="BJ182" s="15" t="s">
        <v>75</v>
      </c>
      <c r="BK182" s="134">
        <f>ROUND(I182*H182,2)</f>
        <v>0</v>
      </c>
      <c r="BL182" s="15" t="s">
        <v>117</v>
      </c>
      <c r="BM182" s="133" t="s">
        <v>211</v>
      </c>
    </row>
    <row r="183" spans="2:51" s="12" customFormat="1" ht="12">
      <c r="B183" s="135"/>
      <c r="C183" s="200"/>
      <c r="D183" s="201" t="s">
        <v>118</v>
      </c>
      <c r="E183" s="202" t="s">
        <v>1</v>
      </c>
      <c r="F183" s="203" t="s">
        <v>212</v>
      </c>
      <c r="G183" s="204"/>
      <c r="H183" s="205">
        <v>51.446</v>
      </c>
      <c r="I183" s="217"/>
      <c r="J183" s="150"/>
      <c r="L183" s="135"/>
      <c r="M183" s="137"/>
      <c r="N183" s="138"/>
      <c r="O183" s="138"/>
      <c r="P183" s="138"/>
      <c r="Q183" s="138"/>
      <c r="R183" s="138"/>
      <c r="S183" s="138"/>
      <c r="T183" s="139"/>
      <c r="AT183" s="136" t="s">
        <v>118</v>
      </c>
      <c r="AU183" s="136" t="s">
        <v>75</v>
      </c>
      <c r="AV183" s="12" t="s">
        <v>77</v>
      </c>
      <c r="AW183" s="12" t="s">
        <v>26</v>
      </c>
      <c r="AX183" s="12" t="s">
        <v>68</v>
      </c>
      <c r="AY183" s="136" t="s">
        <v>112</v>
      </c>
    </row>
    <row r="184" spans="2:51" s="13" customFormat="1" ht="12">
      <c r="B184" s="140"/>
      <c r="C184" s="206"/>
      <c r="D184" s="201" t="s">
        <v>118</v>
      </c>
      <c r="E184" s="207" t="s">
        <v>1</v>
      </c>
      <c r="F184" s="203" t="s">
        <v>120</v>
      </c>
      <c r="G184" s="204"/>
      <c r="H184" s="205">
        <v>51.446</v>
      </c>
      <c r="I184" s="218"/>
      <c r="J184" s="150"/>
      <c r="L184" s="140"/>
      <c r="M184" s="142"/>
      <c r="N184" s="143"/>
      <c r="O184" s="143"/>
      <c r="P184" s="143"/>
      <c r="Q184" s="143"/>
      <c r="R184" s="143"/>
      <c r="S184" s="143"/>
      <c r="T184" s="144"/>
      <c r="AT184" s="141" t="s">
        <v>118</v>
      </c>
      <c r="AU184" s="141" t="s">
        <v>75</v>
      </c>
      <c r="AV184" s="13" t="s">
        <v>117</v>
      </c>
      <c r="AW184" s="13" t="s">
        <v>26</v>
      </c>
      <c r="AX184" s="13" t="s">
        <v>75</v>
      </c>
      <c r="AY184" s="141" t="s">
        <v>112</v>
      </c>
    </row>
    <row r="185" spans="1:65" s="2" customFormat="1" ht="33" customHeight="1">
      <c r="A185" s="27"/>
      <c r="B185" s="126"/>
      <c r="C185" s="195">
        <v>24</v>
      </c>
      <c r="D185" s="195" t="s">
        <v>113</v>
      </c>
      <c r="E185" s="196" t="s">
        <v>213</v>
      </c>
      <c r="F185" s="197" t="s">
        <v>214</v>
      </c>
      <c r="G185" s="198" t="s">
        <v>151</v>
      </c>
      <c r="H185" s="199">
        <v>16398</v>
      </c>
      <c r="I185" s="127"/>
      <c r="J185" s="150">
        <f t="shared" si="0"/>
        <v>0</v>
      </c>
      <c r="K185" s="128"/>
      <c r="L185" s="28"/>
      <c r="M185" s="129" t="s">
        <v>1</v>
      </c>
      <c r="N185" s="130" t="s">
        <v>33</v>
      </c>
      <c r="O185" s="131">
        <v>0.016</v>
      </c>
      <c r="P185" s="131">
        <f>O185*H185</f>
        <v>262.368</v>
      </c>
      <c r="Q185" s="131">
        <v>0</v>
      </c>
      <c r="R185" s="131">
        <f>Q185*H185</f>
        <v>0</v>
      </c>
      <c r="S185" s="131">
        <v>0</v>
      </c>
      <c r="T185" s="132">
        <f>S185*H185</f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33" t="s">
        <v>117</v>
      </c>
      <c r="AT185" s="133" t="s">
        <v>113</v>
      </c>
      <c r="AU185" s="133" t="s">
        <v>75</v>
      </c>
      <c r="AY185" s="15" t="s">
        <v>112</v>
      </c>
      <c r="BE185" s="134">
        <f>IF(N185="základní",J185,0)</f>
        <v>0</v>
      </c>
      <c r="BF185" s="134">
        <f>IF(N185="snížená",J185,0)</f>
        <v>0</v>
      </c>
      <c r="BG185" s="134">
        <f>IF(N185="zákl. přenesená",J185,0)</f>
        <v>0</v>
      </c>
      <c r="BH185" s="134">
        <f>IF(N185="sníž. přenesená",J185,0)</f>
        <v>0</v>
      </c>
      <c r="BI185" s="134">
        <f>IF(N185="nulová",J185,0)</f>
        <v>0</v>
      </c>
      <c r="BJ185" s="15" t="s">
        <v>75</v>
      </c>
      <c r="BK185" s="134">
        <f>ROUND(I185*H185,2)</f>
        <v>0</v>
      </c>
      <c r="BL185" s="15" t="s">
        <v>117</v>
      </c>
      <c r="BM185" s="133" t="s">
        <v>215</v>
      </c>
    </row>
    <row r="186" spans="2:51" s="12" customFormat="1" ht="12">
      <c r="B186" s="135"/>
      <c r="C186" s="200"/>
      <c r="D186" s="201" t="s">
        <v>118</v>
      </c>
      <c r="E186" s="202" t="s">
        <v>1</v>
      </c>
      <c r="F186" s="203" t="s">
        <v>216</v>
      </c>
      <c r="G186" s="204"/>
      <c r="H186" s="205">
        <v>16398</v>
      </c>
      <c r="I186" s="217"/>
      <c r="J186" s="150"/>
      <c r="L186" s="135"/>
      <c r="M186" s="137"/>
      <c r="N186" s="138"/>
      <c r="O186" s="138"/>
      <c r="P186" s="138"/>
      <c r="Q186" s="138"/>
      <c r="R186" s="138"/>
      <c r="S186" s="138"/>
      <c r="T186" s="139"/>
      <c r="AT186" s="136" t="s">
        <v>118</v>
      </c>
      <c r="AU186" s="136" t="s">
        <v>75</v>
      </c>
      <c r="AV186" s="12" t="s">
        <v>77</v>
      </c>
      <c r="AW186" s="12" t="s">
        <v>26</v>
      </c>
      <c r="AX186" s="12" t="s">
        <v>68</v>
      </c>
      <c r="AY186" s="136" t="s">
        <v>112</v>
      </c>
    </row>
    <row r="187" spans="2:51" s="13" customFormat="1" ht="12">
      <c r="B187" s="140"/>
      <c r="C187" s="206"/>
      <c r="D187" s="201" t="s">
        <v>118</v>
      </c>
      <c r="E187" s="207" t="s">
        <v>1</v>
      </c>
      <c r="F187" s="203" t="s">
        <v>120</v>
      </c>
      <c r="G187" s="204"/>
      <c r="H187" s="205">
        <v>16398</v>
      </c>
      <c r="I187" s="218"/>
      <c r="J187" s="150"/>
      <c r="L187" s="140"/>
      <c r="M187" s="142"/>
      <c r="N187" s="143"/>
      <c r="O187" s="143"/>
      <c r="P187" s="143"/>
      <c r="Q187" s="143"/>
      <c r="R187" s="143"/>
      <c r="S187" s="143"/>
      <c r="T187" s="144"/>
      <c r="AT187" s="141" t="s">
        <v>118</v>
      </c>
      <c r="AU187" s="141" t="s">
        <v>75</v>
      </c>
      <c r="AV187" s="13" t="s">
        <v>117</v>
      </c>
      <c r="AW187" s="13" t="s">
        <v>26</v>
      </c>
      <c r="AX187" s="13" t="s">
        <v>75</v>
      </c>
      <c r="AY187" s="141" t="s">
        <v>112</v>
      </c>
    </row>
    <row r="188" spans="1:65" s="2" customFormat="1" ht="24.2" customHeight="1">
      <c r="A188" s="27"/>
      <c r="B188" s="126"/>
      <c r="C188" s="195">
        <v>25</v>
      </c>
      <c r="D188" s="195" t="s">
        <v>113</v>
      </c>
      <c r="E188" s="196" t="s">
        <v>217</v>
      </c>
      <c r="F188" s="197" t="s">
        <v>218</v>
      </c>
      <c r="G188" s="198" t="s">
        <v>219</v>
      </c>
      <c r="H188" s="199">
        <v>34</v>
      </c>
      <c r="I188" s="127"/>
      <c r="J188" s="150">
        <f t="shared" si="0"/>
        <v>0</v>
      </c>
      <c r="K188" s="128"/>
      <c r="L188" s="28"/>
      <c r="M188" s="129" t="s">
        <v>1</v>
      </c>
      <c r="N188" s="130" t="s">
        <v>33</v>
      </c>
      <c r="O188" s="131">
        <v>0</v>
      </c>
      <c r="P188" s="131">
        <f>O188*H188</f>
        <v>0</v>
      </c>
      <c r="Q188" s="131">
        <v>0.0151</v>
      </c>
      <c r="R188" s="131">
        <f>Q188*H188</f>
        <v>0.5134</v>
      </c>
      <c r="S188" s="131">
        <v>0</v>
      </c>
      <c r="T188" s="132">
        <f>S188*H188</f>
        <v>0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R188" s="133" t="s">
        <v>117</v>
      </c>
      <c r="AT188" s="133" t="s">
        <v>113</v>
      </c>
      <c r="AU188" s="133" t="s">
        <v>75</v>
      </c>
      <c r="AY188" s="15" t="s">
        <v>112</v>
      </c>
      <c r="BE188" s="134">
        <f>IF(N188="základní",J188,0)</f>
        <v>0</v>
      </c>
      <c r="BF188" s="134">
        <f>IF(N188="snížená",J188,0)</f>
        <v>0</v>
      </c>
      <c r="BG188" s="134">
        <f>IF(N188="zákl. přenesená",J188,0)</f>
        <v>0</v>
      </c>
      <c r="BH188" s="134">
        <f>IF(N188="sníž. přenesená",J188,0)</f>
        <v>0</v>
      </c>
      <c r="BI188" s="134">
        <f>IF(N188="nulová",J188,0)</f>
        <v>0</v>
      </c>
      <c r="BJ188" s="15" t="s">
        <v>75</v>
      </c>
      <c r="BK188" s="134">
        <f>ROUND(I188*H188,2)</f>
        <v>0</v>
      </c>
      <c r="BL188" s="15" t="s">
        <v>117</v>
      </c>
      <c r="BM188" s="133" t="s">
        <v>220</v>
      </c>
    </row>
    <row r="189" spans="1:65" s="2" customFormat="1" ht="24.2" customHeight="1">
      <c r="A189" s="27"/>
      <c r="B189" s="126"/>
      <c r="C189" s="195">
        <v>26</v>
      </c>
      <c r="D189" s="195" t="s">
        <v>113</v>
      </c>
      <c r="E189" s="196" t="s">
        <v>221</v>
      </c>
      <c r="F189" s="197" t="s">
        <v>222</v>
      </c>
      <c r="G189" s="198" t="s">
        <v>116</v>
      </c>
      <c r="H189" s="199">
        <v>13.6</v>
      </c>
      <c r="I189" s="127"/>
      <c r="J189" s="150">
        <f t="shared" si="0"/>
        <v>0</v>
      </c>
      <c r="K189" s="128"/>
      <c r="L189" s="28"/>
      <c r="M189" s="129" t="s">
        <v>1</v>
      </c>
      <c r="N189" s="130" t="s">
        <v>33</v>
      </c>
      <c r="O189" s="131">
        <v>0</v>
      </c>
      <c r="P189" s="131">
        <f>O189*H189</f>
        <v>0</v>
      </c>
      <c r="Q189" s="131">
        <v>0</v>
      </c>
      <c r="R189" s="131">
        <f>Q189*H189</f>
        <v>0</v>
      </c>
      <c r="S189" s="131">
        <v>0</v>
      </c>
      <c r="T189" s="132">
        <f>S189*H189</f>
        <v>0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R189" s="133" t="s">
        <v>117</v>
      </c>
      <c r="AT189" s="133" t="s">
        <v>113</v>
      </c>
      <c r="AU189" s="133" t="s">
        <v>75</v>
      </c>
      <c r="AY189" s="15" t="s">
        <v>112</v>
      </c>
      <c r="BE189" s="134">
        <f>IF(N189="základní",J189,0)</f>
        <v>0</v>
      </c>
      <c r="BF189" s="134">
        <f>IF(N189="snížená",J189,0)</f>
        <v>0</v>
      </c>
      <c r="BG189" s="134">
        <f>IF(N189="zákl. přenesená",J189,0)</f>
        <v>0</v>
      </c>
      <c r="BH189" s="134">
        <f>IF(N189="sníž. přenesená",J189,0)</f>
        <v>0</v>
      </c>
      <c r="BI189" s="134">
        <f>IF(N189="nulová",J189,0)</f>
        <v>0</v>
      </c>
      <c r="BJ189" s="15" t="s">
        <v>75</v>
      </c>
      <c r="BK189" s="134">
        <f>ROUND(I189*H189,2)</f>
        <v>0</v>
      </c>
      <c r="BL189" s="15" t="s">
        <v>117</v>
      </c>
      <c r="BM189" s="133" t="s">
        <v>223</v>
      </c>
    </row>
    <row r="190" spans="2:51" s="12" customFormat="1" ht="12">
      <c r="B190" s="135"/>
      <c r="C190" s="200"/>
      <c r="D190" s="201" t="s">
        <v>118</v>
      </c>
      <c r="E190" s="202" t="s">
        <v>1</v>
      </c>
      <c r="F190" s="203" t="s">
        <v>224</v>
      </c>
      <c r="G190" s="204"/>
      <c r="H190" s="205">
        <v>13.6</v>
      </c>
      <c r="I190" s="217"/>
      <c r="J190" s="150"/>
      <c r="L190" s="135"/>
      <c r="M190" s="137"/>
      <c r="N190" s="138"/>
      <c r="O190" s="138"/>
      <c r="P190" s="138"/>
      <c r="Q190" s="138"/>
      <c r="R190" s="138"/>
      <c r="S190" s="138"/>
      <c r="T190" s="139"/>
      <c r="AT190" s="136" t="s">
        <v>118</v>
      </c>
      <c r="AU190" s="136" t="s">
        <v>75</v>
      </c>
      <c r="AV190" s="12" t="s">
        <v>77</v>
      </c>
      <c r="AW190" s="12" t="s">
        <v>26</v>
      </c>
      <c r="AX190" s="12" t="s">
        <v>68</v>
      </c>
      <c r="AY190" s="136" t="s">
        <v>112</v>
      </c>
    </row>
    <row r="191" spans="2:51" s="13" customFormat="1" ht="12">
      <c r="B191" s="140"/>
      <c r="C191" s="206"/>
      <c r="D191" s="201" t="s">
        <v>118</v>
      </c>
      <c r="E191" s="207" t="s">
        <v>1</v>
      </c>
      <c r="F191" s="203" t="s">
        <v>120</v>
      </c>
      <c r="G191" s="204"/>
      <c r="H191" s="205">
        <v>13.6</v>
      </c>
      <c r="I191" s="218"/>
      <c r="J191" s="150"/>
      <c r="L191" s="140"/>
      <c r="M191" s="142"/>
      <c r="N191" s="143"/>
      <c r="O191" s="143"/>
      <c r="P191" s="143"/>
      <c r="Q191" s="143"/>
      <c r="R191" s="143"/>
      <c r="S191" s="143"/>
      <c r="T191" s="144"/>
      <c r="AT191" s="141" t="s">
        <v>118</v>
      </c>
      <c r="AU191" s="141" t="s">
        <v>75</v>
      </c>
      <c r="AV191" s="13" t="s">
        <v>117</v>
      </c>
      <c r="AW191" s="13" t="s">
        <v>26</v>
      </c>
      <c r="AX191" s="13" t="s">
        <v>75</v>
      </c>
      <c r="AY191" s="141" t="s">
        <v>112</v>
      </c>
    </row>
    <row r="192" spans="2:63" s="11" customFormat="1" ht="25.9" customHeight="1">
      <c r="B192" s="118"/>
      <c r="C192" s="192"/>
      <c r="D192" s="193" t="s">
        <v>67</v>
      </c>
      <c r="E192" s="194" t="s">
        <v>225</v>
      </c>
      <c r="F192" s="194" t="s">
        <v>226</v>
      </c>
      <c r="G192" s="192"/>
      <c r="H192" s="192"/>
      <c r="I192" s="215"/>
      <c r="J192" s="190">
        <f>SUM(J193)</f>
        <v>0</v>
      </c>
      <c r="L192" s="118"/>
      <c r="M192" s="120"/>
      <c r="N192" s="121"/>
      <c r="O192" s="121"/>
      <c r="P192" s="122">
        <f>P193</f>
        <v>0</v>
      </c>
      <c r="Q192" s="121"/>
      <c r="R192" s="122">
        <f>R193</f>
        <v>46.576</v>
      </c>
      <c r="S192" s="121"/>
      <c r="T192" s="123">
        <f>T193</f>
        <v>0</v>
      </c>
      <c r="AR192" s="119" t="s">
        <v>75</v>
      </c>
      <c r="AT192" s="124" t="s">
        <v>67</v>
      </c>
      <c r="AU192" s="124" t="s">
        <v>68</v>
      </c>
      <c r="AY192" s="119" t="s">
        <v>112</v>
      </c>
      <c r="BK192" s="125">
        <f>BK193</f>
        <v>0</v>
      </c>
    </row>
    <row r="193" spans="1:65" s="2" customFormat="1" ht="24.2" customHeight="1">
      <c r="A193" s="27"/>
      <c r="B193" s="126"/>
      <c r="C193" s="195">
        <v>27</v>
      </c>
      <c r="D193" s="195" t="s">
        <v>113</v>
      </c>
      <c r="E193" s="196" t="s">
        <v>227</v>
      </c>
      <c r="F193" s="197" t="s">
        <v>228</v>
      </c>
      <c r="G193" s="198" t="s">
        <v>219</v>
      </c>
      <c r="H193" s="199">
        <v>200</v>
      </c>
      <c r="I193" s="127"/>
      <c r="J193" s="150">
        <f t="shared" si="0"/>
        <v>0</v>
      </c>
      <c r="K193" s="128"/>
      <c r="L193" s="28"/>
      <c r="M193" s="129" t="s">
        <v>1</v>
      </c>
      <c r="N193" s="130" t="s">
        <v>33</v>
      </c>
      <c r="O193" s="131">
        <v>0</v>
      </c>
      <c r="P193" s="131">
        <f>O193*H193</f>
        <v>0</v>
      </c>
      <c r="Q193" s="131">
        <v>0.23288</v>
      </c>
      <c r="R193" s="131">
        <f>Q193*H193</f>
        <v>46.576</v>
      </c>
      <c r="S193" s="131">
        <v>0</v>
      </c>
      <c r="T193" s="132">
        <f>S193*H193</f>
        <v>0</v>
      </c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R193" s="133" t="s">
        <v>117</v>
      </c>
      <c r="AT193" s="133" t="s">
        <v>113</v>
      </c>
      <c r="AU193" s="133" t="s">
        <v>75</v>
      </c>
      <c r="AY193" s="15" t="s">
        <v>112</v>
      </c>
      <c r="BE193" s="134">
        <f>IF(N193="základní",J193,0)</f>
        <v>0</v>
      </c>
      <c r="BF193" s="134">
        <f>IF(N193="snížená",J193,0)</f>
        <v>0</v>
      </c>
      <c r="BG193" s="134">
        <f>IF(N193="zákl. přenesená",J193,0)</f>
        <v>0</v>
      </c>
      <c r="BH193" s="134">
        <f>IF(N193="sníž. přenesená",J193,0)</f>
        <v>0</v>
      </c>
      <c r="BI193" s="134">
        <f>IF(N193="nulová",J193,0)</f>
        <v>0</v>
      </c>
      <c r="BJ193" s="15" t="s">
        <v>75</v>
      </c>
      <c r="BK193" s="134">
        <f>ROUND(I193*H193,2)</f>
        <v>0</v>
      </c>
      <c r="BL193" s="15" t="s">
        <v>117</v>
      </c>
      <c r="BM193" s="133" t="s">
        <v>229</v>
      </c>
    </row>
    <row r="194" spans="2:63" s="11" customFormat="1" ht="25.9" customHeight="1">
      <c r="B194" s="118"/>
      <c r="C194" s="192"/>
      <c r="D194" s="193" t="s">
        <v>67</v>
      </c>
      <c r="E194" s="194" t="s">
        <v>230</v>
      </c>
      <c r="F194" s="194" t="s">
        <v>231</v>
      </c>
      <c r="G194" s="192"/>
      <c r="H194" s="192"/>
      <c r="I194" s="215"/>
      <c r="J194" s="190">
        <f>SUM(J195:J212)</f>
        <v>0</v>
      </c>
      <c r="L194" s="118"/>
      <c r="M194" s="120"/>
      <c r="N194" s="121"/>
      <c r="O194" s="121"/>
      <c r="P194" s="122">
        <f>SUM(P195:P212)</f>
        <v>0</v>
      </c>
      <c r="Q194" s="121"/>
      <c r="R194" s="122">
        <f>SUM(R195:R212)</f>
        <v>28.672298499999997</v>
      </c>
      <c r="S194" s="121"/>
      <c r="T194" s="123">
        <f>SUM(T195:T212)</f>
        <v>0</v>
      </c>
      <c r="AR194" s="119" t="s">
        <v>75</v>
      </c>
      <c r="AT194" s="124" t="s">
        <v>67</v>
      </c>
      <c r="AU194" s="124" t="s">
        <v>68</v>
      </c>
      <c r="AY194" s="119" t="s">
        <v>112</v>
      </c>
      <c r="BK194" s="125">
        <f>SUM(BK195:BK212)</f>
        <v>0</v>
      </c>
    </row>
    <row r="195" spans="1:65" s="2" customFormat="1" ht="37.9" customHeight="1">
      <c r="A195" s="27"/>
      <c r="B195" s="126"/>
      <c r="C195" s="195">
        <v>28</v>
      </c>
      <c r="D195" s="195" t="s">
        <v>113</v>
      </c>
      <c r="E195" s="196" t="s">
        <v>232</v>
      </c>
      <c r="F195" s="197" t="s">
        <v>233</v>
      </c>
      <c r="G195" s="198" t="s">
        <v>123</v>
      </c>
      <c r="H195" s="199">
        <v>8</v>
      </c>
      <c r="I195" s="127"/>
      <c r="J195" s="150">
        <f aca="true" t="shared" si="1" ref="J194:J257">ROUND(I195*H195,2)</f>
        <v>0</v>
      </c>
      <c r="K195" s="128"/>
      <c r="L195" s="28"/>
      <c r="M195" s="129" t="s">
        <v>1</v>
      </c>
      <c r="N195" s="130" t="s">
        <v>33</v>
      </c>
      <c r="O195" s="131">
        <v>0</v>
      </c>
      <c r="P195" s="131">
        <f>O195*H195</f>
        <v>0</v>
      </c>
      <c r="Q195" s="131">
        <v>0.74356</v>
      </c>
      <c r="R195" s="131">
        <f>Q195*H195</f>
        <v>5.94848</v>
      </c>
      <c r="S195" s="131">
        <v>0</v>
      </c>
      <c r="T195" s="132">
        <f>S195*H195</f>
        <v>0</v>
      </c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R195" s="133" t="s">
        <v>117</v>
      </c>
      <c r="AT195" s="133" t="s">
        <v>113</v>
      </c>
      <c r="AU195" s="133" t="s">
        <v>75</v>
      </c>
      <c r="AY195" s="15" t="s">
        <v>112</v>
      </c>
      <c r="BE195" s="134">
        <f>IF(N195="základní",J195,0)</f>
        <v>0</v>
      </c>
      <c r="BF195" s="134">
        <f>IF(N195="snížená",J195,0)</f>
        <v>0</v>
      </c>
      <c r="BG195" s="134">
        <f>IF(N195="zákl. přenesená",J195,0)</f>
        <v>0</v>
      </c>
      <c r="BH195" s="134">
        <f>IF(N195="sníž. přenesená",J195,0)</f>
        <v>0</v>
      </c>
      <c r="BI195" s="134">
        <f>IF(N195="nulová",J195,0)</f>
        <v>0</v>
      </c>
      <c r="BJ195" s="15" t="s">
        <v>75</v>
      </c>
      <c r="BK195" s="134">
        <f>ROUND(I195*H195,2)</f>
        <v>0</v>
      </c>
      <c r="BL195" s="15" t="s">
        <v>117</v>
      </c>
      <c r="BM195" s="133" t="s">
        <v>234</v>
      </c>
    </row>
    <row r="196" spans="1:65" s="2" customFormat="1" ht="16.5" customHeight="1">
      <c r="A196" s="27"/>
      <c r="B196" s="126"/>
      <c r="C196" s="195">
        <v>29</v>
      </c>
      <c r="D196" s="195" t="s">
        <v>113</v>
      </c>
      <c r="E196" s="196" t="s">
        <v>235</v>
      </c>
      <c r="F196" s="197" t="s">
        <v>236</v>
      </c>
      <c r="G196" s="198" t="s">
        <v>237</v>
      </c>
      <c r="H196" s="199">
        <v>4</v>
      </c>
      <c r="I196" s="127"/>
      <c r="J196" s="150">
        <f t="shared" si="1"/>
        <v>0</v>
      </c>
      <c r="K196" s="128"/>
      <c r="L196" s="28"/>
      <c r="M196" s="129" t="s">
        <v>1</v>
      </c>
      <c r="N196" s="130" t="s">
        <v>33</v>
      </c>
      <c r="O196" s="131">
        <v>0</v>
      </c>
      <c r="P196" s="131">
        <f>O196*H196</f>
        <v>0</v>
      </c>
      <c r="Q196" s="131">
        <v>0.32112</v>
      </c>
      <c r="R196" s="131">
        <f>Q196*H196</f>
        <v>1.28448</v>
      </c>
      <c r="S196" s="131">
        <v>0</v>
      </c>
      <c r="T196" s="132">
        <f>S196*H196</f>
        <v>0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R196" s="133" t="s">
        <v>117</v>
      </c>
      <c r="AT196" s="133" t="s">
        <v>113</v>
      </c>
      <c r="AU196" s="133" t="s">
        <v>75</v>
      </c>
      <c r="AY196" s="15" t="s">
        <v>112</v>
      </c>
      <c r="BE196" s="134">
        <f>IF(N196="základní",J196,0)</f>
        <v>0</v>
      </c>
      <c r="BF196" s="134">
        <f>IF(N196="snížená",J196,0)</f>
        <v>0</v>
      </c>
      <c r="BG196" s="134">
        <f>IF(N196="zákl. přenesená",J196,0)</f>
        <v>0</v>
      </c>
      <c r="BH196" s="134">
        <f>IF(N196="sníž. přenesená",J196,0)</f>
        <v>0</v>
      </c>
      <c r="BI196" s="134">
        <f>IF(N196="nulová",J196,0)</f>
        <v>0</v>
      </c>
      <c r="BJ196" s="15" t="s">
        <v>75</v>
      </c>
      <c r="BK196" s="134">
        <f>ROUND(I196*H196,2)</f>
        <v>0</v>
      </c>
      <c r="BL196" s="15" t="s">
        <v>117</v>
      </c>
      <c r="BM196" s="133" t="s">
        <v>238</v>
      </c>
    </row>
    <row r="197" spans="1:65" s="2" customFormat="1" ht="16.5" customHeight="1">
      <c r="A197" s="27"/>
      <c r="B197" s="126"/>
      <c r="C197" s="195">
        <v>30</v>
      </c>
      <c r="D197" s="195" t="s">
        <v>113</v>
      </c>
      <c r="E197" s="196" t="s">
        <v>239</v>
      </c>
      <c r="F197" s="197" t="s">
        <v>240</v>
      </c>
      <c r="G197" s="198" t="s">
        <v>116</v>
      </c>
      <c r="H197" s="199">
        <v>1.2</v>
      </c>
      <c r="I197" s="127"/>
      <c r="J197" s="150">
        <f t="shared" si="1"/>
        <v>0</v>
      </c>
      <c r="K197" s="128"/>
      <c r="L197" s="28"/>
      <c r="M197" s="129" t="s">
        <v>1</v>
      </c>
      <c r="N197" s="130" t="s">
        <v>33</v>
      </c>
      <c r="O197" s="131">
        <v>0</v>
      </c>
      <c r="P197" s="131">
        <f>O197*H197</f>
        <v>0</v>
      </c>
      <c r="Q197" s="131">
        <v>1.7034</v>
      </c>
      <c r="R197" s="131">
        <f>Q197*H197</f>
        <v>2.04408</v>
      </c>
      <c r="S197" s="131">
        <v>0</v>
      </c>
      <c r="T197" s="132">
        <f>S197*H197</f>
        <v>0</v>
      </c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R197" s="133" t="s">
        <v>117</v>
      </c>
      <c r="AT197" s="133" t="s">
        <v>113</v>
      </c>
      <c r="AU197" s="133" t="s">
        <v>75</v>
      </c>
      <c r="AY197" s="15" t="s">
        <v>112</v>
      </c>
      <c r="BE197" s="134">
        <f>IF(N197="základní",J197,0)</f>
        <v>0</v>
      </c>
      <c r="BF197" s="134">
        <f>IF(N197="snížená",J197,0)</f>
        <v>0</v>
      </c>
      <c r="BG197" s="134">
        <f>IF(N197="zákl. přenesená",J197,0)</f>
        <v>0</v>
      </c>
      <c r="BH197" s="134">
        <f>IF(N197="sníž. přenesená",J197,0)</f>
        <v>0</v>
      </c>
      <c r="BI197" s="134">
        <f>IF(N197="nulová",J197,0)</f>
        <v>0</v>
      </c>
      <c r="BJ197" s="15" t="s">
        <v>75</v>
      </c>
      <c r="BK197" s="134">
        <f>ROUND(I197*H197,2)</f>
        <v>0</v>
      </c>
      <c r="BL197" s="15" t="s">
        <v>117</v>
      </c>
      <c r="BM197" s="133" t="s">
        <v>241</v>
      </c>
    </row>
    <row r="198" spans="2:51" s="12" customFormat="1" ht="12">
      <c r="B198" s="135"/>
      <c r="C198" s="200"/>
      <c r="D198" s="201" t="s">
        <v>118</v>
      </c>
      <c r="E198" s="202" t="s">
        <v>1</v>
      </c>
      <c r="F198" s="203" t="s">
        <v>242</v>
      </c>
      <c r="G198" s="204"/>
      <c r="H198" s="205">
        <v>1.2</v>
      </c>
      <c r="I198" s="217"/>
      <c r="J198" s="150"/>
      <c r="L198" s="135"/>
      <c r="M198" s="137"/>
      <c r="N198" s="138"/>
      <c r="O198" s="138"/>
      <c r="P198" s="138"/>
      <c r="Q198" s="138"/>
      <c r="R198" s="138"/>
      <c r="S198" s="138"/>
      <c r="T198" s="139"/>
      <c r="AT198" s="136" t="s">
        <v>118</v>
      </c>
      <c r="AU198" s="136" t="s">
        <v>75</v>
      </c>
      <c r="AV198" s="12" t="s">
        <v>77</v>
      </c>
      <c r="AW198" s="12" t="s">
        <v>26</v>
      </c>
      <c r="AX198" s="12" t="s">
        <v>68</v>
      </c>
      <c r="AY198" s="136" t="s">
        <v>112</v>
      </c>
    </row>
    <row r="199" spans="2:51" s="13" customFormat="1" ht="12">
      <c r="B199" s="140"/>
      <c r="C199" s="206"/>
      <c r="D199" s="201" t="s">
        <v>118</v>
      </c>
      <c r="E199" s="207" t="s">
        <v>1</v>
      </c>
      <c r="F199" s="203" t="s">
        <v>120</v>
      </c>
      <c r="G199" s="204"/>
      <c r="H199" s="205">
        <v>1.2</v>
      </c>
      <c r="I199" s="218"/>
      <c r="J199" s="150"/>
      <c r="L199" s="140"/>
      <c r="M199" s="142"/>
      <c r="N199" s="143"/>
      <c r="O199" s="143"/>
      <c r="P199" s="143"/>
      <c r="Q199" s="143"/>
      <c r="R199" s="143"/>
      <c r="S199" s="143"/>
      <c r="T199" s="144"/>
      <c r="AT199" s="141" t="s">
        <v>118</v>
      </c>
      <c r="AU199" s="141" t="s">
        <v>75</v>
      </c>
      <c r="AV199" s="13" t="s">
        <v>117</v>
      </c>
      <c r="AW199" s="13" t="s">
        <v>26</v>
      </c>
      <c r="AX199" s="13" t="s">
        <v>75</v>
      </c>
      <c r="AY199" s="141" t="s">
        <v>112</v>
      </c>
    </row>
    <row r="200" spans="1:65" s="2" customFormat="1" ht="24.2" customHeight="1">
      <c r="A200" s="27"/>
      <c r="B200" s="126"/>
      <c r="C200" s="195">
        <v>31</v>
      </c>
      <c r="D200" s="195" t="s">
        <v>113</v>
      </c>
      <c r="E200" s="196" t="s">
        <v>243</v>
      </c>
      <c r="F200" s="197" t="s">
        <v>244</v>
      </c>
      <c r="G200" s="198" t="s">
        <v>116</v>
      </c>
      <c r="H200" s="199">
        <v>1.2</v>
      </c>
      <c r="I200" s="127"/>
      <c r="J200" s="150">
        <f t="shared" si="1"/>
        <v>0</v>
      </c>
      <c r="K200" s="128"/>
      <c r="L200" s="28"/>
      <c r="M200" s="129" t="s">
        <v>1</v>
      </c>
      <c r="N200" s="130" t="s">
        <v>33</v>
      </c>
      <c r="O200" s="131">
        <v>0</v>
      </c>
      <c r="P200" s="131">
        <f>O200*H200</f>
        <v>0</v>
      </c>
      <c r="Q200" s="131">
        <v>2.264</v>
      </c>
      <c r="R200" s="131">
        <f>Q200*H200</f>
        <v>2.7167999999999997</v>
      </c>
      <c r="S200" s="131">
        <v>0</v>
      </c>
      <c r="T200" s="132">
        <f>S200*H200</f>
        <v>0</v>
      </c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R200" s="133" t="s">
        <v>117</v>
      </c>
      <c r="AT200" s="133" t="s">
        <v>113</v>
      </c>
      <c r="AU200" s="133" t="s">
        <v>75</v>
      </c>
      <c r="AY200" s="15" t="s">
        <v>112</v>
      </c>
      <c r="BE200" s="134">
        <f>IF(N200="základní",J200,0)</f>
        <v>0</v>
      </c>
      <c r="BF200" s="134">
        <f>IF(N200="snížená",J200,0)</f>
        <v>0</v>
      </c>
      <c r="BG200" s="134">
        <f>IF(N200="zákl. přenesená",J200,0)</f>
        <v>0</v>
      </c>
      <c r="BH200" s="134">
        <f>IF(N200="sníž. přenesená",J200,0)</f>
        <v>0</v>
      </c>
      <c r="BI200" s="134">
        <f>IF(N200="nulová",J200,0)</f>
        <v>0</v>
      </c>
      <c r="BJ200" s="15" t="s">
        <v>75</v>
      </c>
      <c r="BK200" s="134">
        <f>ROUND(I200*H200,2)</f>
        <v>0</v>
      </c>
      <c r="BL200" s="15" t="s">
        <v>117</v>
      </c>
      <c r="BM200" s="133" t="s">
        <v>245</v>
      </c>
    </row>
    <row r="201" spans="2:51" s="12" customFormat="1" ht="12">
      <c r="B201" s="135"/>
      <c r="C201" s="200"/>
      <c r="D201" s="201" t="s">
        <v>118</v>
      </c>
      <c r="E201" s="202" t="s">
        <v>1</v>
      </c>
      <c r="F201" s="203" t="s">
        <v>242</v>
      </c>
      <c r="G201" s="204"/>
      <c r="H201" s="205">
        <v>1.2</v>
      </c>
      <c r="I201" s="217"/>
      <c r="J201" s="150"/>
      <c r="L201" s="135"/>
      <c r="M201" s="137"/>
      <c r="N201" s="138"/>
      <c r="O201" s="138"/>
      <c r="P201" s="138"/>
      <c r="Q201" s="138"/>
      <c r="R201" s="138"/>
      <c r="S201" s="138"/>
      <c r="T201" s="139"/>
      <c r="AT201" s="136" t="s">
        <v>118</v>
      </c>
      <c r="AU201" s="136" t="s">
        <v>75</v>
      </c>
      <c r="AV201" s="12" t="s">
        <v>77</v>
      </c>
      <c r="AW201" s="12" t="s">
        <v>26</v>
      </c>
      <c r="AX201" s="12" t="s">
        <v>68</v>
      </c>
      <c r="AY201" s="136" t="s">
        <v>112</v>
      </c>
    </row>
    <row r="202" spans="2:51" s="13" customFormat="1" ht="12">
      <c r="B202" s="140"/>
      <c r="C202" s="206"/>
      <c r="D202" s="201" t="s">
        <v>118</v>
      </c>
      <c r="E202" s="207" t="s">
        <v>1</v>
      </c>
      <c r="F202" s="203" t="s">
        <v>120</v>
      </c>
      <c r="G202" s="204"/>
      <c r="H202" s="205">
        <v>1.2</v>
      </c>
      <c r="I202" s="218"/>
      <c r="J202" s="150"/>
      <c r="L202" s="140"/>
      <c r="M202" s="142"/>
      <c r="N202" s="143"/>
      <c r="O202" s="143"/>
      <c r="P202" s="143"/>
      <c r="Q202" s="143"/>
      <c r="R202" s="143"/>
      <c r="S202" s="143"/>
      <c r="T202" s="144"/>
      <c r="AT202" s="141" t="s">
        <v>118</v>
      </c>
      <c r="AU202" s="141" t="s">
        <v>75</v>
      </c>
      <c r="AV202" s="13" t="s">
        <v>117</v>
      </c>
      <c r="AW202" s="13" t="s">
        <v>26</v>
      </c>
      <c r="AX202" s="13" t="s">
        <v>75</v>
      </c>
      <c r="AY202" s="141" t="s">
        <v>112</v>
      </c>
    </row>
    <row r="203" spans="1:65" s="2" customFormat="1" ht="16.5" customHeight="1">
      <c r="A203" s="27"/>
      <c r="B203" s="126"/>
      <c r="C203" s="195">
        <v>32</v>
      </c>
      <c r="D203" s="195" t="s">
        <v>113</v>
      </c>
      <c r="E203" s="196" t="s">
        <v>246</v>
      </c>
      <c r="F203" s="197" t="s">
        <v>247</v>
      </c>
      <c r="G203" s="198" t="s">
        <v>210</v>
      </c>
      <c r="H203" s="199">
        <v>0.05</v>
      </c>
      <c r="I203" s="127"/>
      <c r="J203" s="150">
        <f t="shared" si="1"/>
        <v>0</v>
      </c>
      <c r="K203" s="128"/>
      <c r="L203" s="28"/>
      <c r="M203" s="129" t="s">
        <v>1</v>
      </c>
      <c r="N203" s="130" t="s">
        <v>33</v>
      </c>
      <c r="O203" s="131">
        <v>0</v>
      </c>
      <c r="P203" s="131">
        <f>O203*H203</f>
        <v>0</v>
      </c>
      <c r="Q203" s="131">
        <v>1.02397</v>
      </c>
      <c r="R203" s="131">
        <f>Q203*H203</f>
        <v>0.05119850000000001</v>
      </c>
      <c r="S203" s="131">
        <v>0</v>
      </c>
      <c r="T203" s="132">
        <f>S203*H203</f>
        <v>0</v>
      </c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R203" s="133" t="s">
        <v>117</v>
      </c>
      <c r="AT203" s="133" t="s">
        <v>113</v>
      </c>
      <c r="AU203" s="133" t="s">
        <v>75</v>
      </c>
      <c r="AY203" s="15" t="s">
        <v>112</v>
      </c>
      <c r="BE203" s="134">
        <f>IF(N203="základní",J203,0)</f>
        <v>0</v>
      </c>
      <c r="BF203" s="134">
        <f>IF(N203="snížená",J203,0)</f>
        <v>0</v>
      </c>
      <c r="BG203" s="134">
        <f>IF(N203="zákl. přenesená",J203,0)</f>
        <v>0</v>
      </c>
      <c r="BH203" s="134">
        <f>IF(N203="sníž. přenesená",J203,0)</f>
        <v>0</v>
      </c>
      <c r="BI203" s="134">
        <f>IF(N203="nulová",J203,0)</f>
        <v>0</v>
      </c>
      <c r="BJ203" s="15" t="s">
        <v>75</v>
      </c>
      <c r="BK203" s="134">
        <f>ROUND(I203*H203,2)</f>
        <v>0</v>
      </c>
      <c r="BL203" s="15" t="s">
        <v>117</v>
      </c>
      <c r="BM203" s="133" t="s">
        <v>248</v>
      </c>
    </row>
    <row r="204" spans="1:65" s="2" customFormat="1" ht="24.2" customHeight="1">
      <c r="A204" s="27"/>
      <c r="B204" s="126"/>
      <c r="C204" s="195">
        <v>33</v>
      </c>
      <c r="D204" s="195" t="s">
        <v>113</v>
      </c>
      <c r="E204" s="196" t="s">
        <v>249</v>
      </c>
      <c r="F204" s="197" t="s">
        <v>250</v>
      </c>
      <c r="G204" s="198" t="s">
        <v>123</v>
      </c>
      <c r="H204" s="199">
        <v>15</v>
      </c>
      <c r="I204" s="127"/>
      <c r="J204" s="150">
        <f t="shared" si="1"/>
        <v>0</v>
      </c>
      <c r="K204" s="128"/>
      <c r="L204" s="28"/>
      <c r="M204" s="129" t="s">
        <v>1</v>
      </c>
      <c r="N204" s="130" t="s">
        <v>33</v>
      </c>
      <c r="O204" s="131">
        <v>0</v>
      </c>
      <c r="P204" s="131">
        <f>O204*H204</f>
        <v>0</v>
      </c>
      <c r="Q204" s="131">
        <v>0.00018</v>
      </c>
      <c r="R204" s="131">
        <f>Q204*H204</f>
        <v>0.0027</v>
      </c>
      <c r="S204" s="131">
        <v>0</v>
      </c>
      <c r="T204" s="132">
        <f>S204*H204</f>
        <v>0</v>
      </c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R204" s="133" t="s">
        <v>117</v>
      </c>
      <c r="AT204" s="133" t="s">
        <v>113</v>
      </c>
      <c r="AU204" s="133" t="s">
        <v>75</v>
      </c>
      <c r="AY204" s="15" t="s">
        <v>112</v>
      </c>
      <c r="BE204" s="134">
        <f>IF(N204="základní",J204,0)</f>
        <v>0</v>
      </c>
      <c r="BF204" s="134">
        <f>IF(N204="snížená",J204,0)</f>
        <v>0</v>
      </c>
      <c r="BG204" s="134">
        <f>IF(N204="zákl. přenesená",J204,0)</f>
        <v>0</v>
      </c>
      <c r="BH204" s="134">
        <f>IF(N204="sníž. přenesená",J204,0)</f>
        <v>0</v>
      </c>
      <c r="BI204" s="134">
        <f>IF(N204="nulová",J204,0)</f>
        <v>0</v>
      </c>
      <c r="BJ204" s="15" t="s">
        <v>75</v>
      </c>
      <c r="BK204" s="134">
        <f>ROUND(I204*H204,2)</f>
        <v>0</v>
      </c>
      <c r="BL204" s="15" t="s">
        <v>117</v>
      </c>
      <c r="BM204" s="133" t="s">
        <v>251</v>
      </c>
    </row>
    <row r="205" spans="1:65" s="2" customFormat="1" ht="24.2" customHeight="1">
      <c r="A205" s="27"/>
      <c r="B205" s="126"/>
      <c r="C205" s="195">
        <v>34</v>
      </c>
      <c r="D205" s="195" t="s">
        <v>113</v>
      </c>
      <c r="E205" s="196" t="s">
        <v>252</v>
      </c>
      <c r="F205" s="197" t="s">
        <v>253</v>
      </c>
      <c r="G205" s="198" t="s">
        <v>116</v>
      </c>
      <c r="H205" s="199">
        <v>4</v>
      </c>
      <c r="I205" s="127"/>
      <c r="J205" s="150">
        <f t="shared" si="1"/>
        <v>0</v>
      </c>
      <c r="K205" s="128"/>
      <c r="L205" s="28"/>
      <c r="M205" s="129" t="s">
        <v>1</v>
      </c>
      <c r="N205" s="130" t="s">
        <v>33</v>
      </c>
      <c r="O205" s="131">
        <v>0</v>
      </c>
      <c r="P205" s="131">
        <f>O205*H205</f>
        <v>0</v>
      </c>
      <c r="Q205" s="131">
        <v>2.1216</v>
      </c>
      <c r="R205" s="131">
        <f>Q205*H205</f>
        <v>8.4864</v>
      </c>
      <c r="S205" s="131">
        <v>0</v>
      </c>
      <c r="T205" s="132">
        <f>S205*H205</f>
        <v>0</v>
      </c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R205" s="133" t="s">
        <v>117</v>
      </c>
      <c r="AT205" s="133" t="s">
        <v>113</v>
      </c>
      <c r="AU205" s="133" t="s">
        <v>75</v>
      </c>
      <c r="AY205" s="15" t="s">
        <v>112</v>
      </c>
      <c r="BE205" s="134">
        <f>IF(N205="základní",J205,0)</f>
        <v>0</v>
      </c>
      <c r="BF205" s="134">
        <f>IF(N205="snížená",J205,0)</f>
        <v>0</v>
      </c>
      <c r="BG205" s="134">
        <f>IF(N205="zákl. přenesená",J205,0)</f>
        <v>0</v>
      </c>
      <c r="BH205" s="134">
        <f>IF(N205="sníž. přenesená",J205,0)</f>
        <v>0</v>
      </c>
      <c r="BI205" s="134">
        <f>IF(N205="nulová",J205,0)</f>
        <v>0</v>
      </c>
      <c r="BJ205" s="15" t="s">
        <v>75</v>
      </c>
      <c r="BK205" s="134">
        <f>ROUND(I205*H205,2)</f>
        <v>0</v>
      </c>
      <c r="BL205" s="15" t="s">
        <v>117</v>
      </c>
      <c r="BM205" s="133" t="s">
        <v>254</v>
      </c>
    </row>
    <row r="206" spans="1:65" s="2" customFormat="1" ht="24.2" customHeight="1">
      <c r="A206" s="27"/>
      <c r="B206" s="126"/>
      <c r="C206" s="195">
        <v>35</v>
      </c>
      <c r="D206" s="195" t="s">
        <v>113</v>
      </c>
      <c r="E206" s="196" t="s">
        <v>255</v>
      </c>
      <c r="F206" s="197" t="s">
        <v>256</v>
      </c>
      <c r="G206" s="198" t="s">
        <v>116</v>
      </c>
      <c r="H206" s="199">
        <v>3</v>
      </c>
      <c r="I206" s="127"/>
      <c r="J206" s="150">
        <f t="shared" si="1"/>
        <v>0</v>
      </c>
      <c r="K206" s="128"/>
      <c r="L206" s="28"/>
      <c r="M206" s="129" t="s">
        <v>1</v>
      </c>
      <c r="N206" s="130" t="s">
        <v>33</v>
      </c>
      <c r="O206" s="131">
        <v>0</v>
      </c>
      <c r="P206" s="131">
        <f>O206*H206</f>
        <v>0</v>
      </c>
      <c r="Q206" s="131">
        <v>1.84872</v>
      </c>
      <c r="R206" s="131">
        <f>Q206*H206</f>
        <v>5.5461599999999995</v>
      </c>
      <c r="S206" s="131">
        <v>0</v>
      </c>
      <c r="T206" s="132">
        <f>S206*H206</f>
        <v>0</v>
      </c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R206" s="133" t="s">
        <v>117</v>
      </c>
      <c r="AT206" s="133" t="s">
        <v>113</v>
      </c>
      <c r="AU206" s="133" t="s">
        <v>75</v>
      </c>
      <c r="AY206" s="15" t="s">
        <v>112</v>
      </c>
      <c r="BE206" s="134">
        <f>IF(N206="základní",J206,0)</f>
        <v>0</v>
      </c>
      <c r="BF206" s="134">
        <f>IF(N206="snížená",J206,0)</f>
        <v>0</v>
      </c>
      <c r="BG206" s="134">
        <f>IF(N206="zákl. přenesená",J206,0)</f>
        <v>0</v>
      </c>
      <c r="BH206" s="134">
        <f>IF(N206="sníž. přenesená",J206,0)</f>
        <v>0</v>
      </c>
      <c r="BI206" s="134">
        <f>IF(N206="nulová",J206,0)</f>
        <v>0</v>
      </c>
      <c r="BJ206" s="15" t="s">
        <v>75</v>
      </c>
      <c r="BK206" s="134">
        <f>ROUND(I206*H206,2)</f>
        <v>0</v>
      </c>
      <c r="BL206" s="15" t="s">
        <v>117</v>
      </c>
      <c r="BM206" s="133" t="s">
        <v>257</v>
      </c>
    </row>
    <row r="207" spans="2:51" s="12" customFormat="1" ht="12">
      <c r="B207" s="135"/>
      <c r="C207" s="200"/>
      <c r="D207" s="201" t="s">
        <v>118</v>
      </c>
      <c r="E207" s="202" t="s">
        <v>1</v>
      </c>
      <c r="F207" s="203" t="s">
        <v>258</v>
      </c>
      <c r="G207" s="204"/>
      <c r="H207" s="205">
        <v>3</v>
      </c>
      <c r="I207" s="217"/>
      <c r="J207" s="150"/>
      <c r="L207" s="135"/>
      <c r="M207" s="137"/>
      <c r="N207" s="138"/>
      <c r="O207" s="138"/>
      <c r="P207" s="138"/>
      <c r="Q207" s="138"/>
      <c r="R207" s="138"/>
      <c r="S207" s="138"/>
      <c r="T207" s="139"/>
      <c r="AT207" s="136" t="s">
        <v>118</v>
      </c>
      <c r="AU207" s="136" t="s">
        <v>75</v>
      </c>
      <c r="AV207" s="12" t="s">
        <v>77</v>
      </c>
      <c r="AW207" s="12" t="s">
        <v>26</v>
      </c>
      <c r="AX207" s="12" t="s">
        <v>68</v>
      </c>
      <c r="AY207" s="136" t="s">
        <v>112</v>
      </c>
    </row>
    <row r="208" spans="2:51" s="13" customFormat="1" ht="12">
      <c r="B208" s="140"/>
      <c r="C208" s="206"/>
      <c r="D208" s="201" t="s">
        <v>118</v>
      </c>
      <c r="E208" s="207" t="s">
        <v>1</v>
      </c>
      <c r="F208" s="203" t="s">
        <v>120</v>
      </c>
      <c r="G208" s="204"/>
      <c r="H208" s="205">
        <v>3</v>
      </c>
      <c r="I208" s="218"/>
      <c r="J208" s="150"/>
      <c r="L208" s="140"/>
      <c r="M208" s="142"/>
      <c r="N208" s="143"/>
      <c r="O208" s="143"/>
      <c r="P208" s="143"/>
      <c r="Q208" s="143"/>
      <c r="R208" s="143"/>
      <c r="S208" s="143"/>
      <c r="T208" s="144"/>
      <c r="AT208" s="141" t="s">
        <v>118</v>
      </c>
      <c r="AU208" s="141" t="s">
        <v>75</v>
      </c>
      <c r="AV208" s="13" t="s">
        <v>117</v>
      </c>
      <c r="AW208" s="13" t="s">
        <v>26</v>
      </c>
      <c r="AX208" s="13" t="s">
        <v>75</v>
      </c>
      <c r="AY208" s="141" t="s">
        <v>112</v>
      </c>
    </row>
    <row r="209" spans="1:65" s="2" customFormat="1" ht="16.5" customHeight="1">
      <c r="A209" s="27"/>
      <c r="B209" s="126"/>
      <c r="C209" s="195">
        <v>36</v>
      </c>
      <c r="D209" s="195" t="s">
        <v>113</v>
      </c>
      <c r="E209" s="196" t="s">
        <v>259</v>
      </c>
      <c r="F209" s="197" t="s">
        <v>260</v>
      </c>
      <c r="G209" s="198" t="s">
        <v>123</v>
      </c>
      <c r="H209" s="199">
        <v>10</v>
      </c>
      <c r="I209" s="127"/>
      <c r="J209" s="150">
        <f t="shared" si="1"/>
        <v>0</v>
      </c>
      <c r="K209" s="128"/>
      <c r="L209" s="28"/>
      <c r="M209" s="129" t="s">
        <v>1</v>
      </c>
      <c r="N209" s="130" t="s">
        <v>33</v>
      </c>
      <c r="O209" s="131">
        <v>0</v>
      </c>
      <c r="P209" s="131">
        <f>O209*H209</f>
        <v>0</v>
      </c>
      <c r="Q209" s="131">
        <v>0</v>
      </c>
      <c r="R209" s="131">
        <f>Q209*H209</f>
        <v>0</v>
      </c>
      <c r="S209" s="131">
        <v>0</v>
      </c>
      <c r="T209" s="132">
        <f>S209*H209</f>
        <v>0</v>
      </c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R209" s="133" t="s">
        <v>117</v>
      </c>
      <c r="AT209" s="133" t="s">
        <v>113</v>
      </c>
      <c r="AU209" s="133" t="s">
        <v>75</v>
      </c>
      <c r="AY209" s="15" t="s">
        <v>112</v>
      </c>
      <c r="BE209" s="134">
        <f>IF(N209="základní",J209,0)</f>
        <v>0</v>
      </c>
      <c r="BF209" s="134">
        <f>IF(N209="snížená",J209,0)</f>
        <v>0</v>
      </c>
      <c r="BG209" s="134">
        <f>IF(N209="zákl. přenesená",J209,0)</f>
        <v>0</v>
      </c>
      <c r="BH209" s="134">
        <f>IF(N209="sníž. přenesená",J209,0)</f>
        <v>0</v>
      </c>
      <c r="BI209" s="134">
        <f>IF(N209="nulová",J209,0)</f>
        <v>0</v>
      </c>
      <c r="BJ209" s="15" t="s">
        <v>75</v>
      </c>
      <c r="BK209" s="134">
        <f>ROUND(I209*H209,2)</f>
        <v>0</v>
      </c>
      <c r="BL209" s="15" t="s">
        <v>117</v>
      </c>
      <c r="BM209" s="133" t="s">
        <v>261</v>
      </c>
    </row>
    <row r="210" spans="1:65" s="2" customFormat="1" ht="24.2" customHeight="1">
      <c r="A210" s="27"/>
      <c r="B210" s="126"/>
      <c r="C210" s="195">
        <v>37</v>
      </c>
      <c r="D210" s="195" t="s">
        <v>113</v>
      </c>
      <c r="E210" s="196" t="s">
        <v>262</v>
      </c>
      <c r="F210" s="197" t="s">
        <v>263</v>
      </c>
      <c r="G210" s="198" t="s">
        <v>116</v>
      </c>
      <c r="H210" s="199">
        <v>1.2</v>
      </c>
      <c r="I210" s="127"/>
      <c r="J210" s="150">
        <f t="shared" si="1"/>
        <v>0</v>
      </c>
      <c r="K210" s="128"/>
      <c r="L210" s="28"/>
      <c r="M210" s="129" t="s">
        <v>1</v>
      </c>
      <c r="N210" s="130" t="s">
        <v>33</v>
      </c>
      <c r="O210" s="131">
        <v>0</v>
      </c>
      <c r="P210" s="131">
        <f>O210*H210</f>
        <v>0</v>
      </c>
      <c r="Q210" s="131">
        <v>2.16</v>
      </c>
      <c r="R210" s="131">
        <f>Q210*H210</f>
        <v>2.592</v>
      </c>
      <c r="S210" s="131">
        <v>0</v>
      </c>
      <c r="T210" s="132">
        <f>S210*H210</f>
        <v>0</v>
      </c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R210" s="133" t="s">
        <v>117</v>
      </c>
      <c r="AT210" s="133" t="s">
        <v>113</v>
      </c>
      <c r="AU210" s="133" t="s">
        <v>75</v>
      </c>
      <c r="AY210" s="15" t="s">
        <v>112</v>
      </c>
      <c r="BE210" s="134">
        <f>IF(N210="základní",J210,0)</f>
        <v>0</v>
      </c>
      <c r="BF210" s="134">
        <f>IF(N210="snížená",J210,0)</f>
        <v>0</v>
      </c>
      <c r="BG210" s="134">
        <f>IF(N210="zákl. přenesená",J210,0)</f>
        <v>0</v>
      </c>
      <c r="BH210" s="134">
        <f>IF(N210="sníž. přenesená",J210,0)</f>
        <v>0</v>
      </c>
      <c r="BI210" s="134">
        <f>IF(N210="nulová",J210,0)</f>
        <v>0</v>
      </c>
      <c r="BJ210" s="15" t="s">
        <v>75</v>
      </c>
      <c r="BK210" s="134">
        <f>ROUND(I210*H210,2)</f>
        <v>0</v>
      </c>
      <c r="BL210" s="15" t="s">
        <v>117</v>
      </c>
      <c r="BM210" s="133" t="s">
        <v>264</v>
      </c>
    </row>
    <row r="211" spans="2:51" s="12" customFormat="1" ht="12">
      <c r="B211" s="135"/>
      <c r="C211" s="200"/>
      <c r="D211" s="201" t="s">
        <v>118</v>
      </c>
      <c r="E211" s="202" t="s">
        <v>1</v>
      </c>
      <c r="F211" s="203" t="s">
        <v>265</v>
      </c>
      <c r="G211" s="204"/>
      <c r="H211" s="205">
        <v>1.2</v>
      </c>
      <c r="I211" s="217"/>
      <c r="J211" s="150"/>
      <c r="L211" s="135"/>
      <c r="M211" s="137"/>
      <c r="N211" s="138"/>
      <c r="O211" s="138"/>
      <c r="P211" s="138"/>
      <c r="Q211" s="138"/>
      <c r="R211" s="138"/>
      <c r="S211" s="138"/>
      <c r="T211" s="139"/>
      <c r="AT211" s="136" t="s">
        <v>118</v>
      </c>
      <c r="AU211" s="136" t="s">
        <v>75</v>
      </c>
      <c r="AV211" s="12" t="s">
        <v>77</v>
      </c>
      <c r="AW211" s="12" t="s">
        <v>26</v>
      </c>
      <c r="AX211" s="12" t="s">
        <v>68</v>
      </c>
      <c r="AY211" s="136" t="s">
        <v>112</v>
      </c>
    </row>
    <row r="212" spans="2:51" s="13" customFormat="1" ht="12">
      <c r="B212" s="140"/>
      <c r="C212" s="206"/>
      <c r="D212" s="201" t="s">
        <v>118</v>
      </c>
      <c r="E212" s="207" t="s">
        <v>1</v>
      </c>
      <c r="F212" s="203" t="s">
        <v>120</v>
      </c>
      <c r="G212" s="204"/>
      <c r="H212" s="205">
        <v>1.2</v>
      </c>
      <c r="I212" s="218"/>
      <c r="J212" s="150"/>
      <c r="L212" s="140"/>
      <c r="M212" s="142"/>
      <c r="N212" s="143"/>
      <c r="O212" s="143"/>
      <c r="P212" s="143"/>
      <c r="Q212" s="143"/>
      <c r="R212" s="143"/>
      <c r="S212" s="143"/>
      <c r="T212" s="144"/>
      <c r="AT212" s="141" t="s">
        <v>118</v>
      </c>
      <c r="AU212" s="141" t="s">
        <v>75</v>
      </c>
      <c r="AV212" s="13" t="s">
        <v>117</v>
      </c>
      <c r="AW212" s="13" t="s">
        <v>26</v>
      </c>
      <c r="AX212" s="13" t="s">
        <v>75</v>
      </c>
      <c r="AY212" s="141" t="s">
        <v>112</v>
      </c>
    </row>
    <row r="213" spans="2:63" s="11" customFormat="1" ht="25.9" customHeight="1">
      <c r="B213" s="118"/>
      <c r="C213" s="192"/>
      <c r="D213" s="193" t="s">
        <v>67</v>
      </c>
      <c r="E213" s="194" t="s">
        <v>266</v>
      </c>
      <c r="F213" s="208" t="s">
        <v>267</v>
      </c>
      <c r="G213" s="209"/>
      <c r="H213" s="209"/>
      <c r="I213" s="215"/>
      <c r="J213" s="190">
        <f>SUM(J214:J222)</f>
        <v>0</v>
      </c>
      <c r="L213" s="118"/>
      <c r="M213" s="120"/>
      <c r="N213" s="121"/>
      <c r="O213" s="121"/>
      <c r="P213" s="122">
        <f>SUM(P214:P222)</f>
        <v>0</v>
      </c>
      <c r="Q213" s="121"/>
      <c r="R213" s="122">
        <f>SUM(R214:R222)</f>
        <v>1.2546315000000001</v>
      </c>
      <c r="S213" s="121"/>
      <c r="T213" s="123">
        <f>SUM(T214:T222)</f>
        <v>0</v>
      </c>
      <c r="AR213" s="119" t="s">
        <v>75</v>
      </c>
      <c r="AT213" s="124" t="s">
        <v>67</v>
      </c>
      <c r="AU213" s="124" t="s">
        <v>68</v>
      </c>
      <c r="AY213" s="119" t="s">
        <v>112</v>
      </c>
      <c r="BK213" s="125">
        <f>SUM(BK214:BK222)</f>
        <v>0</v>
      </c>
    </row>
    <row r="214" spans="1:65" s="2" customFormat="1" ht="16.5" customHeight="1">
      <c r="A214" s="27"/>
      <c r="B214" s="126"/>
      <c r="C214" s="195">
        <v>38</v>
      </c>
      <c r="D214" s="195" t="s">
        <v>113</v>
      </c>
      <c r="E214" s="196" t="s">
        <v>268</v>
      </c>
      <c r="F214" s="197" t="s">
        <v>269</v>
      </c>
      <c r="G214" s="198" t="s">
        <v>123</v>
      </c>
      <c r="H214" s="199">
        <v>16.8</v>
      </c>
      <c r="I214" s="127"/>
      <c r="J214" s="150">
        <f t="shared" si="1"/>
        <v>0</v>
      </c>
      <c r="K214" s="128"/>
      <c r="L214" s="28"/>
      <c r="M214" s="129" t="s">
        <v>1</v>
      </c>
      <c r="N214" s="130" t="s">
        <v>33</v>
      </c>
      <c r="O214" s="131">
        <v>0</v>
      </c>
      <c r="P214" s="131">
        <f>O214*H214</f>
        <v>0</v>
      </c>
      <c r="Q214" s="131">
        <v>0.05262</v>
      </c>
      <c r="R214" s="131">
        <f>Q214*H214</f>
        <v>0.884016</v>
      </c>
      <c r="S214" s="131">
        <v>0</v>
      </c>
      <c r="T214" s="132">
        <f>S214*H214</f>
        <v>0</v>
      </c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R214" s="133" t="s">
        <v>117</v>
      </c>
      <c r="AT214" s="133" t="s">
        <v>113</v>
      </c>
      <c r="AU214" s="133" t="s">
        <v>75</v>
      </c>
      <c r="AY214" s="15" t="s">
        <v>112</v>
      </c>
      <c r="BE214" s="134">
        <f>IF(N214="základní",J214,0)</f>
        <v>0</v>
      </c>
      <c r="BF214" s="134">
        <f>IF(N214="snížená",J214,0)</f>
        <v>0</v>
      </c>
      <c r="BG214" s="134">
        <f>IF(N214="zákl. přenesená",J214,0)</f>
        <v>0</v>
      </c>
      <c r="BH214" s="134">
        <f>IF(N214="sníž. přenesená",J214,0)</f>
        <v>0</v>
      </c>
      <c r="BI214" s="134">
        <f>IF(N214="nulová",J214,0)</f>
        <v>0</v>
      </c>
      <c r="BJ214" s="15" t="s">
        <v>75</v>
      </c>
      <c r="BK214" s="134">
        <f>ROUND(I214*H214,2)</f>
        <v>0</v>
      </c>
      <c r="BL214" s="15" t="s">
        <v>117</v>
      </c>
      <c r="BM214" s="133" t="s">
        <v>270</v>
      </c>
    </row>
    <row r="215" spans="2:51" s="12" customFormat="1" ht="12">
      <c r="B215" s="135"/>
      <c r="C215" s="200"/>
      <c r="D215" s="201" t="s">
        <v>118</v>
      </c>
      <c r="E215" s="202" t="s">
        <v>1</v>
      </c>
      <c r="F215" s="203" t="s">
        <v>271</v>
      </c>
      <c r="G215" s="204"/>
      <c r="H215" s="205">
        <v>16.8</v>
      </c>
      <c r="I215" s="217"/>
      <c r="J215" s="150"/>
      <c r="L215" s="135"/>
      <c r="M215" s="137"/>
      <c r="N215" s="138"/>
      <c r="O215" s="138"/>
      <c r="P215" s="138"/>
      <c r="Q215" s="138"/>
      <c r="R215" s="138"/>
      <c r="S215" s="138"/>
      <c r="T215" s="139"/>
      <c r="AT215" s="136" t="s">
        <v>118</v>
      </c>
      <c r="AU215" s="136" t="s">
        <v>75</v>
      </c>
      <c r="AV215" s="12" t="s">
        <v>77</v>
      </c>
      <c r="AW215" s="12" t="s">
        <v>26</v>
      </c>
      <c r="AX215" s="12" t="s">
        <v>68</v>
      </c>
      <c r="AY215" s="136" t="s">
        <v>112</v>
      </c>
    </row>
    <row r="216" spans="2:51" s="13" customFormat="1" ht="12">
      <c r="B216" s="140"/>
      <c r="C216" s="206"/>
      <c r="D216" s="201" t="s">
        <v>118</v>
      </c>
      <c r="E216" s="207" t="s">
        <v>1</v>
      </c>
      <c r="F216" s="203" t="s">
        <v>120</v>
      </c>
      <c r="G216" s="204"/>
      <c r="H216" s="205">
        <v>16.8</v>
      </c>
      <c r="I216" s="218"/>
      <c r="J216" s="150"/>
      <c r="L216" s="140"/>
      <c r="M216" s="142"/>
      <c r="N216" s="143"/>
      <c r="O216" s="143"/>
      <c r="P216" s="143"/>
      <c r="Q216" s="143"/>
      <c r="R216" s="143"/>
      <c r="S216" s="143"/>
      <c r="T216" s="144"/>
      <c r="AT216" s="141" t="s">
        <v>118</v>
      </c>
      <c r="AU216" s="141" t="s">
        <v>75</v>
      </c>
      <c r="AV216" s="13" t="s">
        <v>117</v>
      </c>
      <c r="AW216" s="13" t="s">
        <v>26</v>
      </c>
      <c r="AX216" s="13" t="s">
        <v>75</v>
      </c>
      <c r="AY216" s="141" t="s">
        <v>112</v>
      </c>
    </row>
    <row r="217" spans="1:65" s="2" customFormat="1" ht="16.5" customHeight="1">
      <c r="A217" s="27"/>
      <c r="B217" s="126"/>
      <c r="C217" s="195">
        <v>39</v>
      </c>
      <c r="D217" s="195" t="s">
        <v>113</v>
      </c>
      <c r="E217" s="196" t="s">
        <v>272</v>
      </c>
      <c r="F217" s="197" t="s">
        <v>273</v>
      </c>
      <c r="G217" s="198" t="s">
        <v>123</v>
      </c>
      <c r="H217" s="199">
        <v>4.05</v>
      </c>
      <c r="I217" s="127"/>
      <c r="J217" s="150">
        <f t="shared" si="1"/>
        <v>0</v>
      </c>
      <c r="K217" s="128"/>
      <c r="L217" s="28"/>
      <c r="M217" s="129" t="s">
        <v>1</v>
      </c>
      <c r="N217" s="130" t="s">
        <v>33</v>
      </c>
      <c r="O217" s="131">
        <v>0</v>
      </c>
      <c r="P217" s="131">
        <f>O217*H217</f>
        <v>0</v>
      </c>
      <c r="Q217" s="131">
        <v>0.04718</v>
      </c>
      <c r="R217" s="131">
        <f>Q217*H217</f>
        <v>0.191079</v>
      </c>
      <c r="S217" s="131">
        <v>0</v>
      </c>
      <c r="T217" s="132">
        <f>S217*H217</f>
        <v>0</v>
      </c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R217" s="133" t="s">
        <v>117</v>
      </c>
      <c r="AT217" s="133" t="s">
        <v>113</v>
      </c>
      <c r="AU217" s="133" t="s">
        <v>75</v>
      </c>
      <c r="AY217" s="15" t="s">
        <v>112</v>
      </c>
      <c r="BE217" s="134">
        <f>IF(N217="základní",J217,0)</f>
        <v>0</v>
      </c>
      <c r="BF217" s="134">
        <f>IF(N217="snížená",J217,0)</f>
        <v>0</v>
      </c>
      <c r="BG217" s="134">
        <f>IF(N217="zákl. přenesená",J217,0)</f>
        <v>0</v>
      </c>
      <c r="BH217" s="134">
        <f>IF(N217="sníž. přenesená",J217,0)</f>
        <v>0</v>
      </c>
      <c r="BI217" s="134">
        <f>IF(N217="nulová",J217,0)</f>
        <v>0</v>
      </c>
      <c r="BJ217" s="15" t="s">
        <v>75</v>
      </c>
      <c r="BK217" s="134">
        <f>ROUND(I217*H217,2)</f>
        <v>0</v>
      </c>
      <c r="BL217" s="15" t="s">
        <v>117</v>
      </c>
      <c r="BM217" s="133" t="s">
        <v>274</v>
      </c>
    </row>
    <row r="218" spans="2:51" s="12" customFormat="1" ht="12">
      <c r="B218" s="135"/>
      <c r="C218" s="200"/>
      <c r="D218" s="201" t="s">
        <v>118</v>
      </c>
      <c r="E218" s="202" t="s">
        <v>1</v>
      </c>
      <c r="F218" s="203" t="s">
        <v>275</v>
      </c>
      <c r="G218" s="204"/>
      <c r="H218" s="205">
        <v>4.05</v>
      </c>
      <c r="I218" s="217"/>
      <c r="J218" s="150"/>
      <c r="L218" s="135"/>
      <c r="M218" s="137"/>
      <c r="N218" s="138"/>
      <c r="O218" s="138"/>
      <c r="P218" s="138"/>
      <c r="Q218" s="138"/>
      <c r="R218" s="138"/>
      <c r="S218" s="138"/>
      <c r="T218" s="139"/>
      <c r="AT218" s="136" t="s">
        <v>118</v>
      </c>
      <c r="AU218" s="136" t="s">
        <v>75</v>
      </c>
      <c r="AV218" s="12" t="s">
        <v>77</v>
      </c>
      <c r="AW218" s="12" t="s">
        <v>26</v>
      </c>
      <c r="AX218" s="12" t="s">
        <v>68</v>
      </c>
      <c r="AY218" s="136" t="s">
        <v>112</v>
      </c>
    </row>
    <row r="219" spans="2:51" s="13" customFormat="1" ht="12">
      <c r="B219" s="140"/>
      <c r="C219" s="206"/>
      <c r="D219" s="201" t="s">
        <v>118</v>
      </c>
      <c r="E219" s="207" t="s">
        <v>1</v>
      </c>
      <c r="F219" s="203" t="s">
        <v>120</v>
      </c>
      <c r="G219" s="204"/>
      <c r="H219" s="205">
        <v>4.05</v>
      </c>
      <c r="I219" s="218"/>
      <c r="J219" s="150"/>
      <c r="L219" s="140"/>
      <c r="M219" s="142"/>
      <c r="N219" s="143"/>
      <c r="O219" s="143"/>
      <c r="P219" s="143"/>
      <c r="Q219" s="143"/>
      <c r="R219" s="143"/>
      <c r="S219" s="143"/>
      <c r="T219" s="144"/>
      <c r="AT219" s="141" t="s">
        <v>118</v>
      </c>
      <c r="AU219" s="141" t="s">
        <v>75</v>
      </c>
      <c r="AV219" s="13" t="s">
        <v>117</v>
      </c>
      <c r="AW219" s="13" t="s">
        <v>26</v>
      </c>
      <c r="AX219" s="13" t="s">
        <v>75</v>
      </c>
      <c r="AY219" s="141" t="s">
        <v>112</v>
      </c>
    </row>
    <row r="220" spans="1:65" s="2" customFormat="1" ht="16.5" customHeight="1">
      <c r="A220" s="27"/>
      <c r="B220" s="126"/>
      <c r="C220" s="195">
        <v>40</v>
      </c>
      <c r="D220" s="195" t="s">
        <v>113</v>
      </c>
      <c r="E220" s="196" t="s">
        <v>276</v>
      </c>
      <c r="F220" s="197" t="s">
        <v>277</v>
      </c>
      <c r="G220" s="198" t="s">
        <v>123</v>
      </c>
      <c r="H220" s="199">
        <v>4.05</v>
      </c>
      <c r="I220" s="127"/>
      <c r="J220" s="150">
        <f t="shared" si="1"/>
        <v>0</v>
      </c>
      <c r="K220" s="128"/>
      <c r="L220" s="28"/>
      <c r="M220" s="129" t="s">
        <v>1</v>
      </c>
      <c r="N220" s="130" t="s">
        <v>33</v>
      </c>
      <c r="O220" s="131">
        <v>0</v>
      </c>
      <c r="P220" s="131">
        <f>O220*H220</f>
        <v>0</v>
      </c>
      <c r="Q220" s="131">
        <v>0.04433</v>
      </c>
      <c r="R220" s="131">
        <f>Q220*H220</f>
        <v>0.1795365</v>
      </c>
      <c r="S220" s="131">
        <v>0</v>
      </c>
      <c r="T220" s="132">
        <f>S220*H220</f>
        <v>0</v>
      </c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R220" s="133" t="s">
        <v>117</v>
      </c>
      <c r="AT220" s="133" t="s">
        <v>113</v>
      </c>
      <c r="AU220" s="133" t="s">
        <v>75</v>
      </c>
      <c r="AY220" s="15" t="s">
        <v>112</v>
      </c>
      <c r="BE220" s="134">
        <f>IF(N220="základní",J220,0)</f>
        <v>0</v>
      </c>
      <c r="BF220" s="134">
        <f>IF(N220="snížená",J220,0)</f>
        <v>0</v>
      </c>
      <c r="BG220" s="134">
        <f>IF(N220="zákl. přenesená",J220,0)</f>
        <v>0</v>
      </c>
      <c r="BH220" s="134">
        <f>IF(N220="sníž. přenesená",J220,0)</f>
        <v>0</v>
      </c>
      <c r="BI220" s="134">
        <f>IF(N220="nulová",J220,0)</f>
        <v>0</v>
      </c>
      <c r="BJ220" s="15" t="s">
        <v>75</v>
      </c>
      <c r="BK220" s="134">
        <f>ROUND(I220*H220,2)</f>
        <v>0</v>
      </c>
      <c r="BL220" s="15" t="s">
        <v>117</v>
      </c>
      <c r="BM220" s="133" t="s">
        <v>278</v>
      </c>
    </row>
    <row r="221" spans="2:51" s="12" customFormat="1" ht="12">
      <c r="B221" s="135"/>
      <c r="C221" s="200"/>
      <c r="D221" s="201" t="s">
        <v>118</v>
      </c>
      <c r="E221" s="202" t="s">
        <v>1</v>
      </c>
      <c r="F221" s="203" t="s">
        <v>275</v>
      </c>
      <c r="G221" s="204"/>
      <c r="H221" s="205">
        <v>4.05</v>
      </c>
      <c r="I221" s="217"/>
      <c r="J221" s="150"/>
      <c r="L221" s="135"/>
      <c r="M221" s="137"/>
      <c r="N221" s="138"/>
      <c r="O221" s="138"/>
      <c r="P221" s="138"/>
      <c r="Q221" s="138"/>
      <c r="R221" s="138"/>
      <c r="S221" s="138"/>
      <c r="T221" s="139"/>
      <c r="AT221" s="136" t="s">
        <v>118</v>
      </c>
      <c r="AU221" s="136" t="s">
        <v>75</v>
      </c>
      <c r="AV221" s="12" t="s">
        <v>77</v>
      </c>
      <c r="AW221" s="12" t="s">
        <v>26</v>
      </c>
      <c r="AX221" s="12" t="s">
        <v>68</v>
      </c>
      <c r="AY221" s="136" t="s">
        <v>112</v>
      </c>
    </row>
    <row r="222" spans="2:51" s="13" customFormat="1" ht="12">
      <c r="B222" s="140"/>
      <c r="C222" s="206"/>
      <c r="D222" s="201" t="s">
        <v>118</v>
      </c>
      <c r="E222" s="207" t="s">
        <v>1</v>
      </c>
      <c r="F222" s="203" t="s">
        <v>120</v>
      </c>
      <c r="G222" s="204"/>
      <c r="H222" s="205">
        <v>4.05</v>
      </c>
      <c r="I222" s="218"/>
      <c r="J222" s="150"/>
      <c r="L222" s="140"/>
      <c r="M222" s="142"/>
      <c r="N222" s="143"/>
      <c r="O222" s="143"/>
      <c r="P222" s="143"/>
      <c r="Q222" s="143"/>
      <c r="R222" s="143"/>
      <c r="S222" s="143"/>
      <c r="T222" s="144"/>
      <c r="AT222" s="141" t="s">
        <v>118</v>
      </c>
      <c r="AU222" s="141" t="s">
        <v>75</v>
      </c>
      <c r="AV222" s="13" t="s">
        <v>117</v>
      </c>
      <c r="AW222" s="13" t="s">
        <v>26</v>
      </c>
      <c r="AX222" s="13" t="s">
        <v>75</v>
      </c>
      <c r="AY222" s="141" t="s">
        <v>112</v>
      </c>
    </row>
    <row r="223" spans="2:63" s="11" customFormat="1" ht="25.9" customHeight="1">
      <c r="B223" s="118"/>
      <c r="C223" s="192"/>
      <c r="D223" s="193" t="s">
        <v>67</v>
      </c>
      <c r="E223" s="194" t="s">
        <v>279</v>
      </c>
      <c r="F223" s="194" t="s">
        <v>280</v>
      </c>
      <c r="G223" s="192"/>
      <c r="H223" s="192"/>
      <c r="I223" s="215"/>
      <c r="J223" s="190">
        <f>SUM(J224:J380)</f>
        <v>0</v>
      </c>
      <c r="L223" s="118"/>
      <c r="M223" s="120"/>
      <c r="N223" s="121"/>
      <c r="O223" s="121"/>
      <c r="P223" s="122">
        <f>SUM(P224:P380)</f>
        <v>0</v>
      </c>
      <c r="Q223" s="121"/>
      <c r="R223" s="122">
        <f>SUM(R224:R380)</f>
        <v>113.40893649999995</v>
      </c>
      <c r="S223" s="121"/>
      <c r="T223" s="123">
        <f>SUM(T224:T380)</f>
        <v>0</v>
      </c>
      <c r="AR223" s="119" t="s">
        <v>75</v>
      </c>
      <c r="AT223" s="124" t="s">
        <v>67</v>
      </c>
      <c r="AU223" s="124" t="s">
        <v>68</v>
      </c>
      <c r="AY223" s="119" t="s">
        <v>112</v>
      </c>
      <c r="BK223" s="125">
        <f>SUM(BK224:BK380)</f>
        <v>0</v>
      </c>
    </row>
    <row r="224" spans="1:65" s="2" customFormat="1" ht="24.2" customHeight="1">
      <c r="A224" s="27"/>
      <c r="B224" s="126"/>
      <c r="C224" s="195">
        <v>41</v>
      </c>
      <c r="D224" s="195" t="s">
        <v>113</v>
      </c>
      <c r="E224" s="196" t="s">
        <v>281</v>
      </c>
      <c r="F224" s="197" t="s">
        <v>282</v>
      </c>
      <c r="G224" s="198" t="s">
        <v>237</v>
      </c>
      <c r="H224" s="199">
        <v>4</v>
      </c>
      <c r="I224" s="127"/>
      <c r="J224" s="150">
        <f t="shared" si="1"/>
        <v>0</v>
      </c>
      <c r="K224" s="128"/>
      <c r="L224" s="28"/>
      <c r="M224" s="129" t="s">
        <v>1</v>
      </c>
      <c r="N224" s="130" t="s">
        <v>33</v>
      </c>
      <c r="O224" s="131">
        <v>0</v>
      </c>
      <c r="P224" s="131">
        <f>O224*H224</f>
        <v>0</v>
      </c>
      <c r="Q224" s="131">
        <v>0.03346</v>
      </c>
      <c r="R224" s="131">
        <f>Q224*H224</f>
        <v>0.13384</v>
      </c>
      <c r="S224" s="131">
        <v>0</v>
      </c>
      <c r="T224" s="132">
        <f>S224*H224</f>
        <v>0</v>
      </c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R224" s="133" t="s">
        <v>117</v>
      </c>
      <c r="AT224" s="133" t="s">
        <v>113</v>
      </c>
      <c r="AU224" s="133" t="s">
        <v>75</v>
      </c>
      <c r="AY224" s="15" t="s">
        <v>112</v>
      </c>
      <c r="BE224" s="134">
        <f>IF(N224="základní",J224,0)</f>
        <v>0</v>
      </c>
      <c r="BF224" s="134">
        <f>IF(N224="snížená",J224,0)</f>
        <v>0</v>
      </c>
      <c r="BG224" s="134">
        <f>IF(N224="zákl. přenesená",J224,0)</f>
        <v>0</v>
      </c>
      <c r="BH224" s="134">
        <f>IF(N224="sníž. přenesená",J224,0)</f>
        <v>0</v>
      </c>
      <c r="BI224" s="134">
        <f>IF(N224="nulová",J224,0)</f>
        <v>0</v>
      </c>
      <c r="BJ224" s="15" t="s">
        <v>75</v>
      </c>
      <c r="BK224" s="134">
        <f>ROUND(I224*H224,2)</f>
        <v>0</v>
      </c>
      <c r="BL224" s="15" t="s">
        <v>117</v>
      </c>
      <c r="BM224" s="133" t="s">
        <v>283</v>
      </c>
    </row>
    <row r="225" spans="1:65" s="2" customFormat="1" ht="16.5" customHeight="1">
      <c r="A225" s="27"/>
      <c r="B225" s="126"/>
      <c r="C225" s="195">
        <v>42</v>
      </c>
      <c r="D225" s="195" t="s">
        <v>113</v>
      </c>
      <c r="E225" s="196" t="s">
        <v>284</v>
      </c>
      <c r="F225" s="197" t="s">
        <v>285</v>
      </c>
      <c r="G225" s="198" t="s">
        <v>219</v>
      </c>
      <c r="H225" s="199">
        <v>1900</v>
      </c>
      <c r="I225" s="127"/>
      <c r="J225" s="150">
        <f t="shared" si="1"/>
        <v>0</v>
      </c>
      <c r="K225" s="128"/>
      <c r="L225" s="28"/>
      <c r="M225" s="129" t="s">
        <v>1</v>
      </c>
      <c r="N225" s="130" t="s">
        <v>33</v>
      </c>
      <c r="O225" s="131">
        <v>0</v>
      </c>
      <c r="P225" s="131">
        <f>O225*H225</f>
        <v>0</v>
      </c>
      <c r="Q225" s="131">
        <v>0</v>
      </c>
      <c r="R225" s="131">
        <f>Q225*H225</f>
        <v>0</v>
      </c>
      <c r="S225" s="131">
        <v>0</v>
      </c>
      <c r="T225" s="132">
        <f>S225*H225</f>
        <v>0</v>
      </c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R225" s="133" t="s">
        <v>117</v>
      </c>
      <c r="AT225" s="133" t="s">
        <v>113</v>
      </c>
      <c r="AU225" s="133" t="s">
        <v>75</v>
      </c>
      <c r="AY225" s="15" t="s">
        <v>112</v>
      </c>
      <c r="BE225" s="134">
        <f>IF(N225="základní",J225,0)</f>
        <v>0</v>
      </c>
      <c r="BF225" s="134">
        <f>IF(N225="snížená",J225,0)</f>
        <v>0</v>
      </c>
      <c r="BG225" s="134">
        <f>IF(N225="zákl. přenesená",J225,0)</f>
        <v>0</v>
      </c>
      <c r="BH225" s="134">
        <f>IF(N225="sníž. přenesená",J225,0)</f>
        <v>0</v>
      </c>
      <c r="BI225" s="134">
        <f>IF(N225="nulová",J225,0)</f>
        <v>0</v>
      </c>
      <c r="BJ225" s="15" t="s">
        <v>75</v>
      </c>
      <c r="BK225" s="134">
        <f>ROUND(I225*H225,2)</f>
        <v>0</v>
      </c>
      <c r="BL225" s="15" t="s">
        <v>117</v>
      </c>
      <c r="BM225" s="133" t="s">
        <v>286</v>
      </c>
    </row>
    <row r="226" spans="1:65" s="2" customFormat="1" ht="24.2" customHeight="1">
      <c r="A226" s="27"/>
      <c r="B226" s="126"/>
      <c r="C226" s="195">
        <v>43</v>
      </c>
      <c r="D226" s="195" t="s">
        <v>113</v>
      </c>
      <c r="E226" s="196" t="s">
        <v>287</v>
      </c>
      <c r="F226" s="197" t="s">
        <v>288</v>
      </c>
      <c r="G226" s="198" t="s">
        <v>219</v>
      </c>
      <c r="H226" s="199">
        <v>5700</v>
      </c>
      <c r="I226" s="127"/>
      <c r="J226" s="150">
        <f t="shared" si="1"/>
        <v>0</v>
      </c>
      <c r="K226" s="128"/>
      <c r="L226" s="28"/>
      <c r="M226" s="129" t="s">
        <v>1</v>
      </c>
      <c r="N226" s="130" t="s">
        <v>33</v>
      </c>
      <c r="O226" s="131">
        <v>0</v>
      </c>
      <c r="P226" s="131">
        <f>O226*H226</f>
        <v>0</v>
      </c>
      <c r="Q226" s="131">
        <v>0</v>
      </c>
      <c r="R226" s="131">
        <f>Q226*H226</f>
        <v>0</v>
      </c>
      <c r="S226" s="131">
        <v>0</v>
      </c>
      <c r="T226" s="132">
        <f>S226*H226</f>
        <v>0</v>
      </c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R226" s="133" t="s">
        <v>117</v>
      </c>
      <c r="AT226" s="133" t="s">
        <v>113</v>
      </c>
      <c r="AU226" s="133" t="s">
        <v>75</v>
      </c>
      <c r="AY226" s="15" t="s">
        <v>112</v>
      </c>
      <c r="BE226" s="134">
        <f>IF(N226="základní",J226,0)</f>
        <v>0</v>
      </c>
      <c r="BF226" s="134">
        <f>IF(N226="snížená",J226,0)</f>
        <v>0</v>
      </c>
      <c r="BG226" s="134">
        <f>IF(N226="zákl. přenesená",J226,0)</f>
        <v>0</v>
      </c>
      <c r="BH226" s="134">
        <f>IF(N226="sníž. přenesená",J226,0)</f>
        <v>0</v>
      </c>
      <c r="BI226" s="134">
        <f>IF(N226="nulová",J226,0)</f>
        <v>0</v>
      </c>
      <c r="BJ226" s="15" t="s">
        <v>75</v>
      </c>
      <c r="BK226" s="134">
        <f>ROUND(I226*H226,2)</f>
        <v>0</v>
      </c>
      <c r="BL226" s="15" t="s">
        <v>117</v>
      </c>
      <c r="BM226" s="133" t="s">
        <v>289</v>
      </c>
    </row>
    <row r="227" spans="2:51" s="12" customFormat="1" ht="12">
      <c r="B227" s="135"/>
      <c r="C227" s="200"/>
      <c r="D227" s="201" t="s">
        <v>118</v>
      </c>
      <c r="E227" s="202" t="s">
        <v>1</v>
      </c>
      <c r="F227" s="203" t="s">
        <v>290</v>
      </c>
      <c r="G227" s="204"/>
      <c r="H227" s="205">
        <v>5700</v>
      </c>
      <c r="I227" s="217"/>
      <c r="J227" s="150"/>
      <c r="L227" s="135"/>
      <c r="M227" s="137"/>
      <c r="N227" s="138"/>
      <c r="O227" s="138"/>
      <c r="P227" s="138"/>
      <c r="Q227" s="138"/>
      <c r="R227" s="138"/>
      <c r="S227" s="138"/>
      <c r="T227" s="139"/>
      <c r="AT227" s="136" t="s">
        <v>118</v>
      </c>
      <c r="AU227" s="136" t="s">
        <v>75</v>
      </c>
      <c r="AV227" s="12" t="s">
        <v>77</v>
      </c>
      <c r="AW227" s="12" t="s">
        <v>26</v>
      </c>
      <c r="AX227" s="12" t="s">
        <v>75</v>
      </c>
      <c r="AY227" s="136" t="s">
        <v>112</v>
      </c>
    </row>
    <row r="228" spans="1:65" s="2" customFormat="1" ht="24.2" customHeight="1">
      <c r="A228" s="27"/>
      <c r="B228" s="126"/>
      <c r="C228" s="195">
        <v>44</v>
      </c>
      <c r="D228" s="195" t="s">
        <v>113</v>
      </c>
      <c r="E228" s="196" t="s">
        <v>291</v>
      </c>
      <c r="F228" s="197" t="s">
        <v>292</v>
      </c>
      <c r="G228" s="198" t="s">
        <v>219</v>
      </c>
      <c r="H228" s="199">
        <v>1920</v>
      </c>
      <c r="I228" s="127"/>
      <c r="J228" s="150">
        <f t="shared" si="1"/>
        <v>0</v>
      </c>
      <c r="K228" s="128"/>
      <c r="L228" s="28"/>
      <c r="M228" s="129" t="s">
        <v>1</v>
      </c>
      <c r="N228" s="130" t="s">
        <v>33</v>
      </c>
      <c r="O228" s="131">
        <v>0</v>
      </c>
      <c r="P228" s="131">
        <f>O228*H228</f>
        <v>0</v>
      </c>
      <c r="Q228" s="131">
        <v>0</v>
      </c>
      <c r="R228" s="131">
        <f>Q228*H228</f>
        <v>0</v>
      </c>
      <c r="S228" s="131">
        <v>0</v>
      </c>
      <c r="T228" s="132">
        <f>S228*H228</f>
        <v>0</v>
      </c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R228" s="133" t="s">
        <v>117</v>
      </c>
      <c r="AT228" s="133" t="s">
        <v>113</v>
      </c>
      <c r="AU228" s="133" t="s">
        <v>75</v>
      </c>
      <c r="AY228" s="15" t="s">
        <v>112</v>
      </c>
      <c r="BE228" s="134">
        <f>IF(N228="základní",J228,0)</f>
        <v>0</v>
      </c>
      <c r="BF228" s="134">
        <f>IF(N228="snížená",J228,0)</f>
        <v>0</v>
      </c>
      <c r="BG228" s="134">
        <f>IF(N228="zákl. přenesená",J228,0)</f>
        <v>0</v>
      </c>
      <c r="BH228" s="134">
        <f>IF(N228="sníž. přenesená",J228,0)</f>
        <v>0</v>
      </c>
      <c r="BI228" s="134">
        <f>IF(N228="nulová",J228,0)</f>
        <v>0</v>
      </c>
      <c r="BJ228" s="15" t="s">
        <v>75</v>
      </c>
      <c r="BK228" s="134">
        <f>ROUND(I228*H228,2)</f>
        <v>0</v>
      </c>
      <c r="BL228" s="15" t="s">
        <v>117</v>
      </c>
      <c r="BM228" s="133" t="s">
        <v>293</v>
      </c>
    </row>
    <row r="229" spans="1:65" s="2" customFormat="1" ht="16.5" customHeight="1">
      <c r="A229" s="27"/>
      <c r="B229" s="126"/>
      <c r="C229" s="195">
        <v>45</v>
      </c>
      <c r="D229" s="195" t="s">
        <v>113</v>
      </c>
      <c r="E229" s="196" t="s">
        <v>294</v>
      </c>
      <c r="F229" s="197" t="s">
        <v>295</v>
      </c>
      <c r="G229" s="198" t="s">
        <v>219</v>
      </c>
      <c r="H229" s="199">
        <v>1939.2</v>
      </c>
      <c r="I229" s="127"/>
      <c r="J229" s="150">
        <f t="shared" si="1"/>
        <v>0</v>
      </c>
      <c r="K229" s="128"/>
      <c r="L229" s="28"/>
      <c r="M229" s="129" t="s">
        <v>1</v>
      </c>
      <c r="N229" s="130" t="s">
        <v>33</v>
      </c>
      <c r="O229" s="131">
        <v>0</v>
      </c>
      <c r="P229" s="131">
        <f>O229*H229</f>
        <v>0</v>
      </c>
      <c r="Q229" s="131">
        <v>5E-05</v>
      </c>
      <c r="R229" s="131">
        <f>Q229*H229</f>
        <v>0.09696</v>
      </c>
      <c r="S229" s="131">
        <v>0</v>
      </c>
      <c r="T229" s="132">
        <f>S229*H229</f>
        <v>0</v>
      </c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R229" s="133" t="s">
        <v>117</v>
      </c>
      <c r="AT229" s="133" t="s">
        <v>113</v>
      </c>
      <c r="AU229" s="133" t="s">
        <v>75</v>
      </c>
      <c r="AY229" s="15" t="s">
        <v>112</v>
      </c>
      <c r="BE229" s="134">
        <f>IF(N229="základní",J229,0)</f>
        <v>0</v>
      </c>
      <c r="BF229" s="134">
        <f>IF(N229="snížená",J229,0)</f>
        <v>0</v>
      </c>
      <c r="BG229" s="134">
        <f>IF(N229="zákl. přenesená",J229,0)</f>
        <v>0</v>
      </c>
      <c r="BH229" s="134">
        <f>IF(N229="sníž. přenesená",J229,0)</f>
        <v>0</v>
      </c>
      <c r="BI229" s="134">
        <f>IF(N229="nulová",J229,0)</f>
        <v>0</v>
      </c>
      <c r="BJ229" s="15" t="s">
        <v>75</v>
      </c>
      <c r="BK229" s="134">
        <f>ROUND(I229*H229,2)</f>
        <v>0</v>
      </c>
      <c r="BL229" s="15" t="s">
        <v>117</v>
      </c>
      <c r="BM229" s="133" t="s">
        <v>296</v>
      </c>
    </row>
    <row r="230" spans="2:51" s="12" customFormat="1" ht="12">
      <c r="B230" s="135"/>
      <c r="C230" s="200"/>
      <c r="D230" s="201" t="s">
        <v>118</v>
      </c>
      <c r="E230" s="202" t="s">
        <v>1</v>
      </c>
      <c r="F230" s="203" t="s">
        <v>297</v>
      </c>
      <c r="G230" s="204"/>
      <c r="H230" s="205">
        <v>1939.2</v>
      </c>
      <c r="I230" s="217"/>
      <c r="J230" s="150"/>
      <c r="L230" s="135"/>
      <c r="M230" s="137"/>
      <c r="N230" s="138"/>
      <c r="O230" s="138"/>
      <c r="P230" s="138"/>
      <c r="Q230" s="138"/>
      <c r="R230" s="138"/>
      <c r="S230" s="138"/>
      <c r="T230" s="139"/>
      <c r="AT230" s="136" t="s">
        <v>118</v>
      </c>
      <c r="AU230" s="136" t="s">
        <v>75</v>
      </c>
      <c r="AV230" s="12" t="s">
        <v>77</v>
      </c>
      <c r="AW230" s="12" t="s">
        <v>26</v>
      </c>
      <c r="AX230" s="12" t="s">
        <v>68</v>
      </c>
      <c r="AY230" s="136" t="s">
        <v>112</v>
      </c>
    </row>
    <row r="231" spans="2:51" s="13" customFormat="1" ht="12">
      <c r="B231" s="140"/>
      <c r="C231" s="206"/>
      <c r="D231" s="201" t="s">
        <v>118</v>
      </c>
      <c r="E231" s="207" t="s">
        <v>1</v>
      </c>
      <c r="F231" s="203" t="s">
        <v>120</v>
      </c>
      <c r="G231" s="204"/>
      <c r="H231" s="205">
        <v>1939.2</v>
      </c>
      <c r="I231" s="218"/>
      <c r="J231" s="150"/>
      <c r="L231" s="140"/>
      <c r="M231" s="142"/>
      <c r="N231" s="143"/>
      <c r="O231" s="143"/>
      <c r="P231" s="143"/>
      <c r="Q231" s="143"/>
      <c r="R231" s="143"/>
      <c r="S231" s="143"/>
      <c r="T231" s="144"/>
      <c r="AT231" s="141" t="s">
        <v>118</v>
      </c>
      <c r="AU231" s="141" t="s">
        <v>75</v>
      </c>
      <c r="AV231" s="13" t="s">
        <v>117</v>
      </c>
      <c r="AW231" s="13" t="s">
        <v>26</v>
      </c>
      <c r="AX231" s="13" t="s">
        <v>75</v>
      </c>
      <c r="AY231" s="141" t="s">
        <v>112</v>
      </c>
    </row>
    <row r="232" spans="1:65" s="2" customFormat="1" ht="16.5" customHeight="1">
      <c r="A232" s="27"/>
      <c r="B232" s="126"/>
      <c r="C232" s="195">
        <v>46</v>
      </c>
      <c r="D232" s="195" t="s">
        <v>113</v>
      </c>
      <c r="E232" s="196" t="s">
        <v>298</v>
      </c>
      <c r="F232" s="197" t="s">
        <v>299</v>
      </c>
      <c r="G232" s="198" t="s">
        <v>237</v>
      </c>
      <c r="H232" s="199">
        <v>4</v>
      </c>
      <c r="I232" s="127"/>
      <c r="J232" s="150">
        <f t="shared" si="1"/>
        <v>0</v>
      </c>
      <c r="K232" s="128"/>
      <c r="L232" s="28"/>
      <c r="M232" s="129" t="s">
        <v>1</v>
      </c>
      <c r="N232" s="130" t="s">
        <v>33</v>
      </c>
      <c r="O232" s="131">
        <v>0</v>
      </c>
      <c r="P232" s="131">
        <f>O232*H232</f>
        <v>0</v>
      </c>
      <c r="Q232" s="131">
        <v>0.10053</v>
      </c>
      <c r="R232" s="131">
        <f>Q232*H232</f>
        <v>0.40212</v>
      </c>
      <c r="S232" s="131">
        <v>0</v>
      </c>
      <c r="T232" s="132">
        <f>S232*H232</f>
        <v>0</v>
      </c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R232" s="133" t="s">
        <v>117</v>
      </c>
      <c r="AT232" s="133" t="s">
        <v>113</v>
      </c>
      <c r="AU232" s="133" t="s">
        <v>75</v>
      </c>
      <c r="AY232" s="15" t="s">
        <v>112</v>
      </c>
      <c r="BE232" s="134">
        <f>IF(N232="základní",J232,0)</f>
        <v>0</v>
      </c>
      <c r="BF232" s="134">
        <f>IF(N232="snížená",J232,0)</f>
        <v>0</v>
      </c>
      <c r="BG232" s="134">
        <f>IF(N232="zákl. přenesená",J232,0)</f>
        <v>0</v>
      </c>
      <c r="BH232" s="134">
        <f>IF(N232="sníž. přenesená",J232,0)</f>
        <v>0</v>
      </c>
      <c r="BI232" s="134">
        <f>IF(N232="nulová",J232,0)</f>
        <v>0</v>
      </c>
      <c r="BJ232" s="15" t="s">
        <v>75</v>
      </c>
      <c r="BK232" s="134">
        <f>ROUND(I232*H232,2)</f>
        <v>0</v>
      </c>
      <c r="BL232" s="15" t="s">
        <v>117</v>
      </c>
      <c r="BM232" s="133" t="s">
        <v>300</v>
      </c>
    </row>
    <row r="233" spans="1:65" s="2" customFormat="1" ht="16.5" customHeight="1">
      <c r="A233" s="27"/>
      <c r="B233" s="126"/>
      <c r="C233" s="195">
        <v>47</v>
      </c>
      <c r="D233" s="195" t="s">
        <v>113</v>
      </c>
      <c r="E233" s="196" t="s">
        <v>301</v>
      </c>
      <c r="F233" s="197" t="s">
        <v>302</v>
      </c>
      <c r="G233" s="198" t="s">
        <v>237</v>
      </c>
      <c r="H233" s="199">
        <v>4</v>
      </c>
      <c r="I233" s="127"/>
      <c r="J233" s="150">
        <f t="shared" si="1"/>
        <v>0</v>
      </c>
      <c r="K233" s="128"/>
      <c r="L233" s="28"/>
      <c r="M233" s="129" t="s">
        <v>1</v>
      </c>
      <c r="N233" s="130" t="s">
        <v>33</v>
      </c>
      <c r="O233" s="131">
        <v>0</v>
      </c>
      <c r="P233" s="131">
        <f>O233*H233</f>
        <v>0</v>
      </c>
      <c r="Q233" s="131">
        <v>0.018</v>
      </c>
      <c r="R233" s="131">
        <f>Q233*H233</f>
        <v>0.072</v>
      </c>
      <c r="S233" s="131">
        <v>0</v>
      </c>
      <c r="T233" s="132">
        <f>S233*H233</f>
        <v>0</v>
      </c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R233" s="133" t="s">
        <v>117</v>
      </c>
      <c r="AT233" s="133" t="s">
        <v>113</v>
      </c>
      <c r="AU233" s="133" t="s">
        <v>75</v>
      </c>
      <c r="AY233" s="15" t="s">
        <v>112</v>
      </c>
      <c r="BE233" s="134">
        <f>IF(N233="základní",J233,0)</f>
        <v>0</v>
      </c>
      <c r="BF233" s="134">
        <f>IF(N233="snížená",J233,0)</f>
        <v>0</v>
      </c>
      <c r="BG233" s="134">
        <f>IF(N233="zákl. přenesená",J233,0)</f>
        <v>0</v>
      </c>
      <c r="BH233" s="134">
        <f>IF(N233="sníž. přenesená",J233,0)</f>
        <v>0</v>
      </c>
      <c r="BI233" s="134">
        <f>IF(N233="nulová",J233,0)</f>
        <v>0</v>
      </c>
      <c r="BJ233" s="15" t="s">
        <v>75</v>
      </c>
      <c r="BK233" s="134">
        <f>ROUND(I233*H233,2)</f>
        <v>0</v>
      </c>
      <c r="BL233" s="15" t="s">
        <v>117</v>
      </c>
      <c r="BM233" s="133" t="s">
        <v>303</v>
      </c>
    </row>
    <row r="234" spans="1:65" s="2" customFormat="1" ht="24.2" customHeight="1">
      <c r="A234" s="27"/>
      <c r="B234" s="126"/>
      <c r="C234" s="195">
        <v>48</v>
      </c>
      <c r="D234" s="195" t="s">
        <v>113</v>
      </c>
      <c r="E234" s="196" t="s">
        <v>304</v>
      </c>
      <c r="F234" s="197" t="s">
        <v>305</v>
      </c>
      <c r="G234" s="198" t="s">
        <v>237</v>
      </c>
      <c r="H234" s="199">
        <v>4</v>
      </c>
      <c r="I234" s="127"/>
      <c r="J234" s="150">
        <f t="shared" si="1"/>
        <v>0</v>
      </c>
      <c r="K234" s="128"/>
      <c r="L234" s="28"/>
      <c r="M234" s="129" t="s">
        <v>1</v>
      </c>
      <c r="N234" s="130" t="s">
        <v>33</v>
      </c>
      <c r="O234" s="131">
        <v>0</v>
      </c>
      <c r="P234" s="131">
        <f>O234*H234</f>
        <v>0</v>
      </c>
      <c r="Q234" s="131">
        <v>0</v>
      </c>
      <c r="R234" s="131">
        <f>Q234*H234</f>
        <v>0</v>
      </c>
      <c r="S234" s="131">
        <v>0</v>
      </c>
      <c r="T234" s="132">
        <f>S234*H234</f>
        <v>0</v>
      </c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R234" s="133" t="s">
        <v>117</v>
      </c>
      <c r="AT234" s="133" t="s">
        <v>113</v>
      </c>
      <c r="AU234" s="133" t="s">
        <v>75</v>
      </c>
      <c r="AY234" s="15" t="s">
        <v>112</v>
      </c>
      <c r="BE234" s="134">
        <f>IF(N234="základní",J234,0)</f>
        <v>0</v>
      </c>
      <c r="BF234" s="134">
        <f>IF(N234="snížená",J234,0)</f>
        <v>0</v>
      </c>
      <c r="BG234" s="134">
        <f>IF(N234="zákl. přenesená",J234,0)</f>
        <v>0</v>
      </c>
      <c r="BH234" s="134">
        <f>IF(N234="sníž. přenesená",J234,0)</f>
        <v>0</v>
      </c>
      <c r="BI234" s="134">
        <f>IF(N234="nulová",J234,0)</f>
        <v>0</v>
      </c>
      <c r="BJ234" s="15" t="s">
        <v>75</v>
      </c>
      <c r="BK234" s="134">
        <f>ROUND(I234*H234,2)</f>
        <v>0</v>
      </c>
      <c r="BL234" s="15" t="s">
        <v>117</v>
      </c>
      <c r="BM234" s="133" t="s">
        <v>306</v>
      </c>
    </row>
    <row r="235" spans="1:65" s="2" customFormat="1" ht="16.5" customHeight="1">
      <c r="A235" s="27"/>
      <c r="B235" s="126"/>
      <c r="C235" s="195">
        <v>49</v>
      </c>
      <c r="D235" s="195" t="s">
        <v>113</v>
      </c>
      <c r="E235" s="196" t="s">
        <v>307</v>
      </c>
      <c r="F235" s="197" t="s">
        <v>308</v>
      </c>
      <c r="G235" s="198" t="s">
        <v>219</v>
      </c>
      <c r="H235" s="199">
        <v>15</v>
      </c>
      <c r="I235" s="127"/>
      <c r="J235" s="150">
        <f t="shared" si="1"/>
        <v>0</v>
      </c>
      <c r="K235" s="128"/>
      <c r="L235" s="28"/>
      <c r="M235" s="129" t="s">
        <v>1</v>
      </c>
      <c r="N235" s="130" t="s">
        <v>33</v>
      </c>
      <c r="O235" s="131">
        <v>0</v>
      </c>
      <c r="P235" s="131">
        <f>O235*H235</f>
        <v>0</v>
      </c>
      <c r="Q235" s="131">
        <v>0</v>
      </c>
      <c r="R235" s="131">
        <f>Q235*H235</f>
        <v>0</v>
      </c>
      <c r="S235" s="131">
        <v>0</v>
      </c>
      <c r="T235" s="132">
        <f>S235*H235</f>
        <v>0</v>
      </c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R235" s="133" t="s">
        <v>117</v>
      </c>
      <c r="AT235" s="133" t="s">
        <v>113</v>
      </c>
      <c r="AU235" s="133" t="s">
        <v>75</v>
      </c>
      <c r="AY235" s="15" t="s">
        <v>112</v>
      </c>
      <c r="BE235" s="134">
        <f>IF(N235="základní",J235,0)</f>
        <v>0</v>
      </c>
      <c r="BF235" s="134">
        <f>IF(N235="snížená",J235,0)</f>
        <v>0</v>
      </c>
      <c r="BG235" s="134">
        <f>IF(N235="zákl. přenesená",J235,0)</f>
        <v>0</v>
      </c>
      <c r="BH235" s="134">
        <f>IF(N235="sníž. přenesená",J235,0)</f>
        <v>0</v>
      </c>
      <c r="BI235" s="134">
        <f>IF(N235="nulová",J235,0)</f>
        <v>0</v>
      </c>
      <c r="BJ235" s="15" t="s">
        <v>75</v>
      </c>
      <c r="BK235" s="134">
        <f>ROUND(I235*H235,2)</f>
        <v>0</v>
      </c>
      <c r="BL235" s="15" t="s">
        <v>117</v>
      </c>
      <c r="BM235" s="133" t="s">
        <v>309</v>
      </c>
    </row>
    <row r="236" spans="1:65" s="2" customFormat="1" ht="16.5" customHeight="1">
      <c r="A236" s="27"/>
      <c r="B236" s="126"/>
      <c r="C236" s="195">
        <v>50</v>
      </c>
      <c r="D236" s="195" t="s">
        <v>113</v>
      </c>
      <c r="E236" s="196" t="s">
        <v>310</v>
      </c>
      <c r="F236" s="197" t="s">
        <v>311</v>
      </c>
      <c r="G236" s="198" t="s">
        <v>219</v>
      </c>
      <c r="H236" s="199">
        <v>15.15</v>
      </c>
      <c r="I236" s="127"/>
      <c r="J236" s="150">
        <f t="shared" si="1"/>
        <v>0</v>
      </c>
      <c r="K236" s="128"/>
      <c r="L236" s="28"/>
      <c r="M236" s="129" t="s">
        <v>1</v>
      </c>
      <c r="N236" s="130" t="s">
        <v>33</v>
      </c>
      <c r="O236" s="131">
        <v>0</v>
      </c>
      <c r="P236" s="131">
        <f>O236*H236</f>
        <v>0</v>
      </c>
      <c r="Q236" s="131">
        <v>0.01485</v>
      </c>
      <c r="R236" s="131">
        <f>Q236*H236</f>
        <v>0.2249775</v>
      </c>
      <c r="S236" s="131">
        <v>0</v>
      </c>
      <c r="T236" s="132">
        <f>S236*H236</f>
        <v>0</v>
      </c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R236" s="133" t="s">
        <v>117</v>
      </c>
      <c r="AT236" s="133" t="s">
        <v>113</v>
      </c>
      <c r="AU236" s="133" t="s">
        <v>75</v>
      </c>
      <c r="AY236" s="15" t="s">
        <v>112</v>
      </c>
      <c r="BE236" s="134">
        <f>IF(N236="základní",J236,0)</f>
        <v>0</v>
      </c>
      <c r="BF236" s="134">
        <f>IF(N236="snížená",J236,0)</f>
        <v>0</v>
      </c>
      <c r="BG236" s="134">
        <f>IF(N236="zákl. přenesená",J236,0)</f>
        <v>0</v>
      </c>
      <c r="BH236" s="134">
        <f>IF(N236="sníž. přenesená",J236,0)</f>
        <v>0</v>
      </c>
      <c r="BI236" s="134">
        <f>IF(N236="nulová",J236,0)</f>
        <v>0</v>
      </c>
      <c r="BJ236" s="15" t="s">
        <v>75</v>
      </c>
      <c r="BK236" s="134">
        <f>ROUND(I236*H236,2)</f>
        <v>0</v>
      </c>
      <c r="BL236" s="15" t="s">
        <v>117</v>
      </c>
      <c r="BM236" s="133" t="s">
        <v>312</v>
      </c>
    </row>
    <row r="237" spans="2:51" s="12" customFormat="1" ht="12">
      <c r="B237" s="135"/>
      <c r="C237" s="200"/>
      <c r="D237" s="201" t="s">
        <v>118</v>
      </c>
      <c r="E237" s="202" t="s">
        <v>1</v>
      </c>
      <c r="F237" s="203" t="s">
        <v>313</v>
      </c>
      <c r="G237" s="204"/>
      <c r="H237" s="205">
        <v>15.15</v>
      </c>
      <c r="I237" s="217"/>
      <c r="J237" s="150"/>
      <c r="L237" s="135"/>
      <c r="M237" s="137"/>
      <c r="N237" s="138"/>
      <c r="O237" s="138"/>
      <c r="P237" s="138"/>
      <c r="Q237" s="138"/>
      <c r="R237" s="138"/>
      <c r="S237" s="138"/>
      <c r="T237" s="139"/>
      <c r="AT237" s="136" t="s">
        <v>118</v>
      </c>
      <c r="AU237" s="136" t="s">
        <v>75</v>
      </c>
      <c r="AV237" s="12" t="s">
        <v>77</v>
      </c>
      <c r="AW237" s="12" t="s">
        <v>26</v>
      </c>
      <c r="AX237" s="12" t="s">
        <v>68</v>
      </c>
      <c r="AY237" s="136" t="s">
        <v>112</v>
      </c>
    </row>
    <row r="238" spans="2:51" s="13" customFormat="1" ht="12">
      <c r="B238" s="140"/>
      <c r="C238" s="206"/>
      <c r="D238" s="201" t="s">
        <v>118</v>
      </c>
      <c r="E238" s="207" t="s">
        <v>1</v>
      </c>
      <c r="F238" s="203" t="s">
        <v>120</v>
      </c>
      <c r="G238" s="204"/>
      <c r="H238" s="205">
        <v>15.15</v>
      </c>
      <c r="I238" s="218"/>
      <c r="J238" s="150"/>
      <c r="L238" s="140"/>
      <c r="M238" s="142"/>
      <c r="N238" s="143"/>
      <c r="O238" s="143"/>
      <c r="P238" s="143"/>
      <c r="Q238" s="143"/>
      <c r="R238" s="143"/>
      <c r="S238" s="143"/>
      <c r="T238" s="144"/>
      <c r="AT238" s="141" t="s">
        <v>118</v>
      </c>
      <c r="AU238" s="141" t="s">
        <v>75</v>
      </c>
      <c r="AV238" s="13" t="s">
        <v>117</v>
      </c>
      <c r="AW238" s="13" t="s">
        <v>26</v>
      </c>
      <c r="AX238" s="13" t="s">
        <v>75</v>
      </c>
      <c r="AY238" s="141" t="s">
        <v>112</v>
      </c>
    </row>
    <row r="239" spans="1:65" s="2" customFormat="1" ht="16.5" customHeight="1">
      <c r="A239" s="27"/>
      <c r="B239" s="126"/>
      <c r="C239" s="195">
        <v>51</v>
      </c>
      <c r="D239" s="195" t="s">
        <v>113</v>
      </c>
      <c r="E239" s="196" t="s">
        <v>314</v>
      </c>
      <c r="F239" s="197" t="s">
        <v>315</v>
      </c>
      <c r="G239" s="198" t="s">
        <v>219</v>
      </c>
      <c r="H239" s="199">
        <v>1900</v>
      </c>
      <c r="I239" s="127"/>
      <c r="J239" s="150">
        <f t="shared" si="1"/>
        <v>0</v>
      </c>
      <c r="K239" s="128"/>
      <c r="L239" s="28"/>
      <c r="M239" s="129" t="s">
        <v>1</v>
      </c>
      <c r="N239" s="130" t="s">
        <v>33</v>
      </c>
      <c r="O239" s="131">
        <v>0</v>
      </c>
      <c r="P239" s="131">
        <f>O239*H239</f>
        <v>0</v>
      </c>
      <c r="Q239" s="131">
        <v>0</v>
      </c>
      <c r="R239" s="131">
        <f>Q239*H239</f>
        <v>0</v>
      </c>
      <c r="S239" s="131">
        <v>0</v>
      </c>
      <c r="T239" s="132">
        <f>S239*H239</f>
        <v>0</v>
      </c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R239" s="133" t="s">
        <v>117</v>
      </c>
      <c r="AT239" s="133" t="s">
        <v>113</v>
      </c>
      <c r="AU239" s="133" t="s">
        <v>75</v>
      </c>
      <c r="AY239" s="15" t="s">
        <v>112</v>
      </c>
      <c r="BE239" s="134">
        <f>IF(N239="základní",J239,0)</f>
        <v>0</v>
      </c>
      <c r="BF239" s="134">
        <f>IF(N239="snížená",J239,0)</f>
        <v>0</v>
      </c>
      <c r="BG239" s="134">
        <f>IF(N239="zákl. přenesená",J239,0)</f>
        <v>0</v>
      </c>
      <c r="BH239" s="134">
        <f>IF(N239="sníž. přenesená",J239,0)</f>
        <v>0</v>
      </c>
      <c r="BI239" s="134">
        <f>IF(N239="nulová",J239,0)</f>
        <v>0</v>
      </c>
      <c r="BJ239" s="15" t="s">
        <v>75</v>
      </c>
      <c r="BK239" s="134">
        <f>ROUND(I239*H239,2)</f>
        <v>0</v>
      </c>
      <c r="BL239" s="15" t="s">
        <v>117</v>
      </c>
      <c r="BM239" s="133" t="s">
        <v>316</v>
      </c>
    </row>
    <row r="240" spans="1:65" s="2" customFormat="1" ht="16.5" customHeight="1">
      <c r="A240" s="27"/>
      <c r="B240" s="126"/>
      <c r="C240" s="195">
        <v>52</v>
      </c>
      <c r="D240" s="195" t="s">
        <v>113</v>
      </c>
      <c r="E240" s="196" t="s">
        <v>317</v>
      </c>
      <c r="F240" s="197" t="s">
        <v>318</v>
      </c>
      <c r="G240" s="198" t="s">
        <v>219</v>
      </c>
      <c r="H240" s="199">
        <v>1919</v>
      </c>
      <c r="I240" s="127"/>
      <c r="J240" s="150">
        <f t="shared" si="1"/>
        <v>0</v>
      </c>
      <c r="K240" s="128"/>
      <c r="L240" s="28"/>
      <c r="M240" s="129" t="s">
        <v>1</v>
      </c>
      <c r="N240" s="130" t="s">
        <v>33</v>
      </c>
      <c r="O240" s="131">
        <v>0</v>
      </c>
      <c r="P240" s="131">
        <f>O240*H240</f>
        <v>0</v>
      </c>
      <c r="Q240" s="131">
        <v>0.0422</v>
      </c>
      <c r="R240" s="131">
        <f>Q240*H240</f>
        <v>80.9818</v>
      </c>
      <c r="S240" s="131">
        <v>0</v>
      </c>
      <c r="T240" s="132">
        <f>S240*H240</f>
        <v>0</v>
      </c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R240" s="133" t="s">
        <v>117</v>
      </c>
      <c r="AT240" s="133" t="s">
        <v>113</v>
      </c>
      <c r="AU240" s="133" t="s">
        <v>75</v>
      </c>
      <c r="AY240" s="15" t="s">
        <v>112</v>
      </c>
      <c r="BE240" s="134">
        <f>IF(N240="základní",J240,0)</f>
        <v>0</v>
      </c>
      <c r="BF240" s="134">
        <f>IF(N240="snížená",J240,0)</f>
        <v>0</v>
      </c>
      <c r="BG240" s="134">
        <f>IF(N240="zákl. přenesená",J240,0)</f>
        <v>0</v>
      </c>
      <c r="BH240" s="134">
        <f>IF(N240="sníž. přenesená",J240,0)</f>
        <v>0</v>
      </c>
      <c r="BI240" s="134">
        <f>IF(N240="nulová",J240,0)</f>
        <v>0</v>
      </c>
      <c r="BJ240" s="15" t="s">
        <v>75</v>
      </c>
      <c r="BK240" s="134">
        <f>ROUND(I240*H240,2)</f>
        <v>0</v>
      </c>
      <c r="BL240" s="15" t="s">
        <v>117</v>
      </c>
      <c r="BM240" s="133" t="s">
        <v>319</v>
      </c>
    </row>
    <row r="241" spans="2:51" s="12" customFormat="1" ht="12">
      <c r="B241" s="135"/>
      <c r="C241" s="200"/>
      <c r="D241" s="201" t="s">
        <v>118</v>
      </c>
      <c r="E241" s="202" t="s">
        <v>1</v>
      </c>
      <c r="F241" s="203" t="s">
        <v>320</v>
      </c>
      <c r="G241" s="204"/>
      <c r="H241" s="205">
        <v>1919</v>
      </c>
      <c r="I241" s="217"/>
      <c r="J241" s="150"/>
      <c r="L241" s="135"/>
      <c r="M241" s="137"/>
      <c r="N241" s="138"/>
      <c r="O241" s="138"/>
      <c r="P241" s="138"/>
      <c r="Q241" s="138"/>
      <c r="R241" s="138"/>
      <c r="S241" s="138"/>
      <c r="T241" s="139"/>
      <c r="AT241" s="136" t="s">
        <v>118</v>
      </c>
      <c r="AU241" s="136" t="s">
        <v>75</v>
      </c>
      <c r="AV241" s="12" t="s">
        <v>77</v>
      </c>
      <c r="AW241" s="12" t="s">
        <v>26</v>
      </c>
      <c r="AX241" s="12" t="s">
        <v>68</v>
      </c>
      <c r="AY241" s="136" t="s">
        <v>112</v>
      </c>
    </row>
    <row r="242" spans="2:51" s="13" customFormat="1" ht="12">
      <c r="B242" s="140"/>
      <c r="C242" s="206"/>
      <c r="D242" s="201" t="s">
        <v>118</v>
      </c>
      <c r="E242" s="207" t="s">
        <v>1</v>
      </c>
      <c r="F242" s="203" t="s">
        <v>120</v>
      </c>
      <c r="G242" s="204"/>
      <c r="H242" s="205">
        <v>1919</v>
      </c>
      <c r="I242" s="218"/>
      <c r="J242" s="150"/>
      <c r="L242" s="140"/>
      <c r="M242" s="142"/>
      <c r="N242" s="143"/>
      <c r="O242" s="143"/>
      <c r="P242" s="143"/>
      <c r="Q242" s="143"/>
      <c r="R242" s="143"/>
      <c r="S242" s="143"/>
      <c r="T242" s="144"/>
      <c r="AT242" s="141" t="s">
        <v>118</v>
      </c>
      <c r="AU242" s="141" t="s">
        <v>75</v>
      </c>
      <c r="AV242" s="13" t="s">
        <v>117</v>
      </c>
      <c r="AW242" s="13" t="s">
        <v>26</v>
      </c>
      <c r="AX242" s="13" t="s">
        <v>75</v>
      </c>
      <c r="AY242" s="141" t="s">
        <v>112</v>
      </c>
    </row>
    <row r="243" spans="1:65" s="2" customFormat="1" ht="16.5" customHeight="1">
      <c r="A243" s="27"/>
      <c r="B243" s="126"/>
      <c r="C243" s="195">
        <v>53</v>
      </c>
      <c r="D243" s="195" t="s">
        <v>113</v>
      </c>
      <c r="E243" s="196" t="s">
        <v>321</v>
      </c>
      <c r="F243" s="197" t="s">
        <v>322</v>
      </c>
      <c r="G243" s="198" t="s">
        <v>237</v>
      </c>
      <c r="H243" s="199">
        <v>327.24</v>
      </c>
      <c r="I243" s="127"/>
      <c r="J243" s="150">
        <f t="shared" si="1"/>
        <v>0</v>
      </c>
      <c r="K243" s="128"/>
      <c r="L243" s="28"/>
      <c r="M243" s="129" t="s">
        <v>1</v>
      </c>
      <c r="N243" s="130" t="s">
        <v>33</v>
      </c>
      <c r="O243" s="131">
        <v>0</v>
      </c>
      <c r="P243" s="131">
        <f>O243*H243</f>
        <v>0</v>
      </c>
      <c r="Q243" s="131">
        <v>0.0005</v>
      </c>
      <c r="R243" s="131">
        <f>Q243*H243</f>
        <v>0.16362000000000002</v>
      </c>
      <c r="S243" s="131">
        <v>0</v>
      </c>
      <c r="T243" s="132">
        <f>S243*H243</f>
        <v>0</v>
      </c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R243" s="133" t="s">
        <v>117</v>
      </c>
      <c r="AT243" s="133" t="s">
        <v>113</v>
      </c>
      <c r="AU243" s="133" t="s">
        <v>75</v>
      </c>
      <c r="AY243" s="15" t="s">
        <v>112</v>
      </c>
      <c r="BE243" s="134">
        <f>IF(N243="základní",J243,0)</f>
        <v>0</v>
      </c>
      <c r="BF243" s="134">
        <f>IF(N243="snížená",J243,0)</f>
        <v>0</v>
      </c>
      <c r="BG243" s="134">
        <f>IF(N243="zákl. přenesená",J243,0)</f>
        <v>0</v>
      </c>
      <c r="BH243" s="134">
        <f>IF(N243="sníž. přenesená",J243,0)</f>
        <v>0</v>
      </c>
      <c r="BI243" s="134">
        <f>IF(N243="nulová",J243,0)</f>
        <v>0</v>
      </c>
      <c r="BJ243" s="15" t="s">
        <v>75</v>
      </c>
      <c r="BK243" s="134">
        <f>ROUND(I243*H243,2)</f>
        <v>0</v>
      </c>
      <c r="BL243" s="15" t="s">
        <v>117</v>
      </c>
      <c r="BM243" s="133" t="s">
        <v>323</v>
      </c>
    </row>
    <row r="244" spans="2:51" s="12" customFormat="1" ht="12">
      <c r="B244" s="135"/>
      <c r="C244" s="200"/>
      <c r="D244" s="201" t="s">
        <v>118</v>
      </c>
      <c r="E244" s="202" t="s">
        <v>1</v>
      </c>
      <c r="F244" s="203" t="s">
        <v>324</v>
      </c>
      <c r="G244" s="204"/>
      <c r="H244" s="205">
        <v>327.24</v>
      </c>
      <c r="I244" s="217"/>
      <c r="J244" s="150"/>
      <c r="L244" s="135"/>
      <c r="M244" s="137"/>
      <c r="N244" s="138"/>
      <c r="O244" s="138"/>
      <c r="P244" s="138"/>
      <c r="Q244" s="138"/>
      <c r="R244" s="138"/>
      <c r="S244" s="138"/>
      <c r="T244" s="139"/>
      <c r="AT244" s="136" t="s">
        <v>118</v>
      </c>
      <c r="AU244" s="136" t="s">
        <v>75</v>
      </c>
      <c r="AV244" s="12" t="s">
        <v>77</v>
      </c>
      <c r="AW244" s="12" t="s">
        <v>26</v>
      </c>
      <c r="AX244" s="12" t="s">
        <v>68</v>
      </c>
      <c r="AY244" s="136" t="s">
        <v>112</v>
      </c>
    </row>
    <row r="245" spans="2:51" s="13" customFormat="1" ht="12">
      <c r="B245" s="140"/>
      <c r="C245" s="206"/>
      <c r="D245" s="201" t="s">
        <v>118</v>
      </c>
      <c r="E245" s="207" t="s">
        <v>1</v>
      </c>
      <c r="F245" s="203" t="s">
        <v>120</v>
      </c>
      <c r="G245" s="204"/>
      <c r="H245" s="205">
        <v>327.24</v>
      </c>
      <c r="I245" s="218"/>
      <c r="J245" s="150"/>
      <c r="L245" s="140"/>
      <c r="M245" s="142"/>
      <c r="N245" s="143"/>
      <c r="O245" s="143"/>
      <c r="P245" s="143"/>
      <c r="Q245" s="143"/>
      <c r="R245" s="143"/>
      <c r="S245" s="143"/>
      <c r="T245" s="144"/>
      <c r="AT245" s="141" t="s">
        <v>118</v>
      </c>
      <c r="AU245" s="141" t="s">
        <v>75</v>
      </c>
      <c r="AV245" s="13" t="s">
        <v>117</v>
      </c>
      <c r="AW245" s="13" t="s">
        <v>26</v>
      </c>
      <c r="AX245" s="13" t="s">
        <v>75</v>
      </c>
      <c r="AY245" s="141" t="s">
        <v>112</v>
      </c>
    </row>
    <row r="246" spans="1:65" s="2" customFormat="1" ht="21.75" customHeight="1">
      <c r="A246" s="27"/>
      <c r="B246" s="126"/>
      <c r="C246" s="195">
        <v>54</v>
      </c>
      <c r="D246" s="195" t="s">
        <v>113</v>
      </c>
      <c r="E246" s="196" t="s">
        <v>325</v>
      </c>
      <c r="F246" s="197" t="s">
        <v>326</v>
      </c>
      <c r="G246" s="198" t="s">
        <v>237</v>
      </c>
      <c r="H246" s="199">
        <v>24.24</v>
      </c>
      <c r="I246" s="127"/>
      <c r="J246" s="150">
        <f t="shared" si="1"/>
        <v>0</v>
      </c>
      <c r="K246" s="128"/>
      <c r="L246" s="28"/>
      <c r="M246" s="129" t="s">
        <v>1</v>
      </c>
      <c r="N246" s="130" t="s">
        <v>33</v>
      </c>
      <c r="O246" s="131">
        <v>0</v>
      </c>
      <c r="P246" s="131">
        <f>O246*H246</f>
        <v>0</v>
      </c>
      <c r="Q246" s="131">
        <v>0.00625</v>
      </c>
      <c r="R246" s="131">
        <f>Q246*H246</f>
        <v>0.1515</v>
      </c>
      <c r="S246" s="131">
        <v>0</v>
      </c>
      <c r="T246" s="132">
        <f>S246*H246</f>
        <v>0</v>
      </c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R246" s="133" t="s">
        <v>117</v>
      </c>
      <c r="AT246" s="133" t="s">
        <v>113</v>
      </c>
      <c r="AU246" s="133" t="s">
        <v>75</v>
      </c>
      <c r="AY246" s="15" t="s">
        <v>112</v>
      </c>
      <c r="BE246" s="134">
        <f>IF(N246="základní",J246,0)</f>
        <v>0</v>
      </c>
      <c r="BF246" s="134">
        <f>IF(N246="snížená",J246,0)</f>
        <v>0</v>
      </c>
      <c r="BG246" s="134">
        <f>IF(N246="zákl. přenesená",J246,0)</f>
        <v>0</v>
      </c>
      <c r="BH246" s="134">
        <f>IF(N246="sníž. přenesená",J246,0)</f>
        <v>0</v>
      </c>
      <c r="BI246" s="134">
        <f>IF(N246="nulová",J246,0)</f>
        <v>0</v>
      </c>
      <c r="BJ246" s="15" t="s">
        <v>75</v>
      </c>
      <c r="BK246" s="134">
        <f>ROUND(I246*H246,2)</f>
        <v>0</v>
      </c>
      <c r="BL246" s="15" t="s">
        <v>117</v>
      </c>
      <c r="BM246" s="133" t="s">
        <v>327</v>
      </c>
    </row>
    <row r="247" spans="2:51" s="12" customFormat="1" ht="12">
      <c r="B247" s="135"/>
      <c r="C247" s="200"/>
      <c r="D247" s="201" t="s">
        <v>118</v>
      </c>
      <c r="E247" s="202" t="s">
        <v>1</v>
      </c>
      <c r="F247" s="203" t="s">
        <v>328</v>
      </c>
      <c r="G247" s="204"/>
      <c r="H247" s="205">
        <v>24.24</v>
      </c>
      <c r="I247" s="217"/>
      <c r="J247" s="150"/>
      <c r="L247" s="135"/>
      <c r="M247" s="137"/>
      <c r="N247" s="138"/>
      <c r="O247" s="138"/>
      <c r="P247" s="138"/>
      <c r="Q247" s="138"/>
      <c r="R247" s="138"/>
      <c r="S247" s="138"/>
      <c r="T247" s="139"/>
      <c r="AT247" s="136" t="s">
        <v>118</v>
      </c>
      <c r="AU247" s="136" t="s">
        <v>75</v>
      </c>
      <c r="AV247" s="12" t="s">
        <v>77</v>
      </c>
      <c r="AW247" s="12" t="s">
        <v>26</v>
      </c>
      <c r="AX247" s="12" t="s">
        <v>68</v>
      </c>
      <c r="AY247" s="136" t="s">
        <v>112</v>
      </c>
    </row>
    <row r="248" spans="2:51" s="13" customFormat="1" ht="12">
      <c r="B248" s="140"/>
      <c r="C248" s="206"/>
      <c r="D248" s="201" t="s">
        <v>118</v>
      </c>
      <c r="E248" s="207" t="s">
        <v>1</v>
      </c>
      <c r="F248" s="203" t="s">
        <v>120</v>
      </c>
      <c r="G248" s="204"/>
      <c r="H248" s="205">
        <v>24.24</v>
      </c>
      <c r="I248" s="218"/>
      <c r="J248" s="150"/>
      <c r="L248" s="140"/>
      <c r="M248" s="142"/>
      <c r="N248" s="143"/>
      <c r="O248" s="143"/>
      <c r="P248" s="143"/>
      <c r="Q248" s="143"/>
      <c r="R248" s="143"/>
      <c r="S248" s="143"/>
      <c r="T248" s="144"/>
      <c r="AT248" s="141" t="s">
        <v>118</v>
      </c>
      <c r="AU248" s="141" t="s">
        <v>75</v>
      </c>
      <c r="AV248" s="13" t="s">
        <v>117</v>
      </c>
      <c r="AW248" s="13" t="s">
        <v>26</v>
      </c>
      <c r="AX248" s="13" t="s">
        <v>75</v>
      </c>
      <c r="AY248" s="141" t="s">
        <v>112</v>
      </c>
    </row>
    <row r="249" spans="1:65" s="2" customFormat="1" ht="16.5" customHeight="1">
      <c r="A249" s="27"/>
      <c r="B249" s="126"/>
      <c r="C249" s="195">
        <v>55</v>
      </c>
      <c r="D249" s="195" t="s">
        <v>113</v>
      </c>
      <c r="E249" s="196" t="s">
        <v>329</v>
      </c>
      <c r="F249" s="197" t="s">
        <v>330</v>
      </c>
      <c r="G249" s="198" t="s">
        <v>237</v>
      </c>
      <c r="H249" s="199">
        <v>28</v>
      </c>
      <c r="I249" s="127"/>
      <c r="J249" s="150">
        <f t="shared" si="1"/>
        <v>0</v>
      </c>
      <c r="K249" s="128"/>
      <c r="L249" s="28"/>
      <c r="M249" s="129" t="s">
        <v>1</v>
      </c>
      <c r="N249" s="130" t="s">
        <v>33</v>
      </c>
      <c r="O249" s="131">
        <v>0</v>
      </c>
      <c r="P249" s="131">
        <f>O249*H249</f>
        <v>0</v>
      </c>
      <c r="Q249" s="131">
        <v>0.00163</v>
      </c>
      <c r="R249" s="131">
        <f>Q249*H249</f>
        <v>0.04564</v>
      </c>
      <c r="S249" s="131">
        <v>0</v>
      </c>
      <c r="T249" s="132">
        <f>S249*H249</f>
        <v>0</v>
      </c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R249" s="133" t="s">
        <v>117</v>
      </c>
      <c r="AT249" s="133" t="s">
        <v>113</v>
      </c>
      <c r="AU249" s="133" t="s">
        <v>75</v>
      </c>
      <c r="AY249" s="15" t="s">
        <v>112</v>
      </c>
      <c r="BE249" s="134">
        <f>IF(N249="základní",J249,0)</f>
        <v>0</v>
      </c>
      <c r="BF249" s="134">
        <f>IF(N249="snížená",J249,0)</f>
        <v>0</v>
      </c>
      <c r="BG249" s="134">
        <f>IF(N249="zákl. přenesená",J249,0)</f>
        <v>0</v>
      </c>
      <c r="BH249" s="134">
        <f>IF(N249="sníž. přenesená",J249,0)</f>
        <v>0</v>
      </c>
      <c r="BI249" s="134">
        <f>IF(N249="nulová",J249,0)</f>
        <v>0</v>
      </c>
      <c r="BJ249" s="15" t="s">
        <v>75</v>
      </c>
      <c r="BK249" s="134">
        <f>ROUND(I249*H249,2)</f>
        <v>0</v>
      </c>
      <c r="BL249" s="15" t="s">
        <v>117</v>
      </c>
      <c r="BM249" s="133" t="s">
        <v>331</v>
      </c>
    </row>
    <row r="250" spans="1:65" s="2" customFormat="1" ht="16.5" customHeight="1">
      <c r="A250" s="27"/>
      <c r="B250" s="126"/>
      <c r="C250" s="195">
        <v>56</v>
      </c>
      <c r="D250" s="195" t="s">
        <v>113</v>
      </c>
      <c r="E250" s="196" t="s">
        <v>332</v>
      </c>
      <c r="F250" s="197" t="s">
        <v>333</v>
      </c>
      <c r="G250" s="198" t="s">
        <v>237</v>
      </c>
      <c r="H250" s="199">
        <v>8.08</v>
      </c>
      <c r="I250" s="127"/>
      <c r="J250" s="150">
        <f t="shared" si="1"/>
        <v>0</v>
      </c>
      <c r="K250" s="128"/>
      <c r="L250" s="28"/>
      <c r="M250" s="129" t="s">
        <v>1</v>
      </c>
      <c r="N250" s="130" t="s">
        <v>33</v>
      </c>
      <c r="O250" s="131">
        <v>0</v>
      </c>
      <c r="P250" s="131">
        <f>O250*H250</f>
        <v>0</v>
      </c>
      <c r="Q250" s="131">
        <v>0.032</v>
      </c>
      <c r="R250" s="131">
        <f>Q250*H250</f>
        <v>0.25856</v>
      </c>
      <c r="S250" s="131">
        <v>0</v>
      </c>
      <c r="T250" s="132">
        <f>S250*H250</f>
        <v>0</v>
      </c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R250" s="133" t="s">
        <v>117</v>
      </c>
      <c r="AT250" s="133" t="s">
        <v>113</v>
      </c>
      <c r="AU250" s="133" t="s">
        <v>75</v>
      </c>
      <c r="AY250" s="15" t="s">
        <v>112</v>
      </c>
      <c r="BE250" s="134">
        <f>IF(N250="základní",J250,0)</f>
        <v>0</v>
      </c>
      <c r="BF250" s="134">
        <f>IF(N250="snížená",J250,0)</f>
        <v>0</v>
      </c>
      <c r="BG250" s="134">
        <f>IF(N250="zákl. přenesená",J250,0)</f>
        <v>0</v>
      </c>
      <c r="BH250" s="134">
        <f>IF(N250="sníž. přenesená",J250,0)</f>
        <v>0</v>
      </c>
      <c r="BI250" s="134">
        <f>IF(N250="nulová",J250,0)</f>
        <v>0</v>
      </c>
      <c r="BJ250" s="15" t="s">
        <v>75</v>
      </c>
      <c r="BK250" s="134">
        <f>ROUND(I250*H250,2)</f>
        <v>0</v>
      </c>
      <c r="BL250" s="15" t="s">
        <v>117</v>
      </c>
      <c r="BM250" s="133" t="s">
        <v>334</v>
      </c>
    </row>
    <row r="251" spans="2:51" s="12" customFormat="1" ht="12">
      <c r="B251" s="135"/>
      <c r="C251" s="200"/>
      <c r="D251" s="201" t="s">
        <v>118</v>
      </c>
      <c r="E251" s="202" t="s">
        <v>1</v>
      </c>
      <c r="F251" s="203" t="s">
        <v>335</v>
      </c>
      <c r="G251" s="204"/>
      <c r="H251" s="205">
        <v>8.08</v>
      </c>
      <c r="I251" s="217"/>
      <c r="J251" s="150"/>
      <c r="L251" s="135"/>
      <c r="M251" s="137"/>
      <c r="N251" s="138"/>
      <c r="O251" s="138"/>
      <c r="P251" s="138"/>
      <c r="Q251" s="138"/>
      <c r="R251" s="138"/>
      <c r="S251" s="138"/>
      <c r="T251" s="139"/>
      <c r="AT251" s="136" t="s">
        <v>118</v>
      </c>
      <c r="AU251" s="136" t="s">
        <v>75</v>
      </c>
      <c r="AV251" s="12" t="s">
        <v>77</v>
      </c>
      <c r="AW251" s="12" t="s">
        <v>26</v>
      </c>
      <c r="AX251" s="12" t="s">
        <v>68</v>
      </c>
      <c r="AY251" s="136" t="s">
        <v>112</v>
      </c>
    </row>
    <row r="252" spans="2:51" s="13" customFormat="1" ht="12">
      <c r="B252" s="140"/>
      <c r="C252" s="206"/>
      <c r="D252" s="201" t="s">
        <v>118</v>
      </c>
      <c r="E252" s="207" t="s">
        <v>1</v>
      </c>
      <c r="F252" s="203" t="s">
        <v>120</v>
      </c>
      <c r="G252" s="204"/>
      <c r="H252" s="205">
        <v>8.08</v>
      </c>
      <c r="I252" s="218"/>
      <c r="J252" s="150"/>
      <c r="L252" s="140"/>
      <c r="M252" s="142"/>
      <c r="N252" s="143"/>
      <c r="O252" s="143"/>
      <c r="P252" s="143"/>
      <c r="Q252" s="143"/>
      <c r="R252" s="143"/>
      <c r="S252" s="143"/>
      <c r="T252" s="144"/>
      <c r="AT252" s="141" t="s">
        <v>118</v>
      </c>
      <c r="AU252" s="141" t="s">
        <v>75</v>
      </c>
      <c r="AV252" s="13" t="s">
        <v>117</v>
      </c>
      <c r="AW252" s="13" t="s">
        <v>26</v>
      </c>
      <c r="AX252" s="13" t="s">
        <v>75</v>
      </c>
      <c r="AY252" s="141" t="s">
        <v>112</v>
      </c>
    </row>
    <row r="253" spans="1:65" s="2" customFormat="1" ht="16.5" customHeight="1">
      <c r="A253" s="27"/>
      <c r="B253" s="126"/>
      <c r="C253" s="195">
        <v>57</v>
      </c>
      <c r="D253" s="195" t="s">
        <v>113</v>
      </c>
      <c r="E253" s="196" t="s">
        <v>336</v>
      </c>
      <c r="F253" s="197" t="s">
        <v>337</v>
      </c>
      <c r="G253" s="198" t="s">
        <v>237</v>
      </c>
      <c r="H253" s="199">
        <v>3.03</v>
      </c>
      <c r="I253" s="127"/>
      <c r="J253" s="150">
        <f t="shared" si="1"/>
        <v>0</v>
      </c>
      <c r="K253" s="128"/>
      <c r="L253" s="28"/>
      <c r="M253" s="129" t="s">
        <v>1</v>
      </c>
      <c r="N253" s="130" t="s">
        <v>33</v>
      </c>
      <c r="O253" s="131">
        <v>0</v>
      </c>
      <c r="P253" s="131">
        <f>O253*H253</f>
        <v>0</v>
      </c>
      <c r="Q253" s="131">
        <v>0</v>
      </c>
      <c r="R253" s="131">
        <f>Q253*H253</f>
        <v>0</v>
      </c>
      <c r="S253" s="131">
        <v>0</v>
      </c>
      <c r="T253" s="132">
        <f>S253*H253</f>
        <v>0</v>
      </c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R253" s="133" t="s">
        <v>117</v>
      </c>
      <c r="AT253" s="133" t="s">
        <v>113</v>
      </c>
      <c r="AU253" s="133" t="s">
        <v>75</v>
      </c>
      <c r="AY253" s="15" t="s">
        <v>112</v>
      </c>
      <c r="BE253" s="134">
        <f>IF(N253="základní",J253,0)</f>
        <v>0</v>
      </c>
      <c r="BF253" s="134">
        <f>IF(N253="snížená",J253,0)</f>
        <v>0</v>
      </c>
      <c r="BG253" s="134">
        <f>IF(N253="zákl. přenesená",J253,0)</f>
        <v>0</v>
      </c>
      <c r="BH253" s="134">
        <f>IF(N253="sníž. přenesená",J253,0)</f>
        <v>0</v>
      </c>
      <c r="BI253" s="134">
        <f>IF(N253="nulová",J253,0)</f>
        <v>0</v>
      </c>
      <c r="BJ253" s="15" t="s">
        <v>75</v>
      </c>
      <c r="BK253" s="134">
        <f>ROUND(I253*H253,2)</f>
        <v>0</v>
      </c>
      <c r="BL253" s="15" t="s">
        <v>117</v>
      </c>
      <c r="BM253" s="133" t="s">
        <v>338</v>
      </c>
    </row>
    <row r="254" spans="2:51" s="12" customFormat="1" ht="12">
      <c r="B254" s="135"/>
      <c r="C254" s="200"/>
      <c r="D254" s="201" t="s">
        <v>118</v>
      </c>
      <c r="E254" s="202" t="s">
        <v>1</v>
      </c>
      <c r="F254" s="203" t="s">
        <v>339</v>
      </c>
      <c r="G254" s="204"/>
      <c r="H254" s="205">
        <v>3.03</v>
      </c>
      <c r="I254" s="217"/>
      <c r="J254" s="150"/>
      <c r="L254" s="135"/>
      <c r="M254" s="137"/>
      <c r="N254" s="138"/>
      <c r="O254" s="138"/>
      <c r="P254" s="138"/>
      <c r="Q254" s="138"/>
      <c r="R254" s="138"/>
      <c r="S254" s="138"/>
      <c r="T254" s="139"/>
      <c r="AT254" s="136" t="s">
        <v>118</v>
      </c>
      <c r="AU254" s="136" t="s">
        <v>75</v>
      </c>
      <c r="AV254" s="12" t="s">
        <v>77</v>
      </c>
      <c r="AW254" s="12" t="s">
        <v>26</v>
      </c>
      <c r="AX254" s="12" t="s">
        <v>68</v>
      </c>
      <c r="AY254" s="136" t="s">
        <v>112</v>
      </c>
    </row>
    <row r="255" spans="2:51" s="13" customFormat="1" ht="12">
      <c r="B255" s="140"/>
      <c r="C255" s="206"/>
      <c r="D255" s="201" t="s">
        <v>118</v>
      </c>
      <c r="E255" s="207" t="s">
        <v>1</v>
      </c>
      <c r="F255" s="203" t="s">
        <v>120</v>
      </c>
      <c r="G255" s="204"/>
      <c r="H255" s="205">
        <v>3.03</v>
      </c>
      <c r="I255" s="218"/>
      <c r="J255" s="150"/>
      <c r="L255" s="140"/>
      <c r="M255" s="142"/>
      <c r="N255" s="143"/>
      <c r="O255" s="143"/>
      <c r="P255" s="143"/>
      <c r="Q255" s="143"/>
      <c r="R255" s="143"/>
      <c r="S255" s="143"/>
      <c r="T255" s="144"/>
      <c r="AT255" s="141" t="s">
        <v>118</v>
      </c>
      <c r="AU255" s="141" t="s">
        <v>75</v>
      </c>
      <c r="AV255" s="13" t="s">
        <v>117</v>
      </c>
      <c r="AW255" s="13" t="s">
        <v>26</v>
      </c>
      <c r="AX255" s="13" t="s">
        <v>75</v>
      </c>
      <c r="AY255" s="141" t="s">
        <v>112</v>
      </c>
    </row>
    <row r="256" spans="1:65" s="2" customFormat="1" ht="16.5" customHeight="1">
      <c r="A256" s="27"/>
      <c r="B256" s="126"/>
      <c r="C256" s="195">
        <v>58</v>
      </c>
      <c r="D256" s="195" t="s">
        <v>113</v>
      </c>
      <c r="E256" s="196" t="s">
        <v>340</v>
      </c>
      <c r="F256" s="197" t="s">
        <v>341</v>
      </c>
      <c r="G256" s="198" t="s">
        <v>237</v>
      </c>
      <c r="H256" s="199">
        <v>2.02</v>
      </c>
      <c r="I256" s="127"/>
      <c r="J256" s="150">
        <f t="shared" si="1"/>
        <v>0</v>
      </c>
      <c r="K256" s="128"/>
      <c r="L256" s="28"/>
      <c r="M256" s="129" t="s">
        <v>1</v>
      </c>
      <c r="N256" s="130" t="s">
        <v>33</v>
      </c>
      <c r="O256" s="131">
        <v>0</v>
      </c>
      <c r="P256" s="131">
        <f>O256*H256</f>
        <v>0</v>
      </c>
      <c r="Q256" s="131">
        <v>0</v>
      </c>
      <c r="R256" s="131">
        <f>Q256*H256</f>
        <v>0</v>
      </c>
      <c r="S256" s="131">
        <v>0</v>
      </c>
      <c r="T256" s="132">
        <f>S256*H256</f>
        <v>0</v>
      </c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R256" s="133" t="s">
        <v>117</v>
      </c>
      <c r="AT256" s="133" t="s">
        <v>113</v>
      </c>
      <c r="AU256" s="133" t="s">
        <v>75</v>
      </c>
      <c r="AY256" s="15" t="s">
        <v>112</v>
      </c>
      <c r="BE256" s="134">
        <f>IF(N256="základní",J256,0)</f>
        <v>0</v>
      </c>
      <c r="BF256" s="134">
        <f>IF(N256="snížená",J256,0)</f>
        <v>0</v>
      </c>
      <c r="BG256" s="134">
        <f>IF(N256="zákl. přenesená",J256,0)</f>
        <v>0</v>
      </c>
      <c r="BH256" s="134">
        <f>IF(N256="sníž. přenesená",J256,0)</f>
        <v>0</v>
      </c>
      <c r="BI256" s="134">
        <f>IF(N256="nulová",J256,0)</f>
        <v>0</v>
      </c>
      <c r="BJ256" s="15" t="s">
        <v>75</v>
      </c>
      <c r="BK256" s="134">
        <f>ROUND(I256*H256,2)</f>
        <v>0</v>
      </c>
      <c r="BL256" s="15" t="s">
        <v>117</v>
      </c>
      <c r="BM256" s="133" t="s">
        <v>342</v>
      </c>
    </row>
    <row r="257" spans="2:51" s="12" customFormat="1" ht="12">
      <c r="B257" s="135"/>
      <c r="C257" s="200"/>
      <c r="D257" s="201" t="s">
        <v>118</v>
      </c>
      <c r="E257" s="202" t="s">
        <v>1</v>
      </c>
      <c r="F257" s="203" t="s">
        <v>343</v>
      </c>
      <c r="G257" s="204"/>
      <c r="H257" s="205">
        <v>2.02</v>
      </c>
      <c r="I257" s="217"/>
      <c r="J257" s="150"/>
      <c r="L257" s="135"/>
      <c r="M257" s="137"/>
      <c r="N257" s="138"/>
      <c r="O257" s="138"/>
      <c r="P257" s="138"/>
      <c r="Q257" s="138"/>
      <c r="R257" s="138"/>
      <c r="S257" s="138"/>
      <c r="T257" s="139"/>
      <c r="AT257" s="136" t="s">
        <v>118</v>
      </c>
      <c r="AU257" s="136" t="s">
        <v>75</v>
      </c>
      <c r="AV257" s="12" t="s">
        <v>77</v>
      </c>
      <c r="AW257" s="12" t="s">
        <v>26</v>
      </c>
      <c r="AX257" s="12" t="s">
        <v>68</v>
      </c>
      <c r="AY257" s="136" t="s">
        <v>112</v>
      </c>
    </row>
    <row r="258" spans="2:51" s="13" customFormat="1" ht="12">
      <c r="B258" s="140"/>
      <c r="C258" s="206"/>
      <c r="D258" s="201" t="s">
        <v>118</v>
      </c>
      <c r="E258" s="207" t="s">
        <v>1</v>
      </c>
      <c r="F258" s="203" t="s">
        <v>120</v>
      </c>
      <c r="G258" s="204"/>
      <c r="H258" s="205">
        <v>2.02</v>
      </c>
      <c r="I258" s="218"/>
      <c r="J258" s="150"/>
      <c r="L258" s="140"/>
      <c r="M258" s="142"/>
      <c r="N258" s="143"/>
      <c r="O258" s="143"/>
      <c r="P258" s="143"/>
      <c r="Q258" s="143"/>
      <c r="R258" s="143"/>
      <c r="S258" s="143"/>
      <c r="T258" s="144"/>
      <c r="AT258" s="141" t="s">
        <v>118</v>
      </c>
      <c r="AU258" s="141" t="s">
        <v>75</v>
      </c>
      <c r="AV258" s="13" t="s">
        <v>117</v>
      </c>
      <c r="AW258" s="13" t="s">
        <v>26</v>
      </c>
      <c r="AX258" s="13" t="s">
        <v>75</v>
      </c>
      <c r="AY258" s="141" t="s">
        <v>112</v>
      </c>
    </row>
    <row r="259" spans="1:65" s="2" customFormat="1" ht="16.5" customHeight="1">
      <c r="A259" s="27"/>
      <c r="B259" s="126"/>
      <c r="C259" s="195">
        <v>59</v>
      </c>
      <c r="D259" s="195" t="s">
        <v>113</v>
      </c>
      <c r="E259" s="196" t="s">
        <v>344</v>
      </c>
      <c r="F259" s="197" t="s">
        <v>345</v>
      </c>
      <c r="G259" s="198" t="s">
        <v>237</v>
      </c>
      <c r="H259" s="199">
        <v>3.03</v>
      </c>
      <c r="I259" s="127"/>
      <c r="J259" s="150">
        <f aca="true" t="shared" si="2" ref="J258:J321">ROUND(I259*H259,2)</f>
        <v>0</v>
      </c>
      <c r="K259" s="128"/>
      <c r="L259" s="28"/>
      <c r="M259" s="129" t="s">
        <v>1</v>
      </c>
      <c r="N259" s="130" t="s">
        <v>33</v>
      </c>
      <c r="O259" s="131">
        <v>0</v>
      </c>
      <c r="P259" s="131">
        <f>O259*H259</f>
        <v>0</v>
      </c>
      <c r="Q259" s="131">
        <v>0</v>
      </c>
      <c r="R259" s="131">
        <f>Q259*H259</f>
        <v>0</v>
      </c>
      <c r="S259" s="131">
        <v>0</v>
      </c>
      <c r="T259" s="132">
        <f>S259*H259</f>
        <v>0</v>
      </c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R259" s="133" t="s">
        <v>117</v>
      </c>
      <c r="AT259" s="133" t="s">
        <v>113</v>
      </c>
      <c r="AU259" s="133" t="s">
        <v>75</v>
      </c>
      <c r="AY259" s="15" t="s">
        <v>112</v>
      </c>
      <c r="BE259" s="134">
        <f>IF(N259="základní",J259,0)</f>
        <v>0</v>
      </c>
      <c r="BF259" s="134">
        <f>IF(N259="snížená",J259,0)</f>
        <v>0</v>
      </c>
      <c r="BG259" s="134">
        <f>IF(N259="zákl. přenesená",J259,0)</f>
        <v>0</v>
      </c>
      <c r="BH259" s="134">
        <f>IF(N259="sníž. přenesená",J259,0)</f>
        <v>0</v>
      </c>
      <c r="BI259" s="134">
        <f>IF(N259="nulová",J259,0)</f>
        <v>0</v>
      </c>
      <c r="BJ259" s="15" t="s">
        <v>75</v>
      </c>
      <c r="BK259" s="134">
        <f>ROUND(I259*H259,2)</f>
        <v>0</v>
      </c>
      <c r="BL259" s="15" t="s">
        <v>117</v>
      </c>
      <c r="BM259" s="133" t="s">
        <v>346</v>
      </c>
    </row>
    <row r="260" spans="2:51" s="12" customFormat="1" ht="12">
      <c r="B260" s="135"/>
      <c r="C260" s="200"/>
      <c r="D260" s="201" t="s">
        <v>118</v>
      </c>
      <c r="E260" s="202" t="s">
        <v>1</v>
      </c>
      <c r="F260" s="203" t="s">
        <v>339</v>
      </c>
      <c r="G260" s="204"/>
      <c r="H260" s="205">
        <v>3.03</v>
      </c>
      <c r="I260" s="217"/>
      <c r="J260" s="150"/>
      <c r="L260" s="135"/>
      <c r="M260" s="137"/>
      <c r="N260" s="138"/>
      <c r="O260" s="138"/>
      <c r="P260" s="138"/>
      <c r="Q260" s="138"/>
      <c r="R260" s="138"/>
      <c r="S260" s="138"/>
      <c r="T260" s="139"/>
      <c r="AT260" s="136" t="s">
        <v>118</v>
      </c>
      <c r="AU260" s="136" t="s">
        <v>75</v>
      </c>
      <c r="AV260" s="12" t="s">
        <v>77</v>
      </c>
      <c r="AW260" s="12" t="s">
        <v>26</v>
      </c>
      <c r="AX260" s="12" t="s">
        <v>68</v>
      </c>
      <c r="AY260" s="136" t="s">
        <v>112</v>
      </c>
    </row>
    <row r="261" spans="2:51" s="13" customFormat="1" ht="12">
      <c r="B261" s="140"/>
      <c r="C261" s="206"/>
      <c r="D261" s="201" t="s">
        <v>118</v>
      </c>
      <c r="E261" s="207" t="s">
        <v>1</v>
      </c>
      <c r="F261" s="203" t="s">
        <v>120</v>
      </c>
      <c r="G261" s="204"/>
      <c r="H261" s="205">
        <v>3.03</v>
      </c>
      <c r="I261" s="218"/>
      <c r="J261" s="150"/>
      <c r="L261" s="140"/>
      <c r="M261" s="142"/>
      <c r="N261" s="143"/>
      <c r="O261" s="143"/>
      <c r="P261" s="143"/>
      <c r="Q261" s="143"/>
      <c r="R261" s="143"/>
      <c r="S261" s="143"/>
      <c r="T261" s="144"/>
      <c r="AT261" s="141" t="s">
        <v>118</v>
      </c>
      <c r="AU261" s="141" t="s">
        <v>75</v>
      </c>
      <c r="AV261" s="13" t="s">
        <v>117</v>
      </c>
      <c r="AW261" s="13" t="s">
        <v>26</v>
      </c>
      <c r="AX261" s="13" t="s">
        <v>75</v>
      </c>
      <c r="AY261" s="141" t="s">
        <v>112</v>
      </c>
    </row>
    <row r="262" spans="1:65" s="2" customFormat="1" ht="16.5" customHeight="1">
      <c r="A262" s="27"/>
      <c r="B262" s="126"/>
      <c r="C262" s="195">
        <v>60</v>
      </c>
      <c r="D262" s="195" t="s">
        <v>113</v>
      </c>
      <c r="E262" s="196" t="s">
        <v>347</v>
      </c>
      <c r="F262" s="197" t="s">
        <v>348</v>
      </c>
      <c r="G262" s="198" t="s">
        <v>237</v>
      </c>
      <c r="H262" s="199">
        <v>8.08</v>
      </c>
      <c r="I262" s="127"/>
      <c r="J262" s="150">
        <f t="shared" si="2"/>
        <v>0</v>
      </c>
      <c r="K262" s="128"/>
      <c r="L262" s="28"/>
      <c r="M262" s="129" t="s">
        <v>1</v>
      </c>
      <c r="N262" s="130" t="s">
        <v>33</v>
      </c>
      <c r="O262" s="131">
        <v>0</v>
      </c>
      <c r="P262" s="131">
        <f>O262*H262</f>
        <v>0</v>
      </c>
      <c r="Q262" s="131">
        <v>0</v>
      </c>
      <c r="R262" s="131">
        <f>Q262*H262</f>
        <v>0</v>
      </c>
      <c r="S262" s="131">
        <v>0</v>
      </c>
      <c r="T262" s="132">
        <f>S262*H262</f>
        <v>0</v>
      </c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R262" s="133" t="s">
        <v>117</v>
      </c>
      <c r="AT262" s="133" t="s">
        <v>113</v>
      </c>
      <c r="AU262" s="133" t="s">
        <v>75</v>
      </c>
      <c r="AY262" s="15" t="s">
        <v>112</v>
      </c>
      <c r="BE262" s="134">
        <f>IF(N262="základní",J262,0)</f>
        <v>0</v>
      </c>
      <c r="BF262" s="134">
        <f>IF(N262="snížená",J262,0)</f>
        <v>0</v>
      </c>
      <c r="BG262" s="134">
        <f>IF(N262="zákl. přenesená",J262,0)</f>
        <v>0</v>
      </c>
      <c r="BH262" s="134">
        <f>IF(N262="sníž. přenesená",J262,0)</f>
        <v>0</v>
      </c>
      <c r="BI262" s="134">
        <f>IF(N262="nulová",J262,0)</f>
        <v>0</v>
      </c>
      <c r="BJ262" s="15" t="s">
        <v>75</v>
      </c>
      <c r="BK262" s="134">
        <f>ROUND(I262*H262,2)</f>
        <v>0</v>
      </c>
      <c r="BL262" s="15" t="s">
        <v>117</v>
      </c>
      <c r="BM262" s="133" t="s">
        <v>349</v>
      </c>
    </row>
    <row r="263" spans="2:51" s="12" customFormat="1" ht="12">
      <c r="B263" s="135"/>
      <c r="C263" s="200"/>
      <c r="D263" s="201" t="s">
        <v>118</v>
      </c>
      <c r="E263" s="202" t="s">
        <v>1</v>
      </c>
      <c r="F263" s="203" t="s">
        <v>335</v>
      </c>
      <c r="G263" s="204"/>
      <c r="H263" s="205">
        <v>8.08</v>
      </c>
      <c r="I263" s="217"/>
      <c r="J263" s="150"/>
      <c r="L263" s="135"/>
      <c r="M263" s="137"/>
      <c r="N263" s="138"/>
      <c r="O263" s="138"/>
      <c r="P263" s="138"/>
      <c r="Q263" s="138"/>
      <c r="R263" s="138"/>
      <c r="S263" s="138"/>
      <c r="T263" s="139"/>
      <c r="AT263" s="136" t="s">
        <v>118</v>
      </c>
      <c r="AU263" s="136" t="s">
        <v>75</v>
      </c>
      <c r="AV263" s="12" t="s">
        <v>77</v>
      </c>
      <c r="AW263" s="12" t="s">
        <v>26</v>
      </c>
      <c r="AX263" s="12" t="s">
        <v>68</v>
      </c>
      <c r="AY263" s="136" t="s">
        <v>112</v>
      </c>
    </row>
    <row r="264" spans="2:51" s="13" customFormat="1" ht="12">
      <c r="B264" s="140"/>
      <c r="C264" s="206"/>
      <c r="D264" s="201" t="s">
        <v>118</v>
      </c>
      <c r="E264" s="207" t="s">
        <v>1</v>
      </c>
      <c r="F264" s="203" t="s">
        <v>120</v>
      </c>
      <c r="G264" s="204"/>
      <c r="H264" s="205">
        <v>8.08</v>
      </c>
      <c r="I264" s="218"/>
      <c r="J264" s="150"/>
      <c r="L264" s="140"/>
      <c r="M264" s="142"/>
      <c r="N264" s="143"/>
      <c r="O264" s="143"/>
      <c r="P264" s="143"/>
      <c r="Q264" s="143"/>
      <c r="R264" s="143"/>
      <c r="S264" s="143"/>
      <c r="T264" s="144"/>
      <c r="AT264" s="141" t="s">
        <v>118</v>
      </c>
      <c r="AU264" s="141" t="s">
        <v>75</v>
      </c>
      <c r="AV264" s="13" t="s">
        <v>117</v>
      </c>
      <c r="AW264" s="13" t="s">
        <v>26</v>
      </c>
      <c r="AX264" s="13" t="s">
        <v>75</v>
      </c>
      <c r="AY264" s="141" t="s">
        <v>112</v>
      </c>
    </row>
    <row r="265" spans="1:65" s="2" customFormat="1" ht="21.75" customHeight="1">
      <c r="A265" s="27"/>
      <c r="B265" s="126"/>
      <c r="C265" s="195">
        <v>61</v>
      </c>
      <c r="D265" s="195" t="s">
        <v>113</v>
      </c>
      <c r="E265" s="196" t="s">
        <v>350</v>
      </c>
      <c r="F265" s="197" t="s">
        <v>351</v>
      </c>
      <c r="G265" s="198" t="s">
        <v>237</v>
      </c>
      <c r="H265" s="199">
        <v>4.04</v>
      </c>
      <c r="I265" s="127"/>
      <c r="J265" s="150">
        <f t="shared" si="2"/>
        <v>0</v>
      </c>
      <c r="K265" s="128"/>
      <c r="L265" s="28"/>
      <c r="M265" s="129" t="s">
        <v>1</v>
      </c>
      <c r="N265" s="130" t="s">
        <v>33</v>
      </c>
      <c r="O265" s="131">
        <v>0</v>
      </c>
      <c r="P265" s="131">
        <f>O265*H265</f>
        <v>0</v>
      </c>
      <c r="Q265" s="131">
        <v>0.004</v>
      </c>
      <c r="R265" s="131">
        <f>Q265*H265</f>
        <v>0.01616</v>
      </c>
      <c r="S265" s="131">
        <v>0</v>
      </c>
      <c r="T265" s="132">
        <f>S265*H265</f>
        <v>0</v>
      </c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R265" s="133" t="s">
        <v>117</v>
      </c>
      <c r="AT265" s="133" t="s">
        <v>113</v>
      </c>
      <c r="AU265" s="133" t="s">
        <v>75</v>
      </c>
      <c r="AY265" s="15" t="s">
        <v>112</v>
      </c>
      <c r="BE265" s="134">
        <f>IF(N265="základní",J265,0)</f>
        <v>0</v>
      </c>
      <c r="BF265" s="134">
        <f>IF(N265="snížená",J265,0)</f>
        <v>0</v>
      </c>
      <c r="BG265" s="134">
        <f>IF(N265="zákl. přenesená",J265,0)</f>
        <v>0</v>
      </c>
      <c r="BH265" s="134">
        <f>IF(N265="sníž. přenesená",J265,0)</f>
        <v>0</v>
      </c>
      <c r="BI265" s="134">
        <f>IF(N265="nulová",J265,0)</f>
        <v>0</v>
      </c>
      <c r="BJ265" s="15" t="s">
        <v>75</v>
      </c>
      <c r="BK265" s="134">
        <f>ROUND(I265*H265,2)</f>
        <v>0</v>
      </c>
      <c r="BL265" s="15" t="s">
        <v>117</v>
      </c>
      <c r="BM265" s="133" t="s">
        <v>352</v>
      </c>
    </row>
    <row r="266" spans="2:51" s="12" customFormat="1" ht="12">
      <c r="B266" s="135"/>
      <c r="C266" s="200"/>
      <c r="D266" s="201" t="s">
        <v>118</v>
      </c>
      <c r="E266" s="202" t="s">
        <v>1</v>
      </c>
      <c r="F266" s="203" t="s">
        <v>353</v>
      </c>
      <c r="G266" s="204"/>
      <c r="H266" s="205">
        <v>4.04</v>
      </c>
      <c r="I266" s="217"/>
      <c r="J266" s="150"/>
      <c r="L266" s="135"/>
      <c r="M266" s="137"/>
      <c r="N266" s="138"/>
      <c r="O266" s="138"/>
      <c r="P266" s="138"/>
      <c r="Q266" s="138"/>
      <c r="R266" s="138"/>
      <c r="S266" s="138"/>
      <c r="T266" s="139"/>
      <c r="AT266" s="136" t="s">
        <v>118</v>
      </c>
      <c r="AU266" s="136" t="s">
        <v>75</v>
      </c>
      <c r="AV266" s="12" t="s">
        <v>77</v>
      </c>
      <c r="AW266" s="12" t="s">
        <v>26</v>
      </c>
      <c r="AX266" s="12" t="s">
        <v>68</v>
      </c>
      <c r="AY266" s="136" t="s">
        <v>112</v>
      </c>
    </row>
    <row r="267" spans="2:51" s="13" customFormat="1" ht="12">
      <c r="B267" s="140"/>
      <c r="C267" s="206"/>
      <c r="D267" s="201" t="s">
        <v>118</v>
      </c>
      <c r="E267" s="207" t="s">
        <v>1</v>
      </c>
      <c r="F267" s="203" t="s">
        <v>120</v>
      </c>
      <c r="G267" s="204"/>
      <c r="H267" s="205">
        <v>4.04</v>
      </c>
      <c r="I267" s="218"/>
      <c r="J267" s="150"/>
      <c r="L267" s="140"/>
      <c r="M267" s="142"/>
      <c r="N267" s="143"/>
      <c r="O267" s="143"/>
      <c r="P267" s="143"/>
      <c r="Q267" s="143"/>
      <c r="R267" s="143"/>
      <c r="S267" s="143"/>
      <c r="T267" s="144"/>
      <c r="AT267" s="141" t="s">
        <v>118</v>
      </c>
      <c r="AU267" s="141" t="s">
        <v>75</v>
      </c>
      <c r="AV267" s="13" t="s">
        <v>117</v>
      </c>
      <c r="AW267" s="13" t="s">
        <v>26</v>
      </c>
      <c r="AX267" s="13" t="s">
        <v>75</v>
      </c>
      <c r="AY267" s="141" t="s">
        <v>112</v>
      </c>
    </row>
    <row r="268" spans="1:65" s="2" customFormat="1" ht="16.5" customHeight="1">
      <c r="A268" s="27"/>
      <c r="B268" s="126"/>
      <c r="C268" s="195">
        <v>62</v>
      </c>
      <c r="D268" s="195" t="s">
        <v>113</v>
      </c>
      <c r="E268" s="196" t="s">
        <v>354</v>
      </c>
      <c r="F268" s="197" t="s">
        <v>355</v>
      </c>
      <c r="G268" s="198" t="s">
        <v>237</v>
      </c>
      <c r="H268" s="199">
        <v>9</v>
      </c>
      <c r="I268" s="127"/>
      <c r="J268" s="150">
        <f t="shared" si="2"/>
        <v>0</v>
      </c>
      <c r="K268" s="128"/>
      <c r="L268" s="28"/>
      <c r="M268" s="129" t="s">
        <v>1</v>
      </c>
      <c r="N268" s="130" t="s">
        <v>33</v>
      </c>
      <c r="O268" s="131">
        <v>0</v>
      </c>
      <c r="P268" s="131">
        <f>O268*H268</f>
        <v>0</v>
      </c>
      <c r="Q268" s="131">
        <v>0</v>
      </c>
      <c r="R268" s="131">
        <f>Q268*H268</f>
        <v>0</v>
      </c>
      <c r="S268" s="131">
        <v>0</v>
      </c>
      <c r="T268" s="132">
        <f>S268*H268</f>
        <v>0</v>
      </c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R268" s="133" t="s">
        <v>117</v>
      </c>
      <c r="AT268" s="133" t="s">
        <v>113</v>
      </c>
      <c r="AU268" s="133" t="s">
        <v>75</v>
      </c>
      <c r="AY268" s="15" t="s">
        <v>112</v>
      </c>
      <c r="BE268" s="134">
        <f>IF(N268="základní",J268,0)</f>
        <v>0</v>
      </c>
      <c r="BF268" s="134">
        <f>IF(N268="snížená",J268,0)</f>
        <v>0</v>
      </c>
      <c r="BG268" s="134">
        <f>IF(N268="zákl. přenesená",J268,0)</f>
        <v>0</v>
      </c>
      <c r="BH268" s="134">
        <f>IF(N268="sníž. přenesená",J268,0)</f>
        <v>0</v>
      </c>
      <c r="BI268" s="134">
        <f>IF(N268="nulová",J268,0)</f>
        <v>0</v>
      </c>
      <c r="BJ268" s="15" t="s">
        <v>75</v>
      </c>
      <c r="BK268" s="134">
        <f>ROUND(I268*H268,2)</f>
        <v>0</v>
      </c>
      <c r="BL268" s="15" t="s">
        <v>117</v>
      </c>
      <c r="BM268" s="133" t="s">
        <v>356</v>
      </c>
    </row>
    <row r="269" spans="1:65" s="2" customFormat="1" ht="16.5" customHeight="1">
      <c r="A269" s="27"/>
      <c r="B269" s="126"/>
      <c r="C269" s="195">
        <v>63</v>
      </c>
      <c r="D269" s="195" t="s">
        <v>113</v>
      </c>
      <c r="E269" s="196" t="s">
        <v>357</v>
      </c>
      <c r="F269" s="197" t="s">
        <v>358</v>
      </c>
      <c r="G269" s="198" t="s">
        <v>237</v>
      </c>
      <c r="H269" s="199">
        <v>3.03</v>
      </c>
      <c r="I269" s="127"/>
      <c r="J269" s="150">
        <f t="shared" si="2"/>
        <v>0</v>
      </c>
      <c r="K269" s="128"/>
      <c r="L269" s="28"/>
      <c r="M269" s="129" t="s">
        <v>1</v>
      </c>
      <c r="N269" s="130" t="s">
        <v>33</v>
      </c>
      <c r="O269" s="131">
        <v>0</v>
      </c>
      <c r="P269" s="131">
        <f>O269*H269</f>
        <v>0</v>
      </c>
      <c r="Q269" s="131">
        <v>0.03</v>
      </c>
      <c r="R269" s="131">
        <f>Q269*H269</f>
        <v>0.0909</v>
      </c>
      <c r="S269" s="131">
        <v>0</v>
      </c>
      <c r="T269" s="132">
        <f>S269*H269</f>
        <v>0</v>
      </c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R269" s="133" t="s">
        <v>117</v>
      </c>
      <c r="AT269" s="133" t="s">
        <v>113</v>
      </c>
      <c r="AU269" s="133" t="s">
        <v>75</v>
      </c>
      <c r="AY269" s="15" t="s">
        <v>112</v>
      </c>
      <c r="BE269" s="134">
        <f>IF(N269="základní",J269,0)</f>
        <v>0</v>
      </c>
      <c r="BF269" s="134">
        <f>IF(N269="snížená",J269,0)</f>
        <v>0</v>
      </c>
      <c r="BG269" s="134">
        <f>IF(N269="zákl. přenesená",J269,0)</f>
        <v>0</v>
      </c>
      <c r="BH269" s="134">
        <f>IF(N269="sníž. přenesená",J269,0)</f>
        <v>0</v>
      </c>
      <c r="BI269" s="134">
        <f>IF(N269="nulová",J269,0)</f>
        <v>0</v>
      </c>
      <c r="BJ269" s="15" t="s">
        <v>75</v>
      </c>
      <c r="BK269" s="134">
        <f>ROUND(I269*H269,2)</f>
        <v>0</v>
      </c>
      <c r="BL269" s="15" t="s">
        <v>117</v>
      </c>
      <c r="BM269" s="133" t="s">
        <v>359</v>
      </c>
    </row>
    <row r="270" spans="2:51" s="12" customFormat="1" ht="12">
      <c r="B270" s="135"/>
      <c r="C270" s="200"/>
      <c r="D270" s="201" t="s">
        <v>118</v>
      </c>
      <c r="E270" s="202" t="s">
        <v>1</v>
      </c>
      <c r="F270" s="203" t="s">
        <v>339</v>
      </c>
      <c r="G270" s="204"/>
      <c r="H270" s="205">
        <v>3.03</v>
      </c>
      <c r="I270" s="217"/>
      <c r="J270" s="150"/>
      <c r="L270" s="135"/>
      <c r="M270" s="137"/>
      <c r="N270" s="138"/>
      <c r="O270" s="138"/>
      <c r="P270" s="138"/>
      <c r="Q270" s="138"/>
      <c r="R270" s="138"/>
      <c r="S270" s="138"/>
      <c r="T270" s="139"/>
      <c r="AT270" s="136" t="s">
        <v>118</v>
      </c>
      <c r="AU270" s="136" t="s">
        <v>75</v>
      </c>
      <c r="AV270" s="12" t="s">
        <v>77</v>
      </c>
      <c r="AW270" s="12" t="s">
        <v>26</v>
      </c>
      <c r="AX270" s="12" t="s">
        <v>68</v>
      </c>
      <c r="AY270" s="136" t="s">
        <v>112</v>
      </c>
    </row>
    <row r="271" spans="2:51" s="13" customFormat="1" ht="12">
      <c r="B271" s="140"/>
      <c r="C271" s="206"/>
      <c r="D271" s="201" t="s">
        <v>118</v>
      </c>
      <c r="E271" s="207" t="s">
        <v>1</v>
      </c>
      <c r="F271" s="203" t="s">
        <v>120</v>
      </c>
      <c r="G271" s="204"/>
      <c r="H271" s="205">
        <v>3.03</v>
      </c>
      <c r="I271" s="218"/>
      <c r="J271" s="150"/>
      <c r="L271" s="140"/>
      <c r="M271" s="142"/>
      <c r="N271" s="143"/>
      <c r="O271" s="143"/>
      <c r="P271" s="143"/>
      <c r="Q271" s="143"/>
      <c r="R271" s="143"/>
      <c r="S271" s="143"/>
      <c r="T271" s="144"/>
      <c r="AT271" s="141" t="s">
        <v>118</v>
      </c>
      <c r="AU271" s="141" t="s">
        <v>75</v>
      </c>
      <c r="AV271" s="13" t="s">
        <v>117</v>
      </c>
      <c r="AW271" s="13" t="s">
        <v>26</v>
      </c>
      <c r="AX271" s="13" t="s">
        <v>75</v>
      </c>
      <c r="AY271" s="141" t="s">
        <v>112</v>
      </c>
    </row>
    <row r="272" spans="1:65" s="2" customFormat="1" ht="16.5" customHeight="1">
      <c r="A272" s="27"/>
      <c r="B272" s="126"/>
      <c r="C272" s="195">
        <v>64</v>
      </c>
      <c r="D272" s="195" t="s">
        <v>113</v>
      </c>
      <c r="E272" s="196" t="s">
        <v>360</v>
      </c>
      <c r="F272" s="197" t="s">
        <v>361</v>
      </c>
      <c r="G272" s="198" t="s">
        <v>237</v>
      </c>
      <c r="H272" s="199">
        <v>2.02</v>
      </c>
      <c r="I272" s="127"/>
      <c r="J272" s="150">
        <f t="shared" si="2"/>
        <v>0</v>
      </c>
      <c r="K272" s="128"/>
      <c r="L272" s="28"/>
      <c r="M272" s="129" t="s">
        <v>1</v>
      </c>
      <c r="N272" s="130" t="s">
        <v>33</v>
      </c>
      <c r="O272" s="131">
        <v>0</v>
      </c>
      <c r="P272" s="131">
        <f>O272*H272</f>
        <v>0</v>
      </c>
      <c r="Q272" s="131">
        <v>0.03</v>
      </c>
      <c r="R272" s="131">
        <f>Q272*H272</f>
        <v>0.0606</v>
      </c>
      <c r="S272" s="131">
        <v>0</v>
      </c>
      <c r="T272" s="132">
        <f>S272*H272</f>
        <v>0</v>
      </c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R272" s="133" t="s">
        <v>117</v>
      </c>
      <c r="AT272" s="133" t="s">
        <v>113</v>
      </c>
      <c r="AU272" s="133" t="s">
        <v>75</v>
      </c>
      <c r="AY272" s="15" t="s">
        <v>112</v>
      </c>
      <c r="BE272" s="134">
        <f>IF(N272="základní",J272,0)</f>
        <v>0</v>
      </c>
      <c r="BF272" s="134">
        <f>IF(N272="snížená",J272,0)</f>
        <v>0</v>
      </c>
      <c r="BG272" s="134">
        <f>IF(N272="zákl. přenesená",J272,0)</f>
        <v>0</v>
      </c>
      <c r="BH272" s="134">
        <f>IF(N272="sníž. přenesená",J272,0)</f>
        <v>0</v>
      </c>
      <c r="BI272" s="134">
        <f>IF(N272="nulová",J272,0)</f>
        <v>0</v>
      </c>
      <c r="BJ272" s="15" t="s">
        <v>75</v>
      </c>
      <c r="BK272" s="134">
        <f>ROUND(I272*H272,2)</f>
        <v>0</v>
      </c>
      <c r="BL272" s="15" t="s">
        <v>117</v>
      </c>
      <c r="BM272" s="133" t="s">
        <v>362</v>
      </c>
    </row>
    <row r="273" spans="2:51" s="12" customFormat="1" ht="12">
      <c r="B273" s="135"/>
      <c r="C273" s="200"/>
      <c r="D273" s="201" t="s">
        <v>118</v>
      </c>
      <c r="E273" s="202" t="s">
        <v>1</v>
      </c>
      <c r="F273" s="203" t="s">
        <v>343</v>
      </c>
      <c r="G273" s="204"/>
      <c r="H273" s="205">
        <v>2.02</v>
      </c>
      <c r="I273" s="217"/>
      <c r="J273" s="150"/>
      <c r="L273" s="135"/>
      <c r="M273" s="137"/>
      <c r="N273" s="138"/>
      <c r="O273" s="138"/>
      <c r="P273" s="138"/>
      <c r="Q273" s="138"/>
      <c r="R273" s="138"/>
      <c r="S273" s="138"/>
      <c r="T273" s="139"/>
      <c r="AT273" s="136" t="s">
        <v>118</v>
      </c>
      <c r="AU273" s="136" t="s">
        <v>75</v>
      </c>
      <c r="AV273" s="12" t="s">
        <v>77</v>
      </c>
      <c r="AW273" s="12" t="s">
        <v>26</v>
      </c>
      <c r="AX273" s="12" t="s">
        <v>68</v>
      </c>
      <c r="AY273" s="136" t="s">
        <v>112</v>
      </c>
    </row>
    <row r="274" spans="2:51" s="13" customFormat="1" ht="12">
      <c r="B274" s="140"/>
      <c r="C274" s="206"/>
      <c r="D274" s="201" t="s">
        <v>118</v>
      </c>
      <c r="E274" s="207" t="s">
        <v>1</v>
      </c>
      <c r="F274" s="203" t="s">
        <v>120</v>
      </c>
      <c r="G274" s="204"/>
      <c r="H274" s="205">
        <v>2.02</v>
      </c>
      <c r="I274" s="218"/>
      <c r="J274" s="150"/>
      <c r="L274" s="140"/>
      <c r="M274" s="142"/>
      <c r="N274" s="143"/>
      <c r="O274" s="143"/>
      <c r="P274" s="143"/>
      <c r="Q274" s="143"/>
      <c r="R274" s="143"/>
      <c r="S274" s="143"/>
      <c r="T274" s="144"/>
      <c r="AT274" s="141" t="s">
        <v>118</v>
      </c>
      <c r="AU274" s="141" t="s">
        <v>75</v>
      </c>
      <c r="AV274" s="13" t="s">
        <v>117</v>
      </c>
      <c r="AW274" s="13" t="s">
        <v>26</v>
      </c>
      <c r="AX274" s="13" t="s">
        <v>75</v>
      </c>
      <c r="AY274" s="141" t="s">
        <v>112</v>
      </c>
    </row>
    <row r="275" spans="1:65" s="2" customFormat="1" ht="16.5" customHeight="1">
      <c r="A275" s="27"/>
      <c r="B275" s="126"/>
      <c r="C275" s="195">
        <v>65</v>
      </c>
      <c r="D275" s="195" t="s">
        <v>113</v>
      </c>
      <c r="E275" s="196" t="s">
        <v>363</v>
      </c>
      <c r="F275" s="197" t="s">
        <v>364</v>
      </c>
      <c r="G275" s="198" t="s">
        <v>237</v>
      </c>
      <c r="H275" s="199">
        <v>1.01</v>
      </c>
      <c r="I275" s="127"/>
      <c r="J275" s="150">
        <f t="shared" si="2"/>
        <v>0</v>
      </c>
      <c r="K275" s="128"/>
      <c r="L275" s="28"/>
      <c r="M275" s="129" t="s">
        <v>1</v>
      </c>
      <c r="N275" s="130" t="s">
        <v>33</v>
      </c>
      <c r="O275" s="131">
        <v>0</v>
      </c>
      <c r="P275" s="131">
        <f>O275*H275</f>
        <v>0</v>
      </c>
      <c r="Q275" s="131">
        <v>0</v>
      </c>
      <c r="R275" s="131">
        <f>Q275*H275</f>
        <v>0</v>
      </c>
      <c r="S275" s="131">
        <v>0</v>
      </c>
      <c r="T275" s="132">
        <f>S275*H275</f>
        <v>0</v>
      </c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R275" s="133" t="s">
        <v>117</v>
      </c>
      <c r="AT275" s="133" t="s">
        <v>113</v>
      </c>
      <c r="AU275" s="133" t="s">
        <v>75</v>
      </c>
      <c r="AY275" s="15" t="s">
        <v>112</v>
      </c>
      <c r="BE275" s="134">
        <f>IF(N275="základní",J275,0)</f>
        <v>0</v>
      </c>
      <c r="BF275" s="134">
        <f>IF(N275="snížená",J275,0)</f>
        <v>0</v>
      </c>
      <c r="BG275" s="134">
        <f>IF(N275="zákl. přenesená",J275,0)</f>
        <v>0</v>
      </c>
      <c r="BH275" s="134">
        <f>IF(N275="sníž. přenesená",J275,0)</f>
        <v>0</v>
      </c>
      <c r="BI275" s="134">
        <f>IF(N275="nulová",J275,0)</f>
        <v>0</v>
      </c>
      <c r="BJ275" s="15" t="s">
        <v>75</v>
      </c>
      <c r="BK275" s="134">
        <f>ROUND(I275*H275,2)</f>
        <v>0</v>
      </c>
      <c r="BL275" s="15" t="s">
        <v>117</v>
      </c>
      <c r="BM275" s="133" t="s">
        <v>365</v>
      </c>
    </row>
    <row r="276" spans="2:51" s="12" customFormat="1" ht="12">
      <c r="B276" s="135"/>
      <c r="C276" s="200"/>
      <c r="D276" s="201" t="s">
        <v>118</v>
      </c>
      <c r="E276" s="202" t="s">
        <v>1</v>
      </c>
      <c r="F276" s="203" t="s">
        <v>366</v>
      </c>
      <c r="G276" s="204"/>
      <c r="H276" s="205">
        <v>1.01</v>
      </c>
      <c r="I276" s="217"/>
      <c r="J276" s="150"/>
      <c r="L276" s="135"/>
      <c r="M276" s="137"/>
      <c r="N276" s="138"/>
      <c r="O276" s="138"/>
      <c r="P276" s="138"/>
      <c r="Q276" s="138"/>
      <c r="R276" s="138"/>
      <c r="S276" s="138"/>
      <c r="T276" s="139"/>
      <c r="AT276" s="136" t="s">
        <v>118</v>
      </c>
      <c r="AU276" s="136" t="s">
        <v>75</v>
      </c>
      <c r="AV276" s="12" t="s">
        <v>77</v>
      </c>
      <c r="AW276" s="12" t="s">
        <v>26</v>
      </c>
      <c r="AX276" s="12" t="s">
        <v>68</v>
      </c>
      <c r="AY276" s="136" t="s">
        <v>112</v>
      </c>
    </row>
    <row r="277" spans="2:51" s="13" customFormat="1" ht="12">
      <c r="B277" s="140"/>
      <c r="C277" s="206"/>
      <c r="D277" s="201" t="s">
        <v>118</v>
      </c>
      <c r="E277" s="207" t="s">
        <v>1</v>
      </c>
      <c r="F277" s="203" t="s">
        <v>120</v>
      </c>
      <c r="G277" s="204"/>
      <c r="H277" s="205">
        <v>1.01</v>
      </c>
      <c r="I277" s="218"/>
      <c r="J277" s="150"/>
      <c r="L277" s="140"/>
      <c r="M277" s="142"/>
      <c r="N277" s="143"/>
      <c r="O277" s="143"/>
      <c r="P277" s="143"/>
      <c r="Q277" s="143"/>
      <c r="R277" s="143"/>
      <c r="S277" s="143"/>
      <c r="T277" s="144"/>
      <c r="AT277" s="141" t="s">
        <v>118</v>
      </c>
      <c r="AU277" s="141" t="s">
        <v>75</v>
      </c>
      <c r="AV277" s="13" t="s">
        <v>117</v>
      </c>
      <c r="AW277" s="13" t="s">
        <v>26</v>
      </c>
      <c r="AX277" s="13" t="s">
        <v>75</v>
      </c>
      <c r="AY277" s="141" t="s">
        <v>112</v>
      </c>
    </row>
    <row r="278" spans="1:65" s="2" customFormat="1" ht="16.5" customHeight="1">
      <c r="A278" s="27"/>
      <c r="B278" s="126"/>
      <c r="C278" s="195">
        <v>66</v>
      </c>
      <c r="D278" s="195" t="s">
        <v>113</v>
      </c>
      <c r="E278" s="196" t="s">
        <v>367</v>
      </c>
      <c r="F278" s="197" t="s">
        <v>368</v>
      </c>
      <c r="G278" s="198" t="s">
        <v>237</v>
      </c>
      <c r="H278" s="199">
        <v>1.01</v>
      </c>
      <c r="I278" s="127"/>
      <c r="J278" s="150">
        <f t="shared" si="2"/>
        <v>0</v>
      </c>
      <c r="K278" s="128"/>
      <c r="L278" s="28"/>
      <c r="M278" s="129" t="s">
        <v>1</v>
      </c>
      <c r="N278" s="130" t="s">
        <v>33</v>
      </c>
      <c r="O278" s="131">
        <v>0</v>
      </c>
      <c r="P278" s="131">
        <f>O278*H278</f>
        <v>0</v>
      </c>
      <c r="Q278" s="131">
        <v>0.03</v>
      </c>
      <c r="R278" s="131">
        <f>Q278*H278</f>
        <v>0.0303</v>
      </c>
      <c r="S278" s="131">
        <v>0</v>
      </c>
      <c r="T278" s="132">
        <f>S278*H278</f>
        <v>0</v>
      </c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R278" s="133" t="s">
        <v>117</v>
      </c>
      <c r="AT278" s="133" t="s">
        <v>113</v>
      </c>
      <c r="AU278" s="133" t="s">
        <v>75</v>
      </c>
      <c r="AY278" s="15" t="s">
        <v>112</v>
      </c>
      <c r="BE278" s="134">
        <f>IF(N278="základní",J278,0)</f>
        <v>0</v>
      </c>
      <c r="BF278" s="134">
        <f>IF(N278="snížená",J278,0)</f>
        <v>0</v>
      </c>
      <c r="BG278" s="134">
        <f>IF(N278="zákl. přenesená",J278,0)</f>
        <v>0</v>
      </c>
      <c r="BH278" s="134">
        <f>IF(N278="sníž. přenesená",J278,0)</f>
        <v>0</v>
      </c>
      <c r="BI278" s="134">
        <f>IF(N278="nulová",J278,0)</f>
        <v>0</v>
      </c>
      <c r="BJ278" s="15" t="s">
        <v>75</v>
      </c>
      <c r="BK278" s="134">
        <f>ROUND(I278*H278,2)</f>
        <v>0</v>
      </c>
      <c r="BL278" s="15" t="s">
        <v>117</v>
      </c>
      <c r="BM278" s="133" t="s">
        <v>369</v>
      </c>
    </row>
    <row r="279" spans="2:51" s="12" customFormat="1" ht="12">
      <c r="B279" s="135"/>
      <c r="C279" s="200"/>
      <c r="D279" s="201" t="s">
        <v>118</v>
      </c>
      <c r="E279" s="202" t="s">
        <v>1</v>
      </c>
      <c r="F279" s="203" t="s">
        <v>366</v>
      </c>
      <c r="G279" s="204"/>
      <c r="H279" s="205">
        <v>1.01</v>
      </c>
      <c r="I279" s="217"/>
      <c r="J279" s="150"/>
      <c r="L279" s="135"/>
      <c r="M279" s="137"/>
      <c r="N279" s="138"/>
      <c r="O279" s="138"/>
      <c r="P279" s="138"/>
      <c r="Q279" s="138"/>
      <c r="R279" s="138"/>
      <c r="S279" s="138"/>
      <c r="T279" s="139"/>
      <c r="AT279" s="136" t="s">
        <v>118</v>
      </c>
      <c r="AU279" s="136" t="s">
        <v>75</v>
      </c>
      <c r="AV279" s="12" t="s">
        <v>77</v>
      </c>
      <c r="AW279" s="12" t="s">
        <v>26</v>
      </c>
      <c r="AX279" s="12" t="s">
        <v>68</v>
      </c>
      <c r="AY279" s="136" t="s">
        <v>112</v>
      </c>
    </row>
    <row r="280" spans="2:51" s="13" customFormat="1" ht="12">
      <c r="B280" s="140"/>
      <c r="C280" s="206"/>
      <c r="D280" s="201" t="s">
        <v>118</v>
      </c>
      <c r="E280" s="207" t="s">
        <v>1</v>
      </c>
      <c r="F280" s="203" t="s">
        <v>120</v>
      </c>
      <c r="G280" s="204"/>
      <c r="H280" s="205">
        <v>1.01</v>
      </c>
      <c r="I280" s="218"/>
      <c r="J280" s="150"/>
      <c r="L280" s="140"/>
      <c r="M280" s="142"/>
      <c r="N280" s="143"/>
      <c r="O280" s="143"/>
      <c r="P280" s="143"/>
      <c r="Q280" s="143"/>
      <c r="R280" s="143"/>
      <c r="S280" s="143"/>
      <c r="T280" s="144"/>
      <c r="AT280" s="141" t="s">
        <v>118</v>
      </c>
      <c r="AU280" s="141" t="s">
        <v>75</v>
      </c>
      <c r="AV280" s="13" t="s">
        <v>117</v>
      </c>
      <c r="AW280" s="13" t="s">
        <v>26</v>
      </c>
      <c r="AX280" s="13" t="s">
        <v>75</v>
      </c>
      <c r="AY280" s="141" t="s">
        <v>112</v>
      </c>
    </row>
    <row r="281" spans="1:65" s="2" customFormat="1" ht="24.2" customHeight="1">
      <c r="A281" s="27"/>
      <c r="B281" s="126"/>
      <c r="C281" s="195">
        <v>67</v>
      </c>
      <c r="D281" s="195" t="s">
        <v>113</v>
      </c>
      <c r="E281" s="196" t="s">
        <v>370</v>
      </c>
      <c r="F281" s="197" t="s">
        <v>371</v>
      </c>
      <c r="G281" s="198" t="s">
        <v>237</v>
      </c>
      <c r="H281" s="199">
        <v>2.02</v>
      </c>
      <c r="I281" s="127"/>
      <c r="J281" s="150">
        <f t="shared" si="2"/>
        <v>0</v>
      </c>
      <c r="K281" s="128"/>
      <c r="L281" s="28"/>
      <c r="M281" s="129" t="s">
        <v>1</v>
      </c>
      <c r="N281" s="130" t="s">
        <v>33</v>
      </c>
      <c r="O281" s="131">
        <v>0</v>
      </c>
      <c r="P281" s="131">
        <f>O281*H281</f>
        <v>0</v>
      </c>
      <c r="Q281" s="131">
        <v>0.04</v>
      </c>
      <c r="R281" s="131">
        <f>Q281*H281</f>
        <v>0.0808</v>
      </c>
      <c r="S281" s="131">
        <v>0</v>
      </c>
      <c r="T281" s="132">
        <f>S281*H281</f>
        <v>0</v>
      </c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R281" s="133" t="s">
        <v>117</v>
      </c>
      <c r="AT281" s="133" t="s">
        <v>113</v>
      </c>
      <c r="AU281" s="133" t="s">
        <v>75</v>
      </c>
      <c r="AY281" s="15" t="s">
        <v>112</v>
      </c>
      <c r="BE281" s="134">
        <f>IF(N281="základní",J281,0)</f>
        <v>0</v>
      </c>
      <c r="BF281" s="134">
        <f>IF(N281="snížená",J281,0)</f>
        <v>0</v>
      </c>
      <c r="BG281" s="134">
        <f>IF(N281="zákl. přenesená",J281,0)</f>
        <v>0</v>
      </c>
      <c r="BH281" s="134">
        <f>IF(N281="sníž. přenesená",J281,0)</f>
        <v>0</v>
      </c>
      <c r="BI281" s="134">
        <f>IF(N281="nulová",J281,0)</f>
        <v>0</v>
      </c>
      <c r="BJ281" s="15" t="s">
        <v>75</v>
      </c>
      <c r="BK281" s="134">
        <f>ROUND(I281*H281,2)</f>
        <v>0</v>
      </c>
      <c r="BL281" s="15" t="s">
        <v>117</v>
      </c>
      <c r="BM281" s="133" t="s">
        <v>372</v>
      </c>
    </row>
    <row r="282" spans="2:51" s="12" customFormat="1" ht="12">
      <c r="B282" s="135"/>
      <c r="C282" s="200"/>
      <c r="D282" s="201" t="s">
        <v>118</v>
      </c>
      <c r="E282" s="202" t="s">
        <v>1</v>
      </c>
      <c r="F282" s="203" t="s">
        <v>343</v>
      </c>
      <c r="G282" s="204"/>
      <c r="H282" s="205">
        <v>2.02</v>
      </c>
      <c r="I282" s="217"/>
      <c r="J282" s="150"/>
      <c r="L282" s="135"/>
      <c r="M282" s="137"/>
      <c r="N282" s="138"/>
      <c r="O282" s="138"/>
      <c r="P282" s="138"/>
      <c r="Q282" s="138"/>
      <c r="R282" s="138"/>
      <c r="S282" s="138"/>
      <c r="T282" s="139"/>
      <c r="AT282" s="136" t="s">
        <v>118</v>
      </c>
      <c r="AU282" s="136" t="s">
        <v>75</v>
      </c>
      <c r="AV282" s="12" t="s">
        <v>77</v>
      </c>
      <c r="AW282" s="12" t="s">
        <v>26</v>
      </c>
      <c r="AX282" s="12" t="s">
        <v>68</v>
      </c>
      <c r="AY282" s="136" t="s">
        <v>112</v>
      </c>
    </row>
    <row r="283" spans="2:51" s="13" customFormat="1" ht="12">
      <c r="B283" s="140"/>
      <c r="C283" s="206"/>
      <c r="D283" s="201" t="s">
        <v>118</v>
      </c>
      <c r="E283" s="207" t="s">
        <v>1</v>
      </c>
      <c r="F283" s="203" t="s">
        <v>120</v>
      </c>
      <c r="G283" s="204"/>
      <c r="H283" s="205">
        <v>2.02</v>
      </c>
      <c r="I283" s="218"/>
      <c r="J283" s="150"/>
      <c r="L283" s="140"/>
      <c r="M283" s="142"/>
      <c r="N283" s="143"/>
      <c r="O283" s="143"/>
      <c r="P283" s="143"/>
      <c r="Q283" s="143"/>
      <c r="R283" s="143"/>
      <c r="S283" s="143"/>
      <c r="T283" s="144"/>
      <c r="AT283" s="141" t="s">
        <v>118</v>
      </c>
      <c r="AU283" s="141" t="s">
        <v>75</v>
      </c>
      <c r="AV283" s="13" t="s">
        <v>117</v>
      </c>
      <c r="AW283" s="13" t="s">
        <v>26</v>
      </c>
      <c r="AX283" s="13" t="s">
        <v>75</v>
      </c>
      <c r="AY283" s="141" t="s">
        <v>112</v>
      </c>
    </row>
    <row r="284" spans="1:65" s="2" customFormat="1" ht="16.5" customHeight="1">
      <c r="A284" s="27"/>
      <c r="B284" s="126"/>
      <c r="C284" s="195">
        <v>68</v>
      </c>
      <c r="D284" s="195" t="s">
        <v>113</v>
      </c>
      <c r="E284" s="196" t="s">
        <v>373</v>
      </c>
      <c r="F284" s="197" t="s">
        <v>374</v>
      </c>
      <c r="G284" s="198" t="s">
        <v>237</v>
      </c>
      <c r="H284" s="199">
        <v>9</v>
      </c>
      <c r="I284" s="127"/>
      <c r="J284" s="150">
        <f t="shared" si="2"/>
        <v>0</v>
      </c>
      <c r="K284" s="128"/>
      <c r="L284" s="28"/>
      <c r="M284" s="129" t="s">
        <v>1</v>
      </c>
      <c r="N284" s="130" t="s">
        <v>33</v>
      </c>
      <c r="O284" s="131">
        <v>0</v>
      </c>
      <c r="P284" s="131">
        <f>O284*H284</f>
        <v>0</v>
      </c>
      <c r="Q284" s="131">
        <v>0.00506</v>
      </c>
      <c r="R284" s="131">
        <f>Q284*H284</f>
        <v>0.045540000000000004</v>
      </c>
      <c r="S284" s="131">
        <v>0</v>
      </c>
      <c r="T284" s="132">
        <f>S284*H284</f>
        <v>0</v>
      </c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R284" s="133" t="s">
        <v>117</v>
      </c>
      <c r="AT284" s="133" t="s">
        <v>113</v>
      </c>
      <c r="AU284" s="133" t="s">
        <v>75</v>
      </c>
      <c r="AY284" s="15" t="s">
        <v>112</v>
      </c>
      <c r="BE284" s="134">
        <f>IF(N284="základní",J284,0)</f>
        <v>0</v>
      </c>
      <c r="BF284" s="134">
        <f>IF(N284="snížená",J284,0)</f>
        <v>0</v>
      </c>
      <c r="BG284" s="134">
        <f>IF(N284="zákl. přenesená",J284,0)</f>
        <v>0</v>
      </c>
      <c r="BH284" s="134">
        <f>IF(N284="sníž. přenesená",J284,0)</f>
        <v>0</v>
      </c>
      <c r="BI284" s="134">
        <f>IF(N284="nulová",J284,0)</f>
        <v>0</v>
      </c>
      <c r="BJ284" s="15" t="s">
        <v>75</v>
      </c>
      <c r="BK284" s="134">
        <f>ROUND(I284*H284,2)</f>
        <v>0</v>
      </c>
      <c r="BL284" s="15" t="s">
        <v>117</v>
      </c>
      <c r="BM284" s="133" t="s">
        <v>375</v>
      </c>
    </row>
    <row r="285" spans="1:65" s="2" customFormat="1" ht="21.75" customHeight="1">
      <c r="A285" s="27"/>
      <c r="B285" s="126"/>
      <c r="C285" s="195">
        <v>69</v>
      </c>
      <c r="D285" s="195" t="s">
        <v>113</v>
      </c>
      <c r="E285" s="196" t="s">
        <v>376</v>
      </c>
      <c r="F285" s="197" t="s">
        <v>377</v>
      </c>
      <c r="G285" s="198" t="s">
        <v>237</v>
      </c>
      <c r="H285" s="199">
        <v>1.01</v>
      </c>
      <c r="I285" s="127"/>
      <c r="J285" s="150">
        <f t="shared" si="2"/>
        <v>0</v>
      </c>
      <c r="K285" s="128"/>
      <c r="L285" s="28"/>
      <c r="M285" s="129" t="s">
        <v>1</v>
      </c>
      <c r="N285" s="130" t="s">
        <v>33</v>
      </c>
      <c r="O285" s="131">
        <v>0</v>
      </c>
      <c r="P285" s="131">
        <f>O285*H285</f>
        <v>0</v>
      </c>
      <c r="Q285" s="131">
        <v>0</v>
      </c>
      <c r="R285" s="131">
        <f>Q285*H285</f>
        <v>0</v>
      </c>
      <c r="S285" s="131">
        <v>0</v>
      </c>
      <c r="T285" s="132">
        <f>S285*H285</f>
        <v>0</v>
      </c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R285" s="133" t="s">
        <v>117</v>
      </c>
      <c r="AT285" s="133" t="s">
        <v>113</v>
      </c>
      <c r="AU285" s="133" t="s">
        <v>75</v>
      </c>
      <c r="AY285" s="15" t="s">
        <v>112</v>
      </c>
      <c r="BE285" s="134">
        <f>IF(N285="základní",J285,0)</f>
        <v>0</v>
      </c>
      <c r="BF285" s="134">
        <f>IF(N285="snížená",J285,0)</f>
        <v>0</v>
      </c>
      <c r="BG285" s="134">
        <f>IF(N285="zákl. přenesená",J285,0)</f>
        <v>0</v>
      </c>
      <c r="BH285" s="134">
        <f>IF(N285="sníž. přenesená",J285,0)</f>
        <v>0</v>
      </c>
      <c r="BI285" s="134">
        <f>IF(N285="nulová",J285,0)</f>
        <v>0</v>
      </c>
      <c r="BJ285" s="15" t="s">
        <v>75</v>
      </c>
      <c r="BK285" s="134">
        <f>ROUND(I285*H285,2)</f>
        <v>0</v>
      </c>
      <c r="BL285" s="15" t="s">
        <v>117</v>
      </c>
      <c r="BM285" s="133" t="s">
        <v>378</v>
      </c>
    </row>
    <row r="286" spans="2:51" s="12" customFormat="1" ht="12">
      <c r="B286" s="135"/>
      <c r="C286" s="200"/>
      <c r="D286" s="201" t="s">
        <v>118</v>
      </c>
      <c r="E286" s="202" t="s">
        <v>1</v>
      </c>
      <c r="F286" s="203" t="s">
        <v>366</v>
      </c>
      <c r="G286" s="204"/>
      <c r="H286" s="205">
        <v>1.01</v>
      </c>
      <c r="I286" s="217"/>
      <c r="J286" s="150"/>
      <c r="L286" s="135"/>
      <c r="M286" s="137"/>
      <c r="N286" s="138"/>
      <c r="O286" s="138"/>
      <c r="P286" s="138"/>
      <c r="Q286" s="138"/>
      <c r="R286" s="138"/>
      <c r="S286" s="138"/>
      <c r="T286" s="139"/>
      <c r="AT286" s="136" t="s">
        <v>118</v>
      </c>
      <c r="AU286" s="136" t="s">
        <v>75</v>
      </c>
      <c r="AV286" s="12" t="s">
        <v>77</v>
      </c>
      <c r="AW286" s="12" t="s">
        <v>26</v>
      </c>
      <c r="AX286" s="12" t="s">
        <v>68</v>
      </c>
      <c r="AY286" s="136" t="s">
        <v>112</v>
      </c>
    </row>
    <row r="287" spans="2:51" s="13" customFormat="1" ht="12">
      <c r="B287" s="140"/>
      <c r="C287" s="206"/>
      <c r="D287" s="201" t="s">
        <v>118</v>
      </c>
      <c r="E287" s="207" t="s">
        <v>1</v>
      </c>
      <c r="F287" s="203" t="s">
        <v>120</v>
      </c>
      <c r="G287" s="204"/>
      <c r="H287" s="205">
        <v>1.01</v>
      </c>
      <c r="I287" s="218"/>
      <c r="J287" s="150"/>
      <c r="L287" s="140"/>
      <c r="M287" s="142"/>
      <c r="N287" s="143"/>
      <c r="O287" s="143"/>
      <c r="P287" s="143"/>
      <c r="Q287" s="143"/>
      <c r="R287" s="143"/>
      <c r="S287" s="143"/>
      <c r="T287" s="144"/>
      <c r="AT287" s="141" t="s">
        <v>118</v>
      </c>
      <c r="AU287" s="141" t="s">
        <v>75</v>
      </c>
      <c r="AV287" s="13" t="s">
        <v>117</v>
      </c>
      <c r="AW287" s="13" t="s">
        <v>26</v>
      </c>
      <c r="AX287" s="13" t="s">
        <v>75</v>
      </c>
      <c r="AY287" s="141" t="s">
        <v>112</v>
      </c>
    </row>
    <row r="288" spans="1:65" s="2" customFormat="1" ht="16.5" customHeight="1">
      <c r="A288" s="27"/>
      <c r="B288" s="126"/>
      <c r="C288" s="195">
        <v>70</v>
      </c>
      <c r="D288" s="195" t="s">
        <v>113</v>
      </c>
      <c r="E288" s="196" t="s">
        <v>379</v>
      </c>
      <c r="F288" s="197" t="s">
        <v>380</v>
      </c>
      <c r="G288" s="198" t="s">
        <v>237</v>
      </c>
      <c r="H288" s="199">
        <v>8.08</v>
      </c>
      <c r="I288" s="127"/>
      <c r="J288" s="150">
        <f t="shared" si="2"/>
        <v>0</v>
      </c>
      <c r="K288" s="128"/>
      <c r="L288" s="28"/>
      <c r="M288" s="129" t="s">
        <v>1</v>
      </c>
      <c r="N288" s="130" t="s">
        <v>33</v>
      </c>
      <c r="O288" s="131">
        <v>0</v>
      </c>
      <c r="P288" s="131">
        <f>O288*H288</f>
        <v>0</v>
      </c>
      <c r="Q288" s="131">
        <v>0.018</v>
      </c>
      <c r="R288" s="131">
        <f>Q288*H288</f>
        <v>0.14543999999999999</v>
      </c>
      <c r="S288" s="131">
        <v>0</v>
      </c>
      <c r="T288" s="132">
        <f>S288*H288</f>
        <v>0</v>
      </c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R288" s="133" t="s">
        <v>117</v>
      </c>
      <c r="AT288" s="133" t="s">
        <v>113</v>
      </c>
      <c r="AU288" s="133" t="s">
        <v>75</v>
      </c>
      <c r="AY288" s="15" t="s">
        <v>112</v>
      </c>
      <c r="BE288" s="134">
        <f>IF(N288="základní",J288,0)</f>
        <v>0</v>
      </c>
      <c r="BF288" s="134">
        <f>IF(N288="snížená",J288,0)</f>
        <v>0</v>
      </c>
      <c r="BG288" s="134">
        <f>IF(N288="zákl. přenesená",J288,0)</f>
        <v>0</v>
      </c>
      <c r="BH288" s="134">
        <f>IF(N288="sníž. přenesená",J288,0)</f>
        <v>0</v>
      </c>
      <c r="BI288" s="134">
        <f>IF(N288="nulová",J288,0)</f>
        <v>0</v>
      </c>
      <c r="BJ288" s="15" t="s">
        <v>75</v>
      </c>
      <c r="BK288" s="134">
        <f>ROUND(I288*H288,2)</f>
        <v>0</v>
      </c>
      <c r="BL288" s="15" t="s">
        <v>117</v>
      </c>
      <c r="BM288" s="133" t="s">
        <v>381</v>
      </c>
    </row>
    <row r="289" spans="2:51" s="12" customFormat="1" ht="12">
      <c r="B289" s="135"/>
      <c r="C289" s="200"/>
      <c r="D289" s="201" t="s">
        <v>118</v>
      </c>
      <c r="E289" s="202" t="s">
        <v>1</v>
      </c>
      <c r="F289" s="203" t="s">
        <v>335</v>
      </c>
      <c r="G289" s="204"/>
      <c r="H289" s="205">
        <v>8.08</v>
      </c>
      <c r="I289" s="217"/>
      <c r="J289" s="150"/>
      <c r="L289" s="135"/>
      <c r="M289" s="137"/>
      <c r="N289" s="138"/>
      <c r="O289" s="138"/>
      <c r="P289" s="138"/>
      <c r="Q289" s="138"/>
      <c r="R289" s="138"/>
      <c r="S289" s="138"/>
      <c r="T289" s="139"/>
      <c r="AT289" s="136" t="s">
        <v>118</v>
      </c>
      <c r="AU289" s="136" t="s">
        <v>75</v>
      </c>
      <c r="AV289" s="12" t="s">
        <v>77</v>
      </c>
      <c r="AW289" s="12" t="s">
        <v>26</v>
      </c>
      <c r="AX289" s="12" t="s">
        <v>68</v>
      </c>
      <c r="AY289" s="136" t="s">
        <v>112</v>
      </c>
    </row>
    <row r="290" spans="2:51" s="13" customFormat="1" ht="12">
      <c r="B290" s="140"/>
      <c r="C290" s="206"/>
      <c r="D290" s="201" t="s">
        <v>118</v>
      </c>
      <c r="E290" s="207" t="s">
        <v>1</v>
      </c>
      <c r="F290" s="203" t="s">
        <v>120</v>
      </c>
      <c r="G290" s="204"/>
      <c r="H290" s="205">
        <v>8.08</v>
      </c>
      <c r="I290" s="218"/>
      <c r="J290" s="150"/>
      <c r="L290" s="140"/>
      <c r="M290" s="142"/>
      <c r="N290" s="143"/>
      <c r="O290" s="143"/>
      <c r="P290" s="143"/>
      <c r="Q290" s="143"/>
      <c r="R290" s="143"/>
      <c r="S290" s="143"/>
      <c r="T290" s="144"/>
      <c r="AT290" s="141" t="s">
        <v>118</v>
      </c>
      <c r="AU290" s="141" t="s">
        <v>75</v>
      </c>
      <c r="AV290" s="13" t="s">
        <v>117</v>
      </c>
      <c r="AW290" s="13" t="s">
        <v>26</v>
      </c>
      <c r="AX290" s="13" t="s">
        <v>75</v>
      </c>
      <c r="AY290" s="141" t="s">
        <v>112</v>
      </c>
    </row>
    <row r="291" spans="1:65" s="2" customFormat="1" ht="16.5" customHeight="1">
      <c r="A291" s="27"/>
      <c r="B291" s="126"/>
      <c r="C291" s="195">
        <v>71</v>
      </c>
      <c r="D291" s="195" t="s">
        <v>113</v>
      </c>
      <c r="E291" s="196" t="s">
        <v>382</v>
      </c>
      <c r="F291" s="197" t="s">
        <v>383</v>
      </c>
      <c r="G291" s="198" t="s">
        <v>237</v>
      </c>
      <c r="H291" s="199">
        <v>4</v>
      </c>
      <c r="I291" s="127"/>
      <c r="J291" s="150">
        <f t="shared" si="2"/>
        <v>0</v>
      </c>
      <c r="K291" s="128"/>
      <c r="L291" s="28"/>
      <c r="M291" s="129" t="s">
        <v>1</v>
      </c>
      <c r="N291" s="130" t="s">
        <v>33</v>
      </c>
      <c r="O291" s="131">
        <v>0</v>
      </c>
      <c r="P291" s="131">
        <f>O291*H291</f>
        <v>0</v>
      </c>
      <c r="Q291" s="131">
        <v>0.00647</v>
      </c>
      <c r="R291" s="131">
        <f>Q291*H291</f>
        <v>0.02588</v>
      </c>
      <c r="S291" s="131">
        <v>0</v>
      </c>
      <c r="T291" s="132">
        <f>S291*H291</f>
        <v>0</v>
      </c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R291" s="133" t="s">
        <v>117</v>
      </c>
      <c r="AT291" s="133" t="s">
        <v>113</v>
      </c>
      <c r="AU291" s="133" t="s">
        <v>75</v>
      </c>
      <c r="AY291" s="15" t="s">
        <v>112</v>
      </c>
      <c r="BE291" s="134">
        <f>IF(N291="základní",J291,0)</f>
        <v>0</v>
      </c>
      <c r="BF291" s="134">
        <f>IF(N291="snížená",J291,0)</f>
        <v>0</v>
      </c>
      <c r="BG291" s="134">
        <f>IF(N291="zákl. přenesená",J291,0)</f>
        <v>0</v>
      </c>
      <c r="BH291" s="134">
        <f>IF(N291="sníž. přenesená",J291,0)</f>
        <v>0</v>
      </c>
      <c r="BI291" s="134">
        <f>IF(N291="nulová",J291,0)</f>
        <v>0</v>
      </c>
      <c r="BJ291" s="15" t="s">
        <v>75</v>
      </c>
      <c r="BK291" s="134">
        <f>ROUND(I291*H291,2)</f>
        <v>0</v>
      </c>
      <c r="BL291" s="15" t="s">
        <v>117</v>
      </c>
      <c r="BM291" s="133" t="s">
        <v>384</v>
      </c>
    </row>
    <row r="292" spans="1:65" s="2" customFormat="1" ht="24.2" customHeight="1">
      <c r="A292" s="27"/>
      <c r="B292" s="126"/>
      <c r="C292" s="195">
        <v>72</v>
      </c>
      <c r="D292" s="195" t="s">
        <v>113</v>
      </c>
      <c r="E292" s="196" t="s">
        <v>385</v>
      </c>
      <c r="F292" s="197" t="s">
        <v>386</v>
      </c>
      <c r="G292" s="198" t="s">
        <v>237</v>
      </c>
      <c r="H292" s="199">
        <v>1.01</v>
      </c>
      <c r="I292" s="127"/>
      <c r="J292" s="150">
        <f t="shared" si="2"/>
        <v>0</v>
      </c>
      <c r="K292" s="128"/>
      <c r="L292" s="28"/>
      <c r="M292" s="129" t="s">
        <v>1</v>
      </c>
      <c r="N292" s="130" t="s">
        <v>33</v>
      </c>
      <c r="O292" s="131">
        <v>0</v>
      </c>
      <c r="P292" s="131">
        <f>O292*H292</f>
        <v>0</v>
      </c>
      <c r="Q292" s="131">
        <v>0</v>
      </c>
      <c r="R292" s="131">
        <f>Q292*H292</f>
        <v>0</v>
      </c>
      <c r="S292" s="131">
        <v>0</v>
      </c>
      <c r="T292" s="132">
        <f>S292*H292</f>
        <v>0</v>
      </c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R292" s="133" t="s">
        <v>117</v>
      </c>
      <c r="AT292" s="133" t="s">
        <v>113</v>
      </c>
      <c r="AU292" s="133" t="s">
        <v>75</v>
      </c>
      <c r="AY292" s="15" t="s">
        <v>112</v>
      </c>
      <c r="BE292" s="134">
        <f>IF(N292="základní",J292,0)</f>
        <v>0</v>
      </c>
      <c r="BF292" s="134">
        <f>IF(N292="snížená",J292,0)</f>
        <v>0</v>
      </c>
      <c r="BG292" s="134">
        <f>IF(N292="zákl. přenesená",J292,0)</f>
        <v>0</v>
      </c>
      <c r="BH292" s="134">
        <f>IF(N292="sníž. přenesená",J292,0)</f>
        <v>0</v>
      </c>
      <c r="BI292" s="134">
        <f>IF(N292="nulová",J292,0)</f>
        <v>0</v>
      </c>
      <c r="BJ292" s="15" t="s">
        <v>75</v>
      </c>
      <c r="BK292" s="134">
        <f>ROUND(I292*H292,2)</f>
        <v>0</v>
      </c>
      <c r="BL292" s="15" t="s">
        <v>117</v>
      </c>
      <c r="BM292" s="133" t="s">
        <v>387</v>
      </c>
    </row>
    <row r="293" spans="2:51" s="12" customFormat="1" ht="12">
      <c r="B293" s="135"/>
      <c r="C293" s="200"/>
      <c r="D293" s="201" t="s">
        <v>118</v>
      </c>
      <c r="E293" s="202" t="s">
        <v>1</v>
      </c>
      <c r="F293" s="203" t="s">
        <v>366</v>
      </c>
      <c r="G293" s="204"/>
      <c r="H293" s="205">
        <v>1.01</v>
      </c>
      <c r="I293" s="217"/>
      <c r="J293" s="150"/>
      <c r="L293" s="135"/>
      <c r="M293" s="137"/>
      <c r="N293" s="138"/>
      <c r="O293" s="138"/>
      <c r="P293" s="138"/>
      <c r="Q293" s="138"/>
      <c r="R293" s="138"/>
      <c r="S293" s="138"/>
      <c r="T293" s="139"/>
      <c r="AT293" s="136" t="s">
        <v>118</v>
      </c>
      <c r="AU293" s="136" t="s">
        <v>75</v>
      </c>
      <c r="AV293" s="12" t="s">
        <v>77</v>
      </c>
      <c r="AW293" s="12" t="s">
        <v>26</v>
      </c>
      <c r="AX293" s="12" t="s">
        <v>68</v>
      </c>
      <c r="AY293" s="136" t="s">
        <v>112</v>
      </c>
    </row>
    <row r="294" spans="2:51" s="13" customFormat="1" ht="12">
      <c r="B294" s="140"/>
      <c r="C294" s="206"/>
      <c r="D294" s="201" t="s">
        <v>118</v>
      </c>
      <c r="E294" s="207" t="s">
        <v>1</v>
      </c>
      <c r="F294" s="203" t="s">
        <v>120</v>
      </c>
      <c r="G294" s="204"/>
      <c r="H294" s="205">
        <v>1.01</v>
      </c>
      <c r="I294" s="218"/>
      <c r="J294" s="150"/>
      <c r="L294" s="140"/>
      <c r="M294" s="142"/>
      <c r="N294" s="143"/>
      <c r="O294" s="143"/>
      <c r="P294" s="143"/>
      <c r="Q294" s="143"/>
      <c r="R294" s="143"/>
      <c r="S294" s="143"/>
      <c r="T294" s="144"/>
      <c r="AT294" s="141" t="s">
        <v>118</v>
      </c>
      <c r="AU294" s="141" t="s">
        <v>75</v>
      </c>
      <c r="AV294" s="13" t="s">
        <v>117</v>
      </c>
      <c r="AW294" s="13" t="s">
        <v>26</v>
      </c>
      <c r="AX294" s="13" t="s">
        <v>75</v>
      </c>
      <c r="AY294" s="141" t="s">
        <v>112</v>
      </c>
    </row>
    <row r="295" spans="1:65" s="2" customFormat="1" ht="24.2" customHeight="1">
      <c r="A295" s="27"/>
      <c r="B295" s="126"/>
      <c r="C295" s="195">
        <v>73</v>
      </c>
      <c r="D295" s="195" t="s">
        <v>113</v>
      </c>
      <c r="E295" s="196" t="s">
        <v>388</v>
      </c>
      <c r="F295" s="197" t="s">
        <v>389</v>
      </c>
      <c r="G295" s="198" t="s">
        <v>237</v>
      </c>
      <c r="H295" s="199">
        <v>3.03</v>
      </c>
      <c r="I295" s="127"/>
      <c r="J295" s="150">
        <f t="shared" si="2"/>
        <v>0</v>
      </c>
      <c r="K295" s="128"/>
      <c r="L295" s="28"/>
      <c r="M295" s="129" t="s">
        <v>1</v>
      </c>
      <c r="N295" s="130" t="s">
        <v>33</v>
      </c>
      <c r="O295" s="131">
        <v>0</v>
      </c>
      <c r="P295" s="131">
        <f>O295*H295</f>
        <v>0</v>
      </c>
      <c r="Q295" s="131">
        <v>0</v>
      </c>
      <c r="R295" s="131">
        <f>Q295*H295</f>
        <v>0</v>
      </c>
      <c r="S295" s="131">
        <v>0</v>
      </c>
      <c r="T295" s="132">
        <f>S295*H295</f>
        <v>0</v>
      </c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R295" s="133" t="s">
        <v>117</v>
      </c>
      <c r="AT295" s="133" t="s">
        <v>113</v>
      </c>
      <c r="AU295" s="133" t="s">
        <v>75</v>
      </c>
      <c r="AY295" s="15" t="s">
        <v>112</v>
      </c>
      <c r="BE295" s="134">
        <f>IF(N295="základní",J295,0)</f>
        <v>0</v>
      </c>
      <c r="BF295" s="134">
        <f>IF(N295="snížená",J295,0)</f>
        <v>0</v>
      </c>
      <c r="BG295" s="134">
        <f>IF(N295="zákl. přenesená",J295,0)</f>
        <v>0</v>
      </c>
      <c r="BH295" s="134">
        <f>IF(N295="sníž. přenesená",J295,0)</f>
        <v>0</v>
      </c>
      <c r="BI295" s="134">
        <f>IF(N295="nulová",J295,0)</f>
        <v>0</v>
      </c>
      <c r="BJ295" s="15" t="s">
        <v>75</v>
      </c>
      <c r="BK295" s="134">
        <f>ROUND(I295*H295,2)</f>
        <v>0</v>
      </c>
      <c r="BL295" s="15" t="s">
        <v>117</v>
      </c>
      <c r="BM295" s="133" t="s">
        <v>390</v>
      </c>
    </row>
    <row r="296" spans="2:51" s="12" customFormat="1" ht="12">
      <c r="B296" s="135"/>
      <c r="C296" s="200"/>
      <c r="D296" s="201" t="s">
        <v>118</v>
      </c>
      <c r="E296" s="202" t="s">
        <v>1</v>
      </c>
      <c r="F296" s="203" t="s">
        <v>339</v>
      </c>
      <c r="G296" s="204"/>
      <c r="H296" s="205">
        <v>3.03</v>
      </c>
      <c r="I296" s="217"/>
      <c r="J296" s="150"/>
      <c r="L296" s="135"/>
      <c r="M296" s="137"/>
      <c r="N296" s="138"/>
      <c r="O296" s="138"/>
      <c r="P296" s="138"/>
      <c r="Q296" s="138"/>
      <c r="R296" s="138"/>
      <c r="S296" s="138"/>
      <c r="T296" s="139"/>
      <c r="AT296" s="136" t="s">
        <v>118</v>
      </c>
      <c r="AU296" s="136" t="s">
        <v>75</v>
      </c>
      <c r="AV296" s="12" t="s">
        <v>77</v>
      </c>
      <c r="AW296" s="12" t="s">
        <v>26</v>
      </c>
      <c r="AX296" s="12" t="s">
        <v>68</v>
      </c>
      <c r="AY296" s="136" t="s">
        <v>112</v>
      </c>
    </row>
    <row r="297" spans="2:51" s="13" customFormat="1" ht="12">
      <c r="B297" s="140"/>
      <c r="C297" s="206"/>
      <c r="D297" s="201" t="s">
        <v>118</v>
      </c>
      <c r="E297" s="207" t="s">
        <v>1</v>
      </c>
      <c r="F297" s="203" t="s">
        <v>120</v>
      </c>
      <c r="G297" s="204"/>
      <c r="H297" s="205">
        <v>3.03</v>
      </c>
      <c r="I297" s="218"/>
      <c r="J297" s="150"/>
      <c r="L297" s="140"/>
      <c r="M297" s="142"/>
      <c r="N297" s="143"/>
      <c r="O297" s="143"/>
      <c r="P297" s="143"/>
      <c r="Q297" s="143"/>
      <c r="R297" s="143"/>
      <c r="S297" s="143"/>
      <c r="T297" s="144"/>
      <c r="AT297" s="141" t="s">
        <v>118</v>
      </c>
      <c r="AU297" s="141" t="s">
        <v>75</v>
      </c>
      <c r="AV297" s="13" t="s">
        <v>117</v>
      </c>
      <c r="AW297" s="13" t="s">
        <v>26</v>
      </c>
      <c r="AX297" s="13" t="s">
        <v>75</v>
      </c>
      <c r="AY297" s="141" t="s">
        <v>112</v>
      </c>
    </row>
    <row r="298" spans="1:65" s="2" customFormat="1" ht="16.5" customHeight="1">
      <c r="A298" s="27"/>
      <c r="B298" s="126"/>
      <c r="C298" s="195">
        <v>74</v>
      </c>
      <c r="D298" s="195" t="s">
        <v>113</v>
      </c>
      <c r="E298" s="196" t="s">
        <v>391</v>
      </c>
      <c r="F298" s="197" t="s">
        <v>392</v>
      </c>
      <c r="G298" s="198" t="s">
        <v>237</v>
      </c>
      <c r="H298" s="199">
        <v>4</v>
      </c>
      <c r="I298" s="127"/>
      <c r="J298" s="150">
        <f t="shared" si="2"/>
        <v>0</v>
      </c>
      <c r="K298" s="128"/>
      <c r="L298" s="28"/>
      <c r="M298" s="129" t="s">
        <v>1</v>
      </c>
      <c r="N298" s="130" t="s">
        <v>33</v>
      </c>
      <c r="O298" s="131">
        <v>0</v>
      </c>
      <c r="P298" s="131">
        <f>O298*H298</f>
        <v>0</v>
      </c>
      <c r="Q298" s="131">
        <v>0.00253</v>
      </c>
      <c r="R298" s="131">
        <f>Q298*H298</f>
        <v>0.01012</v>
      </c>
      <c r="S298" s="131">
        <v>0</v>
      </c>
      <c r="T298" s="132">
        <f>S298*H298</f>
        <v>0</v>
      </c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R298" s="133" t="s">
        <v>117</v>
      </c>
      <c r="AT298" s="133" t="s">
        <v>113</v>
      </c>
      <c r="AU298" s="133" t="s">
        <v>75</v>
      </c>
      <c r="AY298" s="15" t="s">
        <v>112</v>
      </c>
      <c r="BE298" s="134">
        <f>IF(N298="základní",J298,0)</f>
        <v>0</v>
      </c>
      <c r="BF298" s="134">
        <f>IF(N298="snížená",J298,0)</f>
        <v>0</v>
      </c>
      <c r="BG298" s="134">
        <f>IF(N298="zákl. přenesená",J298,0)</f>
        <v>0</v>
      </c>
      <c r="BH298" s="134">
        <f>IF(N298="sníž. přenesená",J298,0)</f>
        <v>0</v>
      </c>
      <c r="BI298" s="134">
        <f>IF(N298="nulová",J298,0)</f>
        <v>0</v>
      </c>
      <c r="BJ298" s="15" t="s">
        <v>75</v>
      </c>
      <c r="BK298" s="134">
        <f>ROUND(I298*H298,2)</f>
        <v>0</v>
      </c>
      <c r="BL298" s="15" t="s">
        <v>117</v>
      </c>
      <c r="BM298" s="133" t="s">
        <v>393</v>
      </c>
    </row>
    <row r="299" spans="1:65" s="2" customFormat="1" ht="16.5" customHeight="1">
      <c r="A299" s="27"/>
      <c r="B299" s="126"/>
      <c r="C299" s="195">
        <v>75</v>
      </c>
      <c r="D299" s="195" t="s">
        <v>113</v>
      </c>
      <c r="E299" s="196" t="s">
        <v>394</v>
      </c>
      <c r="F299" s="197" t="s">
        <v>395</v>
      </c>
      <c r="G299" s="198" t="s">
        <v>237</v>
      </c>
      <c r="H299" s="199">
        <v>4.04</v>
      </c>
      <c r="I299" s="127"/>
      <c r="J299" s="150">
        <f t="shared" si="2"/>
        <v>0</v>
      </c>
      <c r="K299" s="128"/>
      <c r="L299" s="28"/>
      <c r="M299" s="129" t="s">
        <v>1</v>
      </c>
      <c r="N299" s="130" t="s">
        <v>33</v>
      </c>
      <c r="O299" s="131">
        <v>0</v>
      </c>
      <c r="P299" s="131">
        <f>O299*H299</f>
        <v>0</v>
      </c>
      <c r="Q299" s="131">
        <v>0.09</v>
      </c>
      <c r="R299" s="131">
        <f>Q299*H299</f>
        <v>0.3636</v>
      </c>
      <c r="S299" s="131">
        <v>0</v>
      </c>
      <c r="T299" s="132">
        <f>S299*H299</f>
        <v>0</v>
      </c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R299" s="133" t="s">
        <v>117</v>
      </c>
      <c r="AT299" s="133" t="s">
        <v>113</v>
      </c>
      <c r="AU299" s="133" t="s">
        <v>75</v>
      </c>
      <c r="AY299" s="15" t="s">
        <v>112</v>
      </c>
      <c r="BE299" s="134">
        <f>IF(N299="základní",J299,0)</f>
        <v>0</v>
      </c>
      <c r="BF299" s="134">
        <f>IF(N299="snížená",J299,0)</f>
        <v>0</v>
      </c>
      <c r="BG299" s="134">
        <f>IF(N299="zákl. přenesená",J299,0)</f>
        <v>0</v>
      </c>
      <c r="BH299" s="134">
        <f>IF(N299="sníž. přenesená",J299,0)</f>
        <v>0</v>
      </c>
      <c r="BI299" s="134">
        <f>IF(N299="nulová",J299,0)</f>
        <v>0</v>
      </c>
      <c r="BJ299" s="15" t="s">
        <v>75</v>
      </c>
      <c r="BK299" s="134">
        <f>ROUND(I299*H299,2)</f>
        <v>0</v>
      </c>
      <c r="BL299" s="15" t="s">
        <v>117</v>
      </c>
      <c r="BM299" s="133" t="s">
        <v>396</v>
      </c>
    </row>
    <row r="300" spans="2:51" s="12" customFormat="1" ht="12">
      <c r="B300" s="135"/>
      <c r="C300" s="200"/>
      <c r="D300" s="201" t="s">
        <v>118</v>
      </c>
      <c r="E300" s="202" t="s">
        <v>1</v>
      </c>
      <c r="F300" s="203" t="s">
        <v>353</v>
      </c>
      <c r="G300" s="204"/>
      <c r="H300" s="205">
        <v>4.04</v>
      </c>
      <c r="I300" s="217"/>
      <c r="J300" s="150"/>
      <c r="L300" s="135"/>
      <c r="M300" s="137"/>
      <c r="N300" s="138"/>
      <c r="O300" s="138"/>
      <c r="P300" s="138"/>
      <c r="Q300" s="138"/>
      <c r="R300" s="138"/>
      <c r="S300" s="138"/>
      <c r="T300" s="139"/>
      <c r="AT300" s="136" t="s">
        <v>118</v>
      </c>
      <c r="AU300" s="136" t="s">
        <v>75</v>
      </c>
      <c r="AV300" s="12" t="s">
        <v>77</v>
      </c>
      <c r="AW300" s="12" t="s">
        <v>26</v>
      </c>
      <c r="AX300" s="12" t="s">
        <v>68</v>
      </c>
      <c r="AY300" s="136" t="s">
        <v>112</v>
      </c>
    </row>
    <row r="301" spans="2:51" s="13" customFormat="1" ht="12">
      <c r="B301" s="140"/>
      <c r="C301" s="206"/>
      <c r="D301" s="201" t="s">
        <v>118</v>
      </c>
      <c r="E301" s="207" t="s">
        <v>1</v>
      </c>
      <c r="F301" s="203" t="s">
        <v>120</v>
      </c>
      <c r="G301" s="204"/>
      <c r="H301" s="205">
        <v>4.04</v>
      </c>
      <c r="I301" s="218"/>
      <c r="J301" s="150"/>
      <c r="L301" s="140"/>
      <c r="M301" s="142"/>
      <c r="N301" s="143"/>
      <c r="O301" s="143"/>
      <c r="P301" s="143"/>
      <c r="Q301" s="143"/>
      <c r="R301" s="143"/>
      <c r="S301" s="143"/>
      <c r="T301" s="144"/>
      <c r="AT301" s="141" t="s">
        <v>118</v>
      </c>
      <c r="AU301" s="141" t="s">
        <v>75</v>
      </c>
      <c r="AV301" s="13" t="s">
        <v>117</v>
      </c>
      <c r="AW301" s="13" t="s">
        <v>26</v>
      </c>
      <c r="AX301" s="13" t="s">
        <v>75</v>
      </c>
      <c r="AY301" s="141" t="s">
        <v>112</v>
      </c>
    </row>
    <row r="302" spans="1:65" s="2" customFormat="1" ht="16.5" customHeight="1">
      <c r="A302" s="27"/>
      <c r="B302" s="126"/>
      <c r="C302" s="195">
        <v>76</v>
      </c>
      <c r="D302" s="195" t="s">
        <v>113</v>
      </c>
      <c r="E302" s="196" t="s">
        <v>397</v>
      </c>
      <c r="F302" s="197" t="s">
        <v>398</v>
      </c>
      <c r="G302" s="198" t="s">
        <v>237</v>
      </c>
      <c r="H302" s="199">
        <v>4</v>
      </c>
      <c r="I302" s="127"/>
      <c r="J302" s="150">
        <f t="shared" si="2"/>
        <v>0</v>
      </c>
      <c r="K302" s="128"/>
      <c r="L302" s="28"/>
      <c r="M302" s="129" t="s">
        <v>1</v>
      </c>
      <c r="N302" s="130" t="s">
        <v>33</v>
      </c>
      <c r="O302" s="131">
        <v>0</v>
      </c>
      <c r="P302" s="131">
        <f>O302*H302</f>
        <v>0</v>
      </c>
      <c r="Q302" s="131">
        <v>0.00085</v>
      </c>
      <c r="R302" s="131">
        <f>Q302*H302</f>
        <v>0.0034</v>
      </c>
      <c r="S302" s="131">
        <v>0</v>
      </c>
      <c r="T302" s="132">
        <f>S302*H302</f>
        <v>0</v>
      </c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R302" s="133" t="s">
        <v>117</v>
      </c>
      <c r="AT302" s="133" t="s">
        <v>113</v>
      </c>
      <c r="AU302" s="133" t="s">
        <v>75</v>
      </c>
      <c r="AY302" s="15" t="s">
        <v>112</v>
      </c>
      <c r="BE302" s="134">
        <f>IF(N302="základní",J302,0)</f>
        <v>0</v>
      </c>
      <c r="BF302" s="134">
        <f>IF(N302="snížená",J302,0)</f>
        <v>0</v>
      </c>
      <c r="BG302" s="134">
        <f>IF(N302="zákl. přenesená",J302,0)</f>
        <v>0</v>
      </c>
      <c r="BH302" s="134">
        <f>IF(N302="sníž. přenesená",J302,0)</f>
        <v>0</v>
      </c>
      <c r="BI302" s="134">
        <f>IF(N302="nulová",J302,0)</f>
        <v>0</v>
      </c>
      <c r="BJ302" s="15" t="s">
        <v>75</v>
      </c>
      <c r="BK302" s="134">
        <f>ROUND(I302*H302,2)</f>
        <v>0</v>
      </c>
      <c r="BL302" s="15" t="s">
        <v>117</v>
      </c>
      <c r="BM302" s="133" t="s">
        <v>180</v>
      </c>
    </row>
    <row r="303" spans="1:65" s="2" customFormat="1" ht="24.2" customHeight="1">
      <c r="A303" s="27"/>
      <c r="B303" s="126"/>
      <c r="C303" s="195">
        <v>77</v>
      </c>
      <c r="D303" s="195" t="s">
        <v>113</v>
      </c>
      <c r="E303" s="196" t="s">
        <v>399</v>
      </c>
      <c r="F303" s="197" t="s">
        <v>400</v>
      </c>
      <c r="G303" s="198" t="s">
        <v>401</v>
      </c>
      <c r="H303" s="199">
        <v>6.06</v>
      </c>
      <c r="I303" s="127"/>
      <c r="J303" s="150">
        <f t="shared" si="2"/>
        <v>0</v>
      </c>
      <c r="K303" s="128"/>
      <c r="L303" s="28"/>
      <c r="M303" s="129" t="s">
        <v>1</v>
      </c>
      <c r="N303" s="130" t="s">
        <v>33</v>
      </c>
      <c r="O303" s="131">
        <v>0</v>
      </c>
      <c r="P303" s="131">
        <f>O303*H303</f>
        <v>0</v>
      </c>
      <c r="Q303" s="131">
        <v>0.0005</v>
      </c>
      <c r="R303" s="131">
        <f>Q303*H303</f>
        <v>0.0030299999999999997</v>
      </c>
      <c r="S303" s="131">
        <v>0</v>
      </c>
      <c r="T303" s="132">
        <f>S303*H303</f>
        <v>0</v>
      </c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R303" s="133" t="s">
        <v>117</v>
      </c>
      <c r="AT303" s="133" t="s">
        <v>113</v>
      </c>
      <c r="AU303" s="133" t="s">
        <v>75</v>
      </c>
      <c r="AY303" s="15" t="s">
        <v>112</v>
      </c>
      <c r="BE303" s="134">
        <f>IF(N303="základní",J303,0)</f>
        <v>0</v>
      </c>
      <c r="BF303" s="134">
        <f>IF(N303="snížená",J303,0)</f>
        <v>0</v>
      </c>
      <c r="BG303" s="134">
        <f>IF(N303="zákl. přenesená",J303,0)</f>
        <v>0</v>
      </c>
      <c r="BH303" s="134">
        <f>IF(N303="sníž. přenesená",J303,0)</f>
        <v>0</v>
      </c>
      <c r="BI303" s="134">
        <f>IF(N303="nulová",J303,0)</f>
        <v>0</v>
      </c>
      <c r="BJ303" s="15" t="s">
        <v>75</v>
      </c>
      <c r="BK303" s="134">
        <f>ROUND(I303*H303,2)</f>
        <v>0</v>
      </c>
      <c r="BL303" s="15" t="s">
        <v>117</v>
      </c>
      <c r="BM303" s="133" t="s">
        <v>188</v>
      </c>
    </row>
    <row r="304" spans="2:51" s="12" customFormat="1" ht="12">
      <c r="B304" s="135"/>
      <c r="C304" s="200"/>
      <c r="D304" s="201" t="s">
        <v>118</v>
      </c>
      <c r="E304" s="202" t="s">
        <v>1</v>
      </c>
      <c r="F304" s="203" t="s">
        <v>402</v>
      </c>
      <c r="G304" s="204"/>
      <c r="H304" s="205">
        <v>6.06</v>
      </c>
      <c r="I304" s="217"/>
      <c r="J304" s="150"/>
      <c r="L304" s="135"/>
      <c r="M304" s="137"/>
      <c r="N304" s="138"/>
      <c r="O304" s="138"/>
      <c r="P304" s="138"/>
      <c r="Q304" s="138"/>
      <c r="R304" s="138"/>
      <c r="S304" s="138"/>
      <c r="T304" s="139"/>
      <c r="AT304" s="136" t="s">
        <v>118</v>
      </c>
      <c r="AU304" s="136" t="s">
        <v>75</v>
      </c>
      <c r="AV304" s="12" t="s">
        <v>77</v>
      </c>
      <c r="AW304" s="12" t="s">
        <v>26</v>
      </c>
      <c r="AX304" s="12" t="s">
        <v>68</v>
      </c>
      <c r="AY304" s="136" t="s">
        <v>112</v>
      </c>
    </row>
    <row r="305" spans="2:51" s="13" customFormat="1" ht="12">
      <c r="B305" s="140"/>
      <c r="C305" s="206"/>
      <c r="D305" s="201" t="s">
        <v>118</v>
      </c>
      <c r="E305" s="207" t="s">
        <v>1</v>
      </c>
      <c r="F305" s="203" t="s">
        <v>120</v>
      </c>
      <c r="G305" s="204"/>
      <c r="H305" s="205">
        <v>6.06</v>
      </c>
      <c r="I305" s="218"/>
      <c r="J305" s="150"/>
      <c r="L305" s="140"/>
      <c r="M305" s="142"/>
      <c r="N305" s="143"/>
      <c r="O305" s="143"/>
      <c r="P305" s="143"/>
      <c r="Q305" s="143"/>
      <c r="R305" s="143"/>
      <c r="S305" s="143"/>
      <c r="T305" s="144"/>
      <c r="AT305" s="141" t="s">
        <v>118</v>
      </c>
      <c r="AU305" s="141" t="s">
        <v>75</v>
      </c>
      <c r="AV305" s="13" t="s">
        <v>117</v>
      </c>
      <c r="AW305" s="13" t="s">
        <v>26</v>
      </c>
      <c r="AX305" s="13" t="s">
        <v>75</v>
      </c>
      <c r="AY305" s="141" t="s">
        <v>112</v>
      </c>
    </row>
    <row r="306" spans="1:65" s="2" customFormat="1" ht="24.2" customHeight="1">
      <c r="A306" s="27"/>
      <c r="B306" s="126"/>
      <c r="C306" s="195">
        <v>78</v>
      </c>
      <c r="D306" s="195" t="s">
        <v>113</v>
      </c>
      <c r="E306" s="196" t="s">
        <v>403</v>
      </c>
      <c r="F306" s="197" t="s">
        <v>404</v>
      </c>
      <c r="G306" s="198" t="s">
        <v>401</v>
      </c>
      <c r="H306" s="199">
        <v>30.3</v>
      </c>
      <c r="I306" s="127"/>
      <c r="J306" s="150">
        <f t="shared" si="2"/>
        <v>0</v>
      </c>
      <c r="K306" s="128"/>
      <c r="L306" s="28"/>
      <c r="M306" s="129" t="s">
        <v>1</v>
      </c>
      <c r="N306" s="130" t="s">
        <v>33</v>
      </c>
      <c r="O306" s="131">
        <v>0</v>
      </c>
      <c r="P306" s="131">
        <f>O306*H306</f>
        <v>0</v>
      </c>
      <c r="Q306" s="131">
        <v>0.001</v>
      </c>
      <c r="R306" s="131">
        <f>Q306*H306</f>
        <v>0.0303</v>
      </c>
      <c r="S306" s="131">
        <v>0</v>
      </c>
      <c r="T306" s="132">
        <f>S306*H306</f>
        <v>0</v>
      </c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R306" s="133" t="s">
        <v>117</v>
      </c>
      <c r="AT306" s="133" t="s">
        <v>113</v>
      </c>
      <c r="AU306" s="133" t="s">
        <v>75</v>
      </c>
      <c r="AY306" s="15" t="s">
        <v>112</v>
      </c>
      <c r="BE306" s="134">
        <f>IF(N306="základní",J306,0)</f>
        <v>0</v>
      </c>
      <c r="BF306" s="134">
        <f>IF(N306="snížená",J306,0)</f>
        <v>0</v>
      </c>
      <c r="BG306" s="134">
        <f>IF(N306="zákl. přenesená",J306,0)</f>
        <v>0</v>
      </c>
      <c r="BH306" s="134">
        <f>IF(N306="sníž. přenesená",J306,0)</f>
        <v>0</v>
      </c>
      <c r="BI306" s="134">
        <f>IF(N306="nulová",J306,0)</f>
        <v>0</v>
      </c>
      <c r="BJ306" s="15" t="s">
        <v>75</v>
      </c>
      <c r="BK306" s="134">
        <f>ROUND(I306*H306,2)</f>
        <v>0</v>
      </c>
      <c r="BL306" s="15" t="s">
        <v>117</v>
      </c>
      <c r="BM306" s="133" t="s">
        <v>158</v>
      </c>
    </row>
    <row r="307" spans="2:51" s="12" customFormat="1" ht="12">
      <c r="B307" s="135"/>
      <c r="C307" s="200"/>
      <c r="D307" s="201" t="s">
        <v>118</v>
      </c>
      <c r="E307" s="202" t="s">
        <v>1</v>
      </c>
      <c r="F307" s="203" t="s">
        <v>405</v>
      </c>
      <c r="G307" s="204"/>
      <c r="H307" s="205">
        <v>30.3</v>
      </c>
      <c r="I307" s="217"/>
      <c r="J307" s="150"/>
      <c r="L307" s="135"/>
      <c r="M307" s="137"/>
      <c r="N307" s="138"/>
      <c r="O307" s="138"/>
      <c r="P307" s="138"/>
      <c r="Q307" s="138"/>
      <c r="R307" s="138"/>
      <c r="S307" s="138"/>
      <c r="T307" s="139"/>
      <c r="AT307" s="136" t="s">
        <v>118</v>
      </c>
      <c r="AU307" s="136" t="s">
        <v>75</v>
      </c>
      <c r="AV307" s="12" t="s">
        <v>77</v>
      </c>
      <c r="AW307" s="12" t="s">
        <v>26</v>
      </c>
      <c r="AX307" s="12" t="s">
        <v>68</v>
      </c>
      <c r="AY307" s="136" t="s">
        <v>112</v>
      </c>
    </row>
    <row r="308" spans="2:51" s="13" customFormat="1" ht="12">
      <c r="B308" s="140"/>
      <c r="C308" s="206"/>
      <c r="D308" s="201" t="s">
        <v>118</v>
      </c>
      <c r="E308" s="207" t="s">
        <v>1</v>
      </c>
      <c r="F308" s="203" t="s">
        <v>120</v>
      </c>
      <c r="G308" s="204"/>
      <c r="H308" s="205">
        <v>30.3</v>
      </c>
      <c r="I308" s="218"/>
      <c r="J308" s="150"/>
      <c r="L308" s="140"/>
      <c r="M308" s="142"/>
      <c r="N308" s="143"/>
      <c r="O308" s="143"/>
      <c r="P308" s="143"/>
      <c r="Q308" s="143"/>
      <c r="R308" s="143"/>
      <c r="S308" s="143"/>
      <c r="T308" s="144"/>
      <c r="AT308" s="141" t="s">
        <v>118</v>
      </c>
      <c r="AU308" s="141" t="s">
        <v>75</v>
      </c>
      <c r="AV308" s="13" t="s">
        <v>117</v>
      </c>
      <c r="AW308" s="13" t="s">
        <v>26</v>
      </c>
      <c r="AX308" s="13" t="s">
        <v>75</v>
      </c>
      <c r="AY308" s="141" t="s">
        <v>112</v>
      </c>
    </row>
    <row r="309" spans="1:65" s="2" customFormat="1" ht="24.2" customHeight="1">
      <c r="A309" s="27"/>
      <c r="B309" s="126"/>
      <c r="C309" s="195">
        <v>79</v>
      </c>
      <c r="D309" s="195" t="s">
        <v>113</v>
      </c>
      <c r="E309" s="196" t="s">
        <v>406</v>
      </c>
      <c r="F309" s="197" t="s">
        <v>407</v>
      </c>
      <c r="G309" s="198" t="s">
        <v>401</v>
      </c>
      <c r="H309" s="199">
        <v>24.24</v>
      </c>
      <c r="I309" s="127"/>
      <c r="J309" s="150">
        <f t="shared" si="2"/>
        <v>0</v>
      </c>
      <c r="K309" s="128"/>
      <c r="L309" s="28"/>
      <c r="M309" s="129" t="s">
        <v>1</v>
      </c>
      <c r="N309" s="130" t="s">
        <v>33</v>
      </c>
      <c r="O309" s="131">
        <v>0</v>
      </c>
      <c r="P309" s="131">
        <f>O309*H309</f>
        <v>0</v>
      </c>
      <c r="Q309" s="131">
        <v>0.002</v>
      </c>
      <c r="R309" s="131">
        <f>Q309*H309</f>
        <v>0.048479999999999995</v>
      </c>
      <c r="S309" s="131">
        <v>0</v>
      </c>
      <c r="T309" s="132">
        <f>S309*H309</f>
        <v>0</v>
      </c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R309" s="133" t="s">
        <v>117</v>
      </c>
      <c r="AT309" s="133" t="s">
        <v>113</v>
      </c>
      <c r="AU309" s="133" t="s">
        <v>75</v>
      </c>
      <c r="AY309" s="15" t="s">
        <v>112</v>
      </c>
      <c r="BE309" s="134">
        <f>IF(N309="základní",J309,0)</f>
        <v>0</v>
      </c>
      <c r="BF309" s="134">
        <f>IF(N309="snížená",J309,0)</f>
        <v>0</v>
      </c>
      <c r="BG309" s="134">
        <f>IF(N309="zákl. přenesená",J309,0)</f>
        <v>0</v>
      </c>
      <c r="BH309" s="134">
        <f>IF(N309="sníž. přenesená",J309,0)</f>
        <v>0</v>
      </c>
      <c r="BI309" s="134">
        <f>IF(N309="nulová",J309,0)</f>
        <v>0</v>
      </c>
      <c r="BJ309" s="15" t="s">
        <v>75</v>
      </c>
      <c r="BK309" s="134">
        <f>ROUND(I309*H309,2)</f>
        <v>0</v>
      </c>
      <c r="BL309" s="15" t="s">
        <v>117</v>
      </c>
      <c r="BM309" s="133" t="s">
        <v>143</v>
      </c>
    </row>
    <row r="310" spans="2:51" s="12" customFormat="1" ht="12">
      <c r="B310" s="135"/>
      <c r="C310" s="200"/>
      <c r="D310" s="201" t="s">
        <v>118</v>
      </c>
      <c r="E310" s="202" t="s">
        <v>1</v>
      </c>
      <c r="F310" s="203" t="s">
        <v>328</v>
      </c>
      <c r="G310" s="204"/>
      <c r="H310" s="205">
        <v>24.24</v>
      </c>
      <c r="I310" s="217"/>
      <c r="J310" s="150"/>
      <c r="L310" s="135"/>
      <c r="M310" s="137"/>
      <c r="N310" s="138"/>
      <c r="O310" s="138"/>
      <c r="P310" s="138"/>
      <c r="Q310" s="138"/>
      <c r="R310" s="138"/>
      <c r="S310" s="138"/>
      <c r="T310" s="139"/>
      <c r="AT310" s="136" t="s">
        <v>118</v>
      </c>
      <c r="AU310" s="136" t="s">
        <v>75</v>
      </c>
      <c r="AV310" s="12" t="s">
        <v>77</v>
      </c>
      <c r="AW310" s="12" t="s">
        <v>26</v>
      </c>
      <c r="AX310" s="12" t="s">
        <v>68</v>
      </c>
      <c r="AY310" s="136" t="s">
        <v>112</v>
      </c>
    </row>
    <row r="311" spans="2:51" s="13" customFormat="1" ht="12">
      <c r="B311" s="140"/>
      <c r="C311" s="206"/>
      <c r="D311" s="201" t="s">
        <v>118</v>
      </c>
      <c r="E311" s="207" t="s">
        <v>1</v>
      </c>
      <c r="F311" s="203" t="s">
        <v>120</v>
      </c>
      <c r="G311" s="204"/>
      <c r="H311" s="205">
        <v>24.24</v>
      </c>
      <c r="I311" s="218"/>
      <c r="J311" s="150"/>
      <c r="L311" s="140"/>
      <c r="M311" s="142"/>
      <c r="N311" s="143"/>
      <c r="O311" s="143"/>
      <c r="P311" s="143"/>
      <c r="Q311" s="143"/>
      <c r="R311" s="143"/>
      <c r="S311" s="143"/>
      <c r="T311" s="144"/>
      <c r="AT311" s="141" t="s">
        <v>118</v>
      </c>
      <c r="AU311" s="141" t="s">
        <v>75</v>
      </c>
      <c r="AV311" s="13" t="s">
        <v>117</v>
      </c>
      <c r="AW311" s="13" t="s">
        <v>26</v>
      </c>
      <c r="AX311" s="13" t="s">
        <v>75</v>
      </c>
      <c r="AY311" s="141" t="s">
        <v>112</v>
      </c>
    </row>
    <row r="312" spans="1:65" s="2" customFormat="1" ht="16.5" customHeight="1">
      <c r="A312" s="27"/>
      <c r="B312" s="126"/>
      <c r="C312" s="195">
        <v>80</v>
      </c>
      <c r="D312" s="195" t="s">
        <v>113</v>
      </c>
      <c r="E312" s="196" t="s">
        <v>408</v>
      </c>
      <c r="F312" s="197" t="s">
        <v>409</v>
      </c>
      <c r="G312" s="198" t="s">
        <v>237</v>
      </c>
      <c r="H312" s="199">
        <v>3</v>
      </c>
      <c r="I312" s="127"/>
      <c r="J312" s="150">
        <f t="shared" si="2"/>
        <v>0</v>
      </c>
      <c r="K312" s="128"/>
      <c r="L312" s="28"/>
      <c r="M312" s="129" t="s">
        <v>1</v>
      </c>
      <c r="N312" s="130" t="s">
        <v>33</v>
      </c>
      <c r="O312" s="131">
        <v>0</v>
      </c>
      <c r="P312" s="131">
        <f>O312*H312</f>
        <v>0</v>
      </c>
      <c r="Q312" s="131">
        <v>0.00082</v>
      </c>
      <c r="R312" s="131">
        <f>Q312*H312</f>
        <v>0.00246</v>
      </c>
      <c r="S312" s="131">
        <v>0</v>
      </c>
      <c r="T312" s="132">
        <f>S312*H312</f>
        <v>0</v>
      </c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R312" s="133" t="s">
        <v>117</v>
      </c>
      <c r="AT312" s="133" t="s">
        <v>113</v>
      </c>
      <c r="AU312" s="133" t="s">
        <v>75</v>
      </c>
      <c r="AY312" s="15" t="s">
        <v>112</v>
      </c>
      <c r="BE312" s="134">
        <f>IF(N312="základní",J312,0)</f>
        <v>0</v>
      </c>
      <c r="BF312" s="134">
        <f>IF(N312="snížená",J312,0)</f>
        <v>0</v>
      </c>
      <c r="BG312" s="134">
        <f>IF(N312="zákl. přenesená",J312,0)</f>
        <v>0</v>
      </c>
      <c r="BH312" s="134">
        <f>IF(N312="sníž. přenesená",J312,0)</f>
        <v>0</v>
      </c>
      <c r="BI312" s="134">
        <f>IF(N312="nulová",J312,0)</f>
        <v>0</v>
      </c>
      <c r="BJ312" s="15" t="s">
        <v>75</v>
      </c>
      <c r="BK312" s="134">
        <f>ROUND(I312*H312,2)</f>
        <v>0</v>
      </c>
      <c r="BL312" s="15" t="s">
        <v>117</v>
      </c>
      <c r="BM312" s="133" t="s">
        <v>410</v>
      </c>
    </row>
    <row r="313" spans="1:65" s="2" customFormat="1" ht="21.75" customHeight="1">
      <c r="A313" s="27"/>
      <c r="B313" s="126"/>
      <c r="C313" s="195">
        <v>81</v>
      </c>
      <c r="D313" s="195" t="s">
        <v>113</v>
      </c>
      <c r="E313" s="196" t="s">
        <v>411</v>
      </c>
      <c r="F313" s="197" t="s">
        <v>412</v>
      </c>
      <c r="G313" s="198" t="s">
        <v>237</v>
      </c>
      <c r="H313" s="199">
        <v>3.03</v>
      </c>
      <c r="I313" s="127"/>
      <c r="J313" s="150">
        <f t="shared" si="2"/>
        <v>0</v>
      </c>
      <c r="K313" s="128"/>
      <c r="L313" s="28"/>
      <c r="M313" s="129" t="s">
        <v>1</v>
      </c>
      <c r="N313" s="130" t="s">
        <v>33</v>
      </c>
      <c r="O313" s="131">
        <v>0</v>
      </c>
      <c r="P313" s="131">
        <f>O313*H313</f>
        <v>0</v>
      </c>
      <c r="Q313" s="131">
        <v>0.02</v>
      </c>
      <c r="R313" s="131">
        <f>Q313*H313</f>
        <v>0.060599999999999994</v>
      </c>
      <c r="S313" s="131">
        <v>0</v>
      </c>
      <c r="T313" s="132">
        <f>S313*H313</f>
        <v>0</v>
      </c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R313" s="133" t="s">
        <v>117</v>
      </c>
      <c r="AT313" s="133" t="s">
        <v>113</v>
      </c>
      <c r="AU313" s="133" t="s">
        <v>75</v>
      </c>
      <c r="AY313" s="15" t="s">
        <v>112</v>
      </c>
      <c r="BE313" s="134">
        <f>IF(N313="základní",J313,0)</f>
        <v>0</v>
      </c>
      <c r="BF313" s="134">
        <f>IF(N313="snížená",J313,0)</f>
        <v>0</v>
      </c>
      <c r="BG313" s="134">
        <f>IF(N313="zákl. přenesená",J313,0)</f>
        <v>0</v>
      </c>
      <c r="BH313" s="134">
        <f>IF(N313="sníž. přenesená",J313,0)</f>
        <v>0</v>
      </c>
      <c r="BI313" s="134">
        <f>IF(N313="nulová",J313,0)</f>
        <v>0</v>
      </c>
      <c r="BJ313" s="15" t="s">
        <v>75</v>
      </c>
      <c r="BK313" s="134">
        <f>ROUND(I313*H313,2)</f>
        <v>0</v>
      </c>
      <c r="BL313" s="15" t="s">
        <v>117</v>
      </c>
      <c r="BM313" s="133" t="s">
        <v>413</v>
      </c>
    </row>
    <row r="314" spans="2:51" s="12" customFormat="1" ht="12">
      <c r="B314" s="135"/>
      <c r="C314" s="200"/>
      <c r="D314" s="201" t="s">
        <v>118</v>
      </c>
      <c r="E314" s="202" t="s">
        <v>1</v>
      </c>
      <c r="F314" s="203" t="s">
        <v>339</v>
      </c>
      <c r="G314" s="204"/>
      <c r="H314" s="205">
        <v>3.03</v>
      </c>
      <c r="I314" s="217"/>
      <c r="J314" s="150"/>
      <c r="L314" s="135"/>
      <c r="M314" s="137"/>
      <c r="N314" s="138"/>
      <c r="O314" s="138"/>
      <c r="P314" s="138"/>
      <c r="Q314" s="138"/>
      <c r="R314" s="138"/>
      <c r="S314" s="138"/>
      <c r="T314" s="139"/>
      <c r="AT314" s="136" t="s">
        <v>118</v>
      </c>
      <c r="AU314" s="136" t="s">
        <v>75</v>
      </c>
      <c r="AV314" s="12" t="s">
        <v>77</v>
      </c>
      <c r="AW314" s="12" t="s">
        <v>26</v>
      </c>
      <c r="AX314" s="12" t="s">
        <v>68</v>
      </c>
      <c r="AY314" s="136" t="s">
        <v>112</v>
      </c>
    </row>
    <row r="315" spans="2:51" s="13" customFormat="1" ht="12">
      <c r="B315" s="140"/>
      <c r="C315" s="206"/>
      <c r="D315" s="201" t="s">
        <v>118</v>
      </c>
      <c r="E315" s="207" t="s">
        <v>1</v>
      </c>
      <c r="F315" s="203" t="s">
        <v>120</v>
      </c>
      <c r="G315" s="204"/>
      <c r="H315" s="205">
        <v>3.03</v>
      </c>
      <c r="I315" s="218"/>
      <c r="J315" s="150"/>
      <c r="L315" s="140"/>
      <c r="M315" s="142"/>
      <c r="N315" s="143"/>
      <c r="O315" s="143"/>
      <c r="P315" s="143"/>
      <c r="Q315" s="143"/>
      <c r="R315" s="143"/>
      <c r="S315" s="143"/>
      <c r="T315" s="144"/>
      <c r="AT315" s="141" t="s">
        <v>118</v>
      </c>
      <c r="AU315" s="141" t="s">
        <v>75</v>
      </c>
      <c r="AV315" s="13" t="s">
        <v>117</v>
      </c>
      <c r="AW315" s="13" t="s">
        <v>26</v>
      </c>
      <c r="AX315" s="13" t="s">
        <v>75</v>
      </c>
      <c r="AY315" s="141" t="s">
        <v>112</v>
      </c>
    </row>
    <row r="316" spans="1:65" s="2" customFormat="1" ht="16.5" customHeight="1">
      <c r="A316" s="27"/>
      <c r="B316" s="126"/>
      <c r="C316" s="195">
        <v>82</v>
      </c>
      <c r="D316" s="195" t="s">
        <v>113</v>
      </c>
      <c r="E316" s="196" t="s">
        <v>414</v>
      </c>
      <c r="F316" s="197" t="s">
        <v>415</v>
      </c>
      <c r="G316" s="198" t="s">
        <v>237</v>
      </c>
      <c r="H316" s="199">
        <v>3.03</v>
      </c>
      <c r="I316" s="127"/>
      <c r="J316" s="150">
        <f t="shared" si="2"/>
        <v>0</v>
      </c>
      <c r="K316" s="128"/>
      <c r="L316" s="28"/>
      <c r="M316" s="129" t="s">
        <v>1</v>
      </c>
      <c r="N316" s="130" t="s">
        <v>33</v>
      </c>
      <c r="O316" s="131">
        <v>0</v>
      </c>
      <c r="P316" s="131">
        <f>O316*H316</f>
        <v>0</v>
      </c>
      <c r="Q316" s="131">
        <v>0.00105</v>
      </c>
      <c r="R316" s="131">
        <f>Q316*H316</f>
        <v>0.0031814999999999994</v>
      </c>
      <c r="S316" s="131">
        <v>0</v>
      </c>
      <c r="T316" s="132">
        <f>S316*H316</f>
        <v>0</v>
      </c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R316" s="133" t="s">
        <v>117</v>
      </c>
      <c r="AT316" s="133" t="s">
        <v>113</v>
      </c>
      <c r="AU316" s="133" t="s">
        <v>75</v>
      </c>
      <c r="AY316" s="15" t="s">
        <v>112</v>
      </c>
      <c r="BE316" s="134">
        <f>IF(N316="základní",J316,0)</f>
        <v>0</v>
      </c>
      <c r="BF316" s="134">
        <f>IF(N316="snížená",J316,0)</f>
        <v>0</v>
      </c>
      <c r="BG316" s="134">
        <f>IF(N316="zákl. přenesená",J316,0)</f>
        <v>0</v>
      </c>
      <c r="BH316" s="134">
        <f>IF(N316="sníž. přenesená",J316,0)</f>
        <v>0</v>
      </c>
      <c r="BI316" s="134">
        <f>IF(N316="nulová",J316,0)</f>
        <v>0</v>
      </c>
      <c r="BJ316" s="15" t="s">
        <v>75</v>
      </c>
      <c r="BK316" s="134">
        <f>ROUND(I316*H316,2)</f>
        <v>0</v>
      </c>
      <c r="BL316" s="15" t="s">
        <v>117</v>
      </c>
      <c r="BM316" s="133" t="s">
        <v>416</v>
      </c>
    </row>
    <row r="317" spans="2:51" s="12" customFormat="1" ht="12">
      <c r="B317" s="135"/>
      <c r="C317" s="200"/>
      <c r="D317" s="201" t="s">
        <v>118</v>
      </c>
      <c r="E317" s="202" t="s">
        <v>1</v>
      </c>
      <c r="F317" s="203" t="s">
        <v>339</v>
      </c>
      <c r="G317" s="204"/>
      <c r="H317" s="205">
        <v>3.03</v>
      </c>
      <c r="I317" s="217"/>
      <c r="J317" s="150"/>
      <c r="L317" s="135"/>
      <c r="M317" s="137"/>
      <c r="N317" s="138"/>
      <c r="O317" s="138"/>
      <c r="P317" s="138"/>
      <c r="Q317" s="138"/>
      <c r="R317" s="138"/>
      <c r="S317" s="138"/>
      <c r="T317" s="139"/>
      <c r="AT317" s="136" t="s">
        <v>118</v>
      </c>
      <c r="AU317" s="136" t="s">
        <v>75</v>
      </c>
      <c r="AV317" s="12" t="s">
        <v>77</v>
      </c>
      <c r="AW317" s="12" t="s">
        <v>26</v>
      </c>
      <c r="AX317" s="12" t="s">
        <v>68</v>
      </c>
      <c r="AY317" s="136" t="s">
        <v>112</v>
      </c>
    </row>
    <row r="318" spans="2:51" s="13" customFormat="1" ht="12">
      <c r="B318" s="140"/>
      <c r="C318" s="206"/>
      <c r="D318" s="201" t="s">
        <v>118</v>
      </c>
      <c r="E318" s="207" t="s">
        <v>1</v>
      </c>
      <c r="F318" s="203" t="s">
        <v>120</v>
      </c>
      <c r="G318" s="204"/>
      <c r="H318" s="205">
        <v>3.03</v>
      </c>
      <c r="I318" s="218"/>
      <c r="J318" s="150"/>
      <c r="L318" s="140"/>
      <c r="M318" s="142"/>
      <c r="N318" s="143"/>
      <c r="O318" s="143"/>
      <c r="P318" s="143"/>
      <c r="Q318" s="143"/>
      <c r="R318" s="143"/>
      <c r="S318" s="143"/>
      <c r="T318" s="144"/>
      <c r="AT318" s="141" t="s">
        <v>118</v>
      </c>
      <c r="AU318" s="141" t="s">
        <v>75</v>
      </c>
      <c r="AV318" s="13" t="s">
        <v>117</v>
      </c>
      <c r="AW318" s="13" t="s">
        <v>26</v>
      </c>
      <c r="AX318" s="13" t="s">
        <v>75</v>
      </c>
      <c r="AY318" s="141" t="s">
        <v>112</v>
      </c>
    </row>
    <row r="319" spans="1:65" s="2" customFormat="1" ht="21.75" customHeight="1">
      <c r="A319" s="27"/>
      <c r="B319" s="126"/>
      <c r="C319" s="195">
        <v>83</v>
      </c>
      <c r="D319" s="195" t="s">
        <v>113</v>
      </c>
      <c r="E319" s="196" t="s">
        <v>417</v>
      </c>
      <c r="F319" s="197" t="s">
        <v>418</v>
      </c>
      <c r="G319" s="198" t="s">
        <v>237</v>
      </c>
      <c r="H319" s="199">
        <v>4</v>
      </c>
      <c r="I319" s="127"/>
      <c r="J319" s="150">
        <f t="shared" si="2"/>
        <v>0</v>
      </c>
      <c r="K319" s="128"/>
      <c r="L319" s="28"/>
      <c r="M319" s="129" t="s">
        <v>1</v>
      </c>
      <c r="N319" s="130" t="s">
        <v>33</v>
      </c>
      <c r="O319" s="131">
        <v>0</v>
      </c>
      <c r="P319" s="131">
        <f>O319*H319</f>
        <v>0</v>
      </c>
      <c r="Q319" s="131">
        <v>0.00163</v>
      </c>
      <c r="R319" s="131">
        <f>Q319*H319</f>
        <v>0.00652</v>
      </c>
      <c r="S319" s="131">
        <v>0</v>
      </c>
      <c r="T319" s="132">
        <f>S319*H319</f>
        <v>0</v>
      </c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R319" s="133" t="s">
        <v>117</v>
      </c>
      <c r="AT319" s="133" t="s">
        <v>113</v>
      </c>
      <c r="AU319" s="133" t="s">
        <v>75</v>
      </c>
      <c r="AY319" s="15" t="s">
        <v>112</v>
      </c>
      <c r="BE319" s="134">
        <f>IF(N319="základní",J319,0)</f>
        <v>0</v>
      </c>
      <c r="BF319" s="134">
        <f>IF(N319="snížená",J319,0)</f>
        <v>0</v>
      </c>
      <c r="BG319" s="134">
        <f>IF(N319="zákl. přenesená",J319,0)</f>
        <v>0</v>
      </c>
      <c r="BH319" s="134">
        <f>IF(N319="sníž. přenesená",J319,0)</f>
        <v>0</v>
      </c>
      <c r="BI319" s="134">
        <f>IF(N319="nulová",J319,0)</f>
        <v>0</v>
      </c>
      <c r="BJ319" s="15" t="s">
        <v>75</v>
      </c>
      <c r="BK319" s="134">
        <f>ROUND(I319*H319,2)</f>
        <v>0</v>
      </c>
      <c r="BL319" s="15" t="s">
        <v>117</v>
      </c>
      <c r="BM319" s="133" t="s">
        <v>419</v>
      </c>
    </row>
    <row r="320" spans="1:65" s="2" customFormat="1" ht="21.75" customHeight="1">
      <c r="A320" s="27"/>
      <c r="B320" s="126"/>
      <c r="C320" s="195">
        <v>84</v>
      </c>
      <c r="D320" s="195" t="s">
        <v>113</v>
      </c>
      <c r="E320" s="196" t="s">
        <v>420</v>
      </c>
      <c r="F320" s="197" t="s">
        <v>421</v>
      </c>
      <c r="G320" s="198" t="s">
        <v>237</v>
      </c>
      <c r="H320" s="199">
        <v>1</v>
      </c>
      <c r="I320" s="127"/>
      <c r="J320" s="150">
        <f t="shared" si="2"/>
        <v>0</v>
      </c>
      <c r="K320" s="128"/>
      <c r="L320" s="28"/>
      <c r="M320" s="129" t="s">
        <v>1</v>
      </c>
      <c r="N320" s="130" t="s">
        <v>33</v>
      </c>
      <c r="O320" s="131">
        <v>0</v>
      </c>
      <c r="P320" s="131">
        <f>O320*H320</f>
        <v>0</v>
      </c>
      <c r="Q320" s="131">
        <v>0.00163</v>
      </c>
      <c r="R320" s="131">
        <f>Q320*H320</f>
        <v>0.00163</v>
      </c>
      <c r="S320" s="131">
        <v>0</v>
      </c>
      <c r="T320" s="132">
        <f>S320*H320</f>
        <v>0</v>
      </c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R320" s="133" t="s">
        <v>117</v>
      </c>
      <c r="AT320" s="133" t="s">
        <v>113</v>
      </c>
      <c r="AU320" s="133" t="s">
        <v>75</v>
      </c>
      <c r="AY320" s="15" t="s">
        <v>112</v>
      </c>
      <c r="BE320" s="134">
        <f>IF(N320="základní",J320,0)</f>
        <v>0</v>
      </c>
      <c r="BF320" s="134">
        <f>IF(N320="snížená",J320,0)</f>
        <v>0</v>
      </c>
      <c r="BG320" s="134">
        <f>IF(N320="zákl. přenesená",J320,0)</f>
        <v>0</v>
      </c>
      <c r="BH320" s="134">
        <f>IF(N320="sníž. přenesená",J320,0)</f>
        <v>0</v>
      </c>
      <c r="BI320" s="134">
        <f>IF(N320="nulová",J320,0)</f>
        <v>0</v>
      </c>
      <c r="BJ320" s="15" t="s">
        <v>75</v>
      </c>
      <c r="BK320" s="134">
        <f>ROUND(I320*H320,2)</f>
        <v>0</v>
      </c>
      <c r="BL320" s="15" t="s">
        <v>117</v>
      </c>
      <c r="BM320" s="133" t="s">
        <v>422</v>
      </c>
    </row>
    <row r="321" spans="1:65" s="2" customFormat="1" ht="21.75" customHeight="1">
      <c r="A321" s="27"/>
      <c r="B321" s="126"/>
      <c r="C321" s="195">
        <v>85</v>
      </c>
      <c r="D321" s="195" t="s">
        <v>113</v>
      </c>
      <c r="E321" s="196" t="s">
        <v>423</v>
      </c>
      <c r="F321" s="197" t="s">
        <v>424</v>
      </c>
      <c r="G321" s="198" t="s">
        <v>237</v>
      </c>
      <c r="H321" s="199">
        <v>5.05</v>
      </c>
      <c r="I321" s="127"/>
      <c r="J321" s="150">
        <f t="shared" si="2"/>
        <v>0</v>
      </c>
      <c r="K321" s="128"/>
      <c r="L321" s="28"/>
      <c r="M321" s="129" t="s">
        <v>1</v>
      </c>
      <c r="N321" s="130" t="s">
        <v>33</v>
      </c>
      <c r="O321" s="131">
        <v>0</v>
      </c>
      <c r="P321" s="131">
        <f>O321*H321</f>
        <v>0</v>
      </c>
      <c r="Q321" s="131">
        <v>0.0185</v>
      </c>
      <c r="R321" s="131">
        <f>Q321*H321</f>
        <v>0.093425</v>
      </c>
      <c r="S321" s="131">
        <v>0</v>
      </c>
      <c r="T321" s="132">
        <f>S321*H321</f>
        <v>0</v>
      </c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R321" s="133" t="s">
        <v>117</v>
      </c>
      <c r="AT321" s="133" t="s">
        <v>113</v>
      </c>
      <c r="AU321" s="133" t="s">
        <v>75</v>
      </c>
      <c r="AY321" s="15" t="s">
        <v>112</v>
      </c>
      <c r="BE321" s="134">
        <f>IF(N321="základní",J321,0)</f>
        <v>0</v>
      </c>
      <c r="BF321" s="134">
        <f>IF(N321="snížená",J321,0)</f>
        <v>0</v>
      </c>
      <c r="BG321" s="134">
        <f>IF(N321="zákl. přenesená",J321,0)</f>
        <v>0</v>
      </c>
      <c r="BH321" s="134">
        <f>IF(N321="sníž. přenesená",J321,0)</f>
        <v>0</v>
      </c>
      <c r="BI321" s="134">
        <f>IF(N321="nulová",J321,0)</f>
        <v>0</v>
      </c>
      <c r="BJ321" s="15" t="s">
        <v>75</v>
      </c>
      <c r="BK321" s="134">
        <f>ROUND(I321*H321,2)</f>
        <v>0</v>
      </c>
      <c r="BL321" s="15" t="s">
        <v>117</v>
      </c>
      <c r="BM321" s="133" t="s">
        <v>425</v>
      </c>
    </row>
    <row r="322" spans="2:51" s="12" customFormat="1" ht="12">
      <c r="B322" s="135"/>
      <c r="C322" s="200"/>
      <c r="D322" s="201" t="s">
        <v>118</v>
      </c>
      <c r="E322" s="202" t="s">
        <v>1</v>
      </c>
      <c r="F322" s="203" t="s">
        <v>426</v>
      </c>
      <c r="G322" s="204"/>
      <c r="H322" s="205">
        <v>5.05</v>
      </c>
      <c r="I322" s="217"/>
      <c r="J322" s="150"/>
      <c r="L322" s="135"/>
      <c r="M322" s="137"/>
      <c r="N322" s="138"/>
      <c r="O322" s="138"/>
      <c r="P322" s="138"/>
      <c r="Q322" s="138"/>
      <c r="R322" s="138"/>
      <c r="S322" s="138"/>
      <c r="T322" s="139"/>
      <c r="AT322" s="136" t="s">
        <v>118</v>
      </c>
      <c r="AU322" s="136" t="s">
        <v>75</v>
      </c>
      <c r="AV322" s="12" t="s">
        <v>77</v>
      </c>
      <c r="AW322" s="12" t="s">
        <v>26</v>
      </c>
      <c r="AX322" s="12" t="s">
        <v>68</v>
      </c>
      <c r="AY322" s="136" t="s">
        <v>112</v>
      </c>
    </row>
    <row r="323" spans="2:51" s="13" customFormat="1" ht="12">
      <c r="B323" s="140"/>
      <c r="C323" s="206"/>
      <c r="D323" s="201" t="s">
        <v>118</v>
      </c>
      <c r="E323" s="207" t="s">
        <v>1</v>
      </c>
      <c r="F323" s="203" t="s">
        <v>120</v>
      </c>
      <c r="G323" s="204"/>
      <c r="H323" s="205">
        <v>5.05</v>
      </c>
      <c r="I323" s="218"/>
      <c r="J323" s="150"/>
      <c r="L323" s="140"/>
      <c r="M323" s="142"/>
      <c r="N323" s="143"/>
      <c r="O323" s="143"/>
      <c r="P323" s="143"/>
      <c r="Q323" s="143"/>
      <c r="R323" s="143"/>
      <c r="S323" s="143"/>
      <c r="T323" s="144"/>
      <c r="AT323" s="141" t="s">
        <v>118</v>
      </c>
      <c r="AU323" s="141" t="s">
        <v>75</v>
      </c>
      <c r="AV323" s="13" t="s">
        <v>117</v>
      </c>
      <c r="AW323" s="13" t="s">
        <v>26</v>
      </c>
      <c r="AX323" s="13" t="s">
        <v>75</v>
      </c>
      <c r="AY323" s="141" t="s">
        <v>112</v>
      </c>
    </row>
    <row r="324" spans="1:65" s="2" customFormat="1" ht="16.5" customHeight="1">
      <c r="A324" s="27"/>
      <c r="B324" s="126"/>
      <c r="C324" s="195">
        <v>86</v>
      </c>
      <c r="D324" s="195" t="s">
        <v>113</v>
      </c>
      <c r="E324" s="196" t="s">
        <v>427</v>
      </c>
      <c r="F324" s="197" t="s">
        <v>428</v>
      </c>
      <c r="G324" s="198" t="s">
        <v>237</v>
      </c>
      <c r="H324" s="199">
        <v>1.01</v>
      </c>
      <c r="I324" s="127"/>
      <c r="J324" s="150">
        <f aca="true" t="shared" si="3" ref="J322:J385">ROUND(I324*H324,2)</f>
        <v>0</v>
      </c>
      <c r="K324" s="128"/>
      <c r="L324" s="28"/>
      <c r="M324" s="129" t="s">
        <v>1</v>
      </c>
      <c r="N324" s="130" t="s">
        <v>33</v>
      </c>
      <c r="O324" s="131">
        <v>0</v>
      </c>
      <c r="P324" s="131">
        <f>O324*H324</f>
        <v>0</v>
      </c>
      <c r="Q324" s="131">
        <v>0.00145</v>
      </c>
      <c r="R324" s="131">
        <f>Q324*H324</f>
        <v>0.0014644999999999999</v>
      </c>
      <c r="S324" s="131">
        <v>0</v>
      </c>
      <c r="T324" s="132">
        <f>S324*H324</f>
        <v>0</v>
      </c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R324" s="133" t="s">
        <v>117</v>
      </c>
      <c r="AT324" s="133" t="s">
        <v>113</v>
      </c>
      <c r="AU324" s="133" t="s">
        <v>75</v>
      </c>
      <c r="AY324" s="15" t="s">
        <v>112</v>
      </c>
      <c r="BE324" s="134">
        <f>IF(N324="základní",J324,0)</f>
        <v>0</v>
      </c>
      <c r="BF324" s="134">
        <f>IF(N324="snížená",J324,0)</f>
        <v>0</v>
      </c>
      <c r="BG324" s="134">
        <f>IF(N324="zákl. přenesená",J324,0)</f>
        <v>0</v>
      </c>
      <c r="BH324" s="134">
        <f>IF(N324="sníž. přenesená",J324,0)</f>
        <v>0</v>
      </c>
      <c r="BI324" s="134">
        <f>IF(N324="nulová",J324,0)</f>
        <v>0</v>
      </c>
      <c r="BJ324" s="15" t="s">
        <v>75</v>
      </c>
      <c r="BK324" s="134">
        <f>ROUND(I324*H324,2)</f>
        <v>0</v>
      </c>
      <c r="BL324" s="15" t="s">
        <v>117</v>
      </c>
      <c r="BM324" s="133" t="s">
        <v>429</v>
      </c>
    </row>
    <row r="325" spans="2:51" s="12" customFormat="1" ht="12">
      <c r="B325" s="135"/>
      <c r="C325" s="200"/>
      <c r="D325" s="201" t="s">
        <v>118</v>
      </c>
      <c r="E325" s="202" t="s">
        <v>1</v>
      </c>
      <c r="F325" s="203" t="s">
        <v>366</v>
      </c>
      <c r="G325" s="204"/>
      <c r="H325" s="205">
        <v>1.01</v>
      </c>
      <c r="I325" s="217"/>
      <c r="J325" s="150"/>
      <c r="L325" s="135"/>
      <c r="M325" s="137"/>
      <c r="N325" s="138"/>
      <c r="O325" s="138"/>
      <c r="P325" s="138"/>
      <c r="Q325" s="138"/>
      <c r="R325" s="138"/>
      <c r="S325" s="138"/>
      <c r="T325" s="139"/>
      <c r="AT325" s="136" t="s">
        <v>118</v>
      </c>
      <c r="AU325" s="136" t="s">
        <v>75</v>
      </c>
      <c r="AV325" s="12" t="s">
        <v>77</v>
      </c>
      <c r="AW325" s="12" t="s">
        <v>26</v>
      </c>
      <c r="AX325" s="12" t="s">
        <v>68</v>
      </c>
      <c r="AY325" s="136" t="s">
        <v>112</v>
      </c>
    </row>
    <row r="326" spans="2:51" s="13" customFormat="1" ht="12">
      <c r="B326" s="140"/>
      <c r="C326" s="206"/>
      <c r="D326" s="201" t="s">
        <v>118</v>
      </c>
      <c r="E326" s="207" t="s">
        <v>1</v>
      </c>
      <c r="F326" s="203" t="s">
        <v>120</v>
      </c>
      <c r="G326" s="204"/>
      <c r="H326" s="205">
        <v>1.01</v>
      </c>
      <c r="I326" s="218"/>
      <c r="J326" s="150"/>
      <c r="L326" s="140"/>
      <c r="M326" s="142"/>
      <c r="N326" s="143"/>
      <c r="O326" s="143"/>
      <c r="P326" s="143"/>
      <c r="Q326" s="143"/>
      <c r="R326" s="143"/>
      <c r="S326" s="143"/>
      <c r="T326" s="144"/>
      <c r="AT326" s="141" t="s">
        <v>118</v>
      </c>
      <c r="AU326" s="141" t="s">
        <v>75</v>
      </c>
      <c r="AV326" s="13" t="s">
        <v>117</v>
      </c>
      <c r="AW326" s="13" t="s">
        <v>26</v>
      </c>
      <c r="AX326" s="13" t="s">
        <v>75</v>
      </c>
      <c r="AY326" s="141" t="s">
        <v>112</v>
      </c>
    </row>
    <row r="327" spans="1:65" s="2" customFormat="1" ht="21.75" customHeight="1">
      <c r="A327" s="27"/>
      <c r="B327" s="126"/>
      <c r="C327" s="195">
        <v>87</v>
      </c>
      <c r="D327" s="195" t="s">
        <v>113</v>
      </c>
      <c r="E327" s="196" t="s">
        <v>430</v>
      </c>
      <c r="F327" s="197" t="s">
        <v>431</v>
      </c>
      <c r="G327" s="198" t="s">
        <v>237</v>
      </c>
      <c r="H327" s="199">
        <v>4.04</v>
      </c>
      <c r="I327" s="127"/>
      <c r="J327" s="150">
        <f t="shared" si="3"/>
        <v>0</v>
      </c>
      <c r="K327" s="128"/>
      <c r="L327" s="28"/>
      <c r="M327" s="129" t="s">
        <v>1</v>
      </c>
      <c r="N327" s="130" t="s">
        <v>33</v>
      </c>
      <c r="O327" s="131">
        <v>0</v>
      </c>
      <c r="P327" s="131">
        <f>O327*H327</f>
        <v>0</v>
      </c>
      <c r="Q327" s="131">
        <v>0.007</v>
      </c>
      <c r="R327" s="131">
        <f>Q327*H327</f>
        <v>0.02828</v>
      </c>
      <c r="S327" s="131">
        <v>0</v>
      </c>
      <c r="T327" s="132">
        <f>S327*H327</f>
        <v>0</v>
      </c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R327" s="133" t="s">
        <v>117</v>
      </c>
      <c r="AT327" s="133" t="s">
        <v>113</v>
      </c>
      <c r="AU327" s="133" t="s">
        <v>75</v>
      </c>
      <c r="AY327" s="15" t="s">
        <v>112</v>
      </c>
      <c r="BE327" s="134">
        <f>IF(N327="základní",J327,0)</f>
        <v>0</v>
      </c>
      <c r="BF327" s="134">
        <f>IF(N327="snížená",J327,0)</f>
        <v>0</v>
      </c>
      <c r="BG327" s="134">
        <f>IF(N327="zákl. přenesená",J327,0)</f>
        <v>0</v>
      </c>
      <c r="BH327" s="134">
        <f>IF(N327="sníž. přenesená",J327,0)</f>
        <v>0</v>
      </c>
      <c r="BI327" s="134">
        <f>IF(N327="nulová",J327,0)</f>
        <v>0</v>
      </c>
      <c r="BJ327" s="15" t="s">
        <v>75</v>
      </c>
      <c r="BK327" s="134">
        <f>ROUND(I327*H327,2)</f>
        <v>0</v>
      </c>
      <c r="BL327" s="15" t="s">
        <v>117</v>
      </c>
      <c r="BM327" s="133" t="s">
        <v>432</v>
      </c>
    </row>
    <row r="328" spans="2:51" s="12" customFormat="1" ht="12">
      <c r="B328" s="135"/>
      <c r="C328" s="200"/>
      <c r="D328" s="201" t="s">
        <v>118</v>
      </c>
      <c r="E328" s="202" t="s">
        <v>1</v>
      </c>
      <c r="F328" s="203" t="s">
        <v>353</v>
      </c>
      <c r="G328" s="204"/>
      <c r="H328" s="205">
        <v>4.04</v>
      </c>
      <c r="I328" s="217"/>
      <c r="J328" s="150"/>
      <c r="L328" s="135"/>
      <c r="M328" s="137"/>
      <c r="N328" s="138"/>
      <c r="O328" s="138"/>
      <c r="P328" s="138"/>
      <c r="Q328" s="138"/>
      <c r="R328" s="138"/>
      <c r="S328" s="138"/>
      <c r="T328" s="139"/>
      <c r="AT328" s="136" t="s">
        <v>118</v>
      </c>
      <c r="AU328" s="136" t="s">
        <v>75</v>
      </c>
      <c r="AV328" s="12" t="s">
        <v>77</v>
      </c>
      <c r="AW328" s="12" t="s">
        <v>26</v>
      </c>
      <c r="AX328" s="12" t="s">
        <v>68</v>
      </c>
      <c r="AY328" s="136" t="s">
        <v>112</v>
      </c>
    </row>
    <row r="329" spans="2:51" s="13" customFormat="1" ht="12">
      <c r="B329" s="140"/>
      <c r="C329" s="206"/>
      <c r="D329" s="201" t="s">
        <v>118</v>
      </c>
      <c r="E329" s="207" t="s">
        <v>1</v>
      </c>
      <c r="F329" s="203" t="s">
        <v>120</v>
      </c>
      <c r="G329" s="204"/>
      <c r="H329" s="205">
        <v>4.04</v>
      </c>
      <c r="I329" s="218"/>
      <c r="J329" s="150"/>
      <c r="L329" s="140"/>
      <c r="M329" s="142"/>
      <c r="N329" s="143"/>
      <c r="O329" s="143"/>
      <c r="P329" s="143"/>
      <c r="Q329" s="143"/>
      <c r="R329" s="143"/>
      <c r="S329" s="143"/>
      <c r="T329" s="144"/>
      <c r="AT329" s="141" t="s">
        <v>118</v>
      </c>
      <c r="AU329" s="141" t="s">
        <v>75</v>
      </c>
      <c r="AV329" s="13" t="s">
        <v>117</v>
      </c>
      <c r="AW329" s="13" t="s">
        <v>26</v>
      </c>
      <c r="AX329" s="13" t="s">
        <v>75</v>
      </c>
      <c r="AY329" s="141" t="s">
        <v>112</v>
      </c>
    </row>
    <row r="330" spans="1:65" s="2" customFormat="1" ht="21.75" customHeight="1">
      <c r="A330" s="27"/>
      <c r="B330" s="126"/>
      <c r="C330" s="195">
        <v>88</v>
      </c>
      <c r="D330" s="195" t="s">
        <v>113</v>
      </c>
      <c r="E330" s="196" t="s">
        <v>433</v>
      </c>
      <c r="F330" s="197" t="s">
        <v>434</v>
      </c>
      <c r="G330" s="198" t="s">
        <v>237</v>
      </c>
      <c r="H330" s="199">
        <v>1</v>
      </c>
      <c r="I330" s="127"/>
      <c r="J330" s="150">
        <f t="shared" si="3"/>
        <v>0</v>
      </c>
      <c r="K330" s="128"/>
      <c r="L330" s="28"/>
      <c r="M330" s="129" t="s">
        <v>1</v>
      </c>
      <c r="N330" s="130" t="s">
        <v>33</v>
      </c>
      <c r="O330" s="131">
        <v>0</v>
      </c>
      <c r="P330" s="131">
        <f>O330*H330</f>
        <v>0</v>
      </c>
      <c r="Q330" s="131">
        <v>0.00506</v>
      </c>
      <c r="R330" s="131">
        <f>Q330*H330</f>
        <v>0.00506</v>
      </c>
      <c r="S330" s="131">
        <v>0</v>
      </c>
      <c r="T330" s="132">
        <f>S330*H330</f>
        <v>0</v>
      </c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R330" s="133" t="s">
        <v>117</v>
      </c>
      <c r="AT330" s="133" t="s">
        <v>113</v>
      </c>
      <c r="AU330" s="133" t="s">
        <v>75</v>
      </c>
      <c r="AY330" s="15" t="s">
        <v>112</v>
      </c>
      <c r="BE330" s="134">
        <f>IF(N330="základní",J330,0)</f>
        <v>0</v>
      </c>
      <c r="BF330" s="134">
        <f>IF(N330="snížená",J330,0)</f>
        <v>0</v>
      </c>
      <c r="BG330" s="134">
        <f>IF(N330="zákl. přenesená",J330,0)</f>
        <v>0</v>
      </c>
      <c r="BH330" s="134">
        <f>IF(N330="sníž. přenesená",J330,0)</f>
        <v>0</v>
      </c>
      <c r="BI330" s="134">
        <f>IF(N330="nulová",J330,0)</f>
        <v>0</v>
      </c>
      <c r="BJ330" s="15" t="s">
        <v>75</v>
      </c>
      <c r="BK330" s="134">
        <f>ROUND(I330*H330,2)</f>
        <v>0</v>
      </c>
      <c r="BL330" s="15" t="s">
        <v>117</v>
      </c>
      <c r="BM330" s="133" t="s">
        <v>435</v>
      </c>
    </row>
    <row r="331" spans="1:65" s="2" customFormat="1" ht="21.75" customHeight="1">
      <c r="A331" s="27"/>
      <c r="B331" s="126"/>
      <c r="C331" s="195">
        <v>89</v>
      </c>
      <c r="D331" s="195" t="s">
        <v>113</v>
      </c>
      <c r="E331" s="196" t="s">
        <v>436</v>
      </c>
      <c r="F331" s="197" t="s">
        <v>437</v>
      </c>
      <c r="G331" s="198" t="s">
        <v>237</v>
      </c>
      <c r="H331" s="199">
        <v>1.01</v>
      </c>
      <c r="I331" s="127"/>
      <c r="J331" s="150">
        <f t="shared" si="3"/>
        <v>0</v>
      </c>
      <c r="K331" s="128"/>
      <c r="L331" s="28"/>
      <c r="M331" s="129" t="s">
        <v>1</v>
      </c>
      <c r="N331" s="130" t="s">
        <v>33</v>
      </c>
      <c r="O331" s="131">
        <v>0</v>
      </c>
      <c r="P331" s="131">
        <f>O331*H331</f>
        <v>0</v>
      </c>
      <c r="Q331" s="131">
        <v>0.081</v>
      </c>
      <c r="R331" s="131">
        <f>Q331*H331</f>
        <v>0.08181000000000001</v>
      </c>
      <c r="S331" s="131">
        <v>0</v>
      </c>
      <c r="T331" s="132">
        <f>S331*H331</f>
        <v>0</v>
      </c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R331" s="133" t="s">
        <v>117</v>
      </c>
      <c r="AT331" s="133" t="s">
        <v>113</v>
      </c>
      <c r="AU331" s="133" t="s">
        <v>75</v>
      </c>
      <c r="AY331" s="15" t="s">
        <v>112</v>
      </c>
      <c r="BE331" s="134">
        <f>IF(N331="základní",J331,0)</f>
        <v>0</v>
      </c>
      <c r="BF331" s="134">
        <f>IF(N331="snížená",J331,0)</f>
        <v>0</v>
      </c>
      <c r="BG331" s="134">
        <f>IF(N331="zákl. přenesená",J331,0)</f>
        <v>0</v>
      </c>
      <c r="BH331" s="134">
        <f>IF(N331="sníž. přenesená",J331,0)</f>
        <v>0</v>
      </c>
      <c r="BI331" s="134">
        <f>IF(N331="nulová",J331,0)</f>
        <v>0</v>
      </c>
      <c r="BJ331" s="15" t="s">
        <v>75</v>
      </c>
      <c r="BK331" s="134">
        <f>ROUND(I331*H331,2)</f>
        <v>0</v>
      </c>
      <c r="BL331" s="15" t="s">
        <v>117</v>
      </c>
      <c r="BM331" s="133" t="s">
        <v>438</v>
      </c>
    </row>
    <row r="332" spans="2:51" s="12" customFormat="1" ht="12">
      <c r="B332" s="135"/>
      <c r="C332" s="200"/>
      <c r="D332" s="201" t="s">
        <v>118</v>
      </c>
      <c r="E332" s="202" t="s">
        <v>1</v>
      </c>
      <c r="F332" s="203" t="s">
        <v>366</v>
      </c>
      <c r="G332" s="204"/>
      <c r="H332" s="205">
        <v>1.01</v>
      </c>
      <c r="I332" s="217"/>
      <c r="J332" s="150"/>
      <c r="L332" s="135"/>
      <c r="M332" s="137"/>
      <c r="N332" s="138"/>
      <c r="O332" s="138"/>
      <c r="P332" s="138"/>
      <c r="Q332" s="138"/>
      <c r="R332" s="138"/>
      <c r="S332" s="138"/>
      <c r="T332" s="139"/>
      <c r="AT332" s="136" t="s">
        <v>118</v>
      </c>
      <c r="AU332" s="136" t="s">
        <v>75</v>
      </c>
      <c r="AV332" s="12" t="s">
        <v>77</v>
      </c>
      <c r="AW332" s="12" t="s">
        <v>26</v>
      </c>
      <c r="AX332" s="12" t="s">
        <v>68</v>
      </c>
      <c r="AY332" s="136" t="s">
        <v>112</v>
      </c>
    </row>
    <row r="333" spans="2:51" s="13" customFormat="1" ht="12">
      <c r="B333" s="140"/>
      <c r="C333" s="206"/>
      <c r="D333" s="201" t="s">
        <v>118</v>
      </c>
      <c r="E333" s="207" t="s">
        <v>1</v>
      </c>
      <c r="F333" s="203" t="s">
        <v>120</v>
      </c>
      <c r="G333" s="204"/>
      <c r="H333" s="205">
        <v>1.01</v>
      </c>
      <c r="I333" s="218"/>
      <c r="J333" s="150"/>
      <c r="L333" s="140"/>
      <c r="M333" s="142"/>
      <c r="N333" s="143"/>
      <c r="O333" s="143"/>
      <c r="P333" s="143"/>
      <c r="Q333" s="143"/>
      <c r="R333" s="143"/>
      <c r="S333" s="143"/>
      <c r="T333" s="144"/>
      <c r="AT333" s="141" t="s">
        <v>118</v>
      </c>
      <c r="AU333" s="141" t="s">
        <v>75</v>
      </c>
      <c r="AV333" s="13" t="s">
        <v>117</v>
      </c>
      <c r="AW333" s="13" t="s">
        <v>26</v>
      </c>
      <c r="AX333" s="13" t="s">
        <v>75</v>
      </c>
      <c r="AY333" s="141" t="s">
        <v>112</v>
      </c>
    </row>
    <row r="334" spans="1:65" s="2" customFormat="1" ht="16.5" customHeight="1">
      <c r="A334" s="27"/>
      <c r="B334" s="126"/>
      <c r="C334" s="195">
        <v>90</v>
      </c>
      <c r="D334" s="195" t="s">
        <v>113</v>
      </c>
      <c r="E334" s="196" t="s">
        <v>439</v>
      </c>
      <c r="F334" s="197" t="s">
        <v>440</v>
      </c>
      <c r="G334" s="198" t="s">
        <v>237</v>
      </c>
      <c r="H334" s="199">
        <v>1.01</v>
      </c>
      <c r="I334" s="127"/>
      <c r="J334" s="150">
        <f t="shared" si="3"/>
        <v>0</v>
      </c>
      <c r="K334" s="128"/>
      <c r="L334" s="28"/>
      <c r="M334" s="129" t="s">
        <v>1</v>
      </c>
      <c r="N334" s="130" t="s">
        <v>33</v>
      </c>
      <c r="O334" s="131">
        <v>0</v>
      </c>
      <c r="P334" s="131">
        <f>O334*H334</f>
        <v>0</v>
      </c>
      <c r="Q334" s="131">
        <v>0.01</v>
      </c>
      <c r="R334" s="131">
        <f>Q334*H334</f>
        <v>0.0101</v>
      </c>
      <c r="S334" s="131">
        <v>0</v>
      </c>
      <c r="T334" s="132">
        <f>S334*H334</f>
        <v>0</v>
      </c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R334" s="133" t="s">
        <v>117</v>
      </c>
      <c r="AT334" s="133" t="s">
        <v>113</v>
      </c>
      <c r="AU334" s="133" t="s">
        <v>75</v>
      </c>
      <c r="AY334" s="15" t="s">
        <v>112</v>
      </c>
      <c r="BE334" s="134">
        <f>IF(N334="základní",J334,0)</f>
        <v>0</v>
      </c>
      <c r="BF334" s="134">
        <f>IF(N334="snížená",J334,0)</f>
        <v>0</v>
      </c>
      <c r="BG334" s="134">
        <f>IF(N334="zákl. přenesená",J334,0)</f>
        <v>0</v>
      </c>
      <c r="BH334" s="134">
        <f>IF(N334="sníž. přenesená",J334,0)</f>
        <v>0</v>
      </c>
      <c r="BI334" s="134">
        <f>IF(N334="nulová",J334,0)</f>
        <v>0</v>
      </c>
      <c r="BJ334" s="15" t="s">
        <v>75</v>
      </c>
      <c r="BK334" s="134">
        <f>ROUND(I334*H334,2)</f>
        <v>0</v>
      </c>
      <c r="BL334" s="15" t="s">
        <v>117</v>
      </c>
      <c r="BM334" s="133" t="s">
        <v>441</v>
      </c>
    </row>
    <row r="335" spans="2:51" s="12" customFormat="1" ht="12">
      <c r="B335" s="135"/>
      <c r="C335" s="200"/>
      <c r="D335" s="201" t="s">
        <v>118</v>
      </c>
      <c r="E335" s="202" t="s">
        <v>1</v>
      </c>
      <c r="F335" s="203" t="s">
        <v>366</v>
      </c>
      <c r="G335" s="204"/>
      <c r="H335" s="205">
        <v>1.01</v>
      </c>
      <c r="I335" s="217"/>
      <c r="J335" s="150"/>
      <c r="L335" s="135"/>
      <c r="M335" s="137"/>
      <c r="N335" s="138"/>
      <c r="O335" s="138"/>
      <c r="P335" s="138"/>
      <c r="Q335" s="138"/>
      <c r="R335" s="138"/>
      <c r="S335" s="138"/>
      <c r="T335" s="139"/>
      <c r="AT335" s="136" t="s">
        <v>118</v>
      </c>
      <c r="AU335" s="136" t="s">
        <v>75</v>
      </c>
      <c r="AV335" s="12" t="s">
        <v>77</v>
      </c>
      <c r="AW335" s="12" t="s">
        <v>26</v>
      </c>
      <c r="AX335" s="12" t="s">
        <v>68</v>
      </c>
      <c r="AY335" s="136" t="s">
        <v>112</v>
      </c>
    </row>
    <row r="336" spans="2:51" s="13" customFormat="1" ht="12">
      <c r="B336" s="140"/>
      <c r="C336" s="206"/>
      <c r="D336" s="201" t="s">
        <v>118</v>
      </c>
      <c r="E336" s="207" t="s">
        <v>1</v>
      </c>
      <c r="F336" s="203" t="s">
        <v>120</v>
      </c>
      <c r="G336" s="204"/>
      <c r="H336" s="205">
        <v>1.01</v>
      </c>
      <c r="I336" s="218"/>
      <c r="J336" s="150"/>
      <c r="L336" s="140"/>
      <c r="M336" s="142"/>
      <c r="N336" s="143"/>
      <c r="O336" s="143"/>
      <c r="P336" s="143"/>
      <c r="Q336" s="143"/>
      <c r="R336" s="143"/>
      <c r="S336" s="143"/>
      <c r="T336" s="144"/>
      <c r="AT336" s="141" t="s">
        <v>118</v>
      </c>
      <c r="AU336" s="141" t="s">
        <v>75</v>
      </c>
      <c r="AV336" s="13" t="s">
        <v>117</v>
      </c>
      <c r="AW336" s="13" t="s">
        <v>26</v>
      </c>
      <c r="AX336" s="13" t="s">
        <v>75</v>
      </c>
      <c r="AY336" s="141" t="s">
        <v>112</v>
      </c>
    </row>
    <row r="337" spans="1:65" s="2" customFormat="1" ht="16.5" customHeight="1">
      <c r="A337" s="27"/>
      <c r="B337" s="126"/>
      <c r="C337" s="195">
        <v>91</v>
      </c>
      <c r="D337" s="195" t="s">
        <v>113</v>
      </c>
      <c r="E337" s="196" t="s">
        <v>442</v>
      </c>
      <c r="F337" s="197" t="s">
        <v>443</v>
      </c>
      <c r="G337" s="198" t="s">
        <v>237</v>
      </c>
      <c r="H337" s="199">
        <v>3</v>
      </c>
      <c r="I337" s="127"/>
      <c r="J337" s="150">
        <f t="shared" si="3"/>
        <v>0</v>
      </c>
      <c r="K337" s="128"/>
      <c r="L337" s="28"/>
      <c r="M337" s="129" t="s">
        <v>1</v>
      </c>
      <c r="N337" s="130" t="s">
        <v>33</v>
      </c>
      <c r="O337" s="131">
        <v>0</v>
      </c>
      <c r="P337" s="131">
        <f>O337*H337</f>
        <v>0</v>
      </c>
      <c r="Q337" s="131">
        <v>0.00079</v>
      </c>
      <c r="R337" s="131">
        <f>Q337*H337</f>
        <v>0.00237</v>
      </c>
      <c r="S337" s="131">
        <v>0</v>
      </c>
      <c r="T337" s="132">
        <f>S337*H337</f>
        <v>0</v>
      </c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R337" s="133" t="s">
        <v>117</v>
      </c>
      <c r="AT337" s="133" t="s">
        <v>113</v>
      </c>
      <c r="AU337" s="133" t="s">
        <v>75</v>
      </c>
      <c r="AY337" s="15" t="s">
        <v>112</v>
      </c>
      <c r="BE337" s="134">
        <f>IF(N337="základní",J337,0)</f>
        <v>0</v>
      </c>
      <c r="BF337" s="134">
        <f>IF(N337="snížená",J337,0)</f>
        <v>0</v>
      </c>
      <c r="BG337" s="134">
        <f>IF(N337="zákl. přenesená",J337,0)</f>
        <v>0</v>
      </c>
      <c r="BH337" s="134">
        <f>IF(N337="sníž. přenesená",J337,0)</f>
        <v>0</v>
      </c>
      <c r="BI337" s="134">
        <f>IF(N337="nulová",J337,0)</f>
        <v>0</v>
      </c>
      <c r="BJ337" s="15" t="s">
        <v>75</v>
      </c>
      <c r="BK337" s="134">
        <f>ROUND(I337*H337,2)</f>
        <v>0</v>
      </c>
      <c r="BL337" s="15" t="s">
        <v>117</v>
      </c>
      <c r="BM337" s="133" t="s">
        <v>444</v>
      </c>
    </row>
    <row r="338" spans="1:65" s="2" customFormat="1" ht="21.75" customHeight="1">
      <c r="A338" s="27"/>
      <c r="B338" s="126"/>
      <c r="C338" s="195">
        <v>92</v>
      </c>
      <c r="D338" s="195" t="s">
        <v>113</v>
      </c>
      <c r="E338" s="196" t="s">
        <v>445</v>
      </c>
      <c r="F338" s="197" t="s">
        <v>446</v>
      </c>
      <c r="G338" s="198" t="s">
        <v>237</v>
      </c>
      <c r="H338" s="199">
        <v>3.03</v>
      </c>
      <c r="I338" s="127"/>
      <c r="J338" s="150">
        <f t="shared" si="3"/>
        <v>0</v>
      </c>
      <c r="K338" s="128"/>
      <c r="L338" s="28"/>
      <c r="M338" s="129" t="s">
        <v>1</v>
      </c>
      <c r="N338" s="130" t="s">
        <v>33</v>
      </c>
      <c r="O338" s="131">
        <v>0</v>
      </c>
      <c r="P338" s="131">
        <f>O338*H338</f>
        <v>0</v>
      </c>
      <c r="Q338" s="131">
        <v>0.017</v>
      </c>
      <c r="R338" s="131">
        <f>Q338*H338</f>
        <v>0.05151</v>
      </c>
      <c r="S338" s="131">
        <v>0</v>
      </c>
      <c r="T338" s="132">
        <f>S338*H338</f>
        <v>0</v>
      </c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R338" s="133" t="s">
        <v>117</v>
      </c>
      <c r="AT338" s="133" t="s">
        <v>113</v>
      </c>
      <c r="AU338" s="133" t="s">
        <v>75</v>
      </c>
      <c r="AY338" s="15" t="s">
        <v>112</v>
      </c>
      <c r="BE338" s="134">
        <f>IF(N338="základní",J338,0)</f>
        <v>0</v>
      </c>
      <c r="BF338" s="134">
        <f>IF(N338="snížená",J338,0)</f>
        <v>0</v>
      </c>
      <c r="BG338" s="134">
        <f>IF(N338="zákl. přenesená",J338,0)</f>
        <v>0</v>
      </c>
      <c r="BH338" s="134">
        <f>IF(N338="sníž. přenesená",J338,0)</f>
        <v>0</v>
      </c>
      <c r="BI338" s="134">
        <f>IF(N338="nulová",J338,0)</f>
        <v>0</v>
      </c>
      <c r="BJ338" s="15" t="s">
        <v>75</v>
      </c>
      <c r="BK338" s="134">
        <f>ROUND(I338*H338,2)</f>
        <v>0</v>
      </c>
      <c r="BL338" s="15" t="s">
        <v>117</v>
      </c>
      <c r="BM338" s="133" t="s">
        <v>447</v>
      </c>
    </row>
    <row r="339" spans="2:51" s="12" customFormat="1" ht="12">
      <c r="B339" s="135"/>
      <c r="C339" s="200"/>
      <c r="D339" s="201" t="s">
        <v>118</v>
      </c>
      <c r="E339" s="202" t="s">
        <v>1</v>
      </c>
      <c r="F339" s="203" t="s">
        <v>339</v>
      </c>
      <c r="G339" s="204"/>
      <c r="H339" s="205">
        <v>3.03</v>
      </c>
      <c r="I339" s="217"/>
      <c r="J339" s="150"/>
      <c r="L339" s="135"/>
      <c r="M339" s="137"/>
      <c r="N339" s="138"/>
      <c r="O339" s="138"/>
      <c r="P339" s="138"/>
      <c r="Q339" s="138"/>
      <c r="R339" s="138"/>
      <c r="S339" s="138"/>
      <c r="T339" s="139"/>
      <c r="AT339" s="136" t="s">
        <v>118</v>
      </c>
      <c r="AU339" s="136" t="s">
        <v>75</v>
      </c>
      <c r="AV339" s="12" t="s">
        <v>77</v>
      </c>
      <c r="AW339" s="12" t="s">
        <v>26</v>
      </c>
      <c r="AX339" s="12" t="s">
        <v>68</v>
      </c>
      <c r="AY339" s="136" t="s">
        <v>112</v>
      </c>
    </row>
    <row r="340" spans="2:51" s="13" customFormat="1" ht="12">
      <c r="B340" s="140"/>
      <c r="C340" s="206"/>
      <c r="D340" s="201" t="s">
        <v>118</v>
      </c>
      <c r="E340" s="207" t="s">
        <v>1</v>
      </c>
      <c r="F340" s="203" t="s">
        <v>120</v>
      </c>
      <c r="G340" s="204"/>
      <c r="H340" s="205">
        <v>3.03</v>
      </c>
      <c r="I340" s="218"/>
      <c r="J340" s="150"/>
      <c r="L340" s="140"/>
      <c r="M340" s="142"/>
      <c r="N340" s="143"/>
      <c r="O340" s="143"/>
      <c r="P340" s="143"/>
      <c r="Q340" s="143"/>
      <c r="R340" s="143"/>
      <c r="S340" s="143"/>
      <c r="T340" s="144"/>
      <c r="AT340" s="141" t="s">
        <v>118</v>
      </c>
      <c r="AU340" s="141" t="s">
        <v>75</v>
      </c>
      <c r="AV340" s="13" t="s">
        <v>117</v>
      </c>
      <c r="AW340" s="13" t="s">
        <v>26</v>
      </c>
      <c r="AX340" s="13" t="s">
        <v>75</v>
      </c>
      <c r="AY340" s="141" t="s">
        <v>112</v>
      </c>
    </row>
    <row r="341" spans="1:65" s="2" customFormat="1" ht="16.5" customHeight="1">
      <c r="A341" s="27"/>
      <c r="B341" s="126"/>
      <c r="C341" s="195">
        <v>93</v>
      </c>
      <c r="D341" s="195" t="s">
        <v>113</v>
      </c>
      <c r="E341" s="196" t="s">
        <v>448</v>
      </c>
      <c r="F341" s="197" t="s">
        <v>449</v>
      </c>
      <c r="G341" s="198" t="s">
        <v>237</v>
      </c>
      <c r="H341" s="199">
        <v>3</v>
      </c>
      <c r="I341" s="127"/>
      <c r="J341" s="150">
        <f t="shared" si="3"/>
        <v>0</v>
      </c>
      <c r="K341" s="128"/>
      <c r="L341" s="28"/>
      <c r="M341" s="129" t="s">
        <v>1</v>
      </c>
      <c r="N341" s="130" t="s">
        <v>33</v>
      </c>
      <c r="O341" s="131">
        <v>0</v>
      </c>
      <c r="P341" s="131">
        <f>O341*H341</f>
        <v>0</v>
      </c>
      <c r="Q341" s="131">
        <v>0.00068</v>
      </c>
      <c r="R341" s="131">
        <f>Q341*H341</f>
        <v>0.00204</v>
      </c>
      <c r="S341" s="131">
        <v>0</v>
      </c>
      <c r="T341" s="132">
        <f>S341*H341</f>
        <v>0</v>
      </c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R341" s="133" t="s">
        <v>117</v>
      </c>
      <c r="AT341" s="133" t="s">
        <v>113</v>
      </c>
      <c r="AU341" s="133" t="s">
        <v>75</v>
      </c>
      <c r="AY341" s="15" t="s">
        <v>112</v>
      </c>
      <c r="BE341" s="134">
        <f>IF(N341="základní",J341,0)</f>
        <v>0</v>
      </c>
      <c r="BF341" s="134">
        <f>IF(N341="snížená",J341,0)</f>
        <v>0</v>
      </c>
      <c r="BG341" s="134">
        <f>IF(N341="zákl. přenesená",J341,0)</f>
        <v>0</v>
      </c>
      <c r="BH341" s="134">
        <f>IF(N341="sníž. přenesená",J341,0)</f>
        <v>0</v>
      </c>
      <c r="BI341" s="134">
        <f>IF(N341="nulová",J341,0)</f>
        <v>0</v>
      </c>
      <c r="BJ341" s="15" t="s">
        <v>75</v>
      </c>
      <c r="BK341" s="134">
        <f>ROUND(I341*H341,2)</f>
        <v>0</v>
      </c>
      <c r="BL341" s="15" t="s">
        <v>117</v>
      </c>
      <c r="BM341" s="133" t="s">
        <v>450</v>
      </c>
    </row>
    <row r="342" spans="1:65" s="2" customFormat="1" ht="16.5" customHeight="1">
      <c r="A342" s="27"/>
      <c r="B342" s="126"/>
      <c r="C342" s="195">
        <v>94</v>
      </c>
      <c r="D342" s="195" t="s">
        <v>113</v>
      </c>
      <c r="E342" s="196" t="s">
        <v>451</v>
      </c>
      <c r="F342" s="197" t="s">
        <v>452</v>
      </c>
      <c r="G342" s="198" t="s">
        <v>237</v>
      </c>
      <c r="H342" s="199">
        <v>8</v>
      </c>
      <c r="I342" s="127"/>
      <c r="J342" s="150">
        <f t="shared" si="3"/>
        <v>0</v>
      </c>
      <c r="K342" s="128"/>
      <c r="L342" s="28"/>
      <c r="M342" s="129" t="s">
        <v>1</v>
      </c>
      <c r="N342" s="130" t="s">
        <v>33</v>
      </c>
      <c r="O342" s="131">
        <v>0</v>
      </c>
      <c r="P342" s="131">
        <f>O342*H342</f>
        <v>0</v>
      </c>
      <c r="Q342" s="131">
        <v>0.00039</v>
      </c>
      <c r="R342" s="131">
        <f>Q342*H342</f>
        <v>0.00312</v>
      </c>
      <c r="S342" s="131">
        <v>0</v>
      </c>
      <c r="T342" s="132">
        <f>S342*H342</f>
        <v>0</v>
      </c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R342" s="133" t="s">
        <v>117</v>
      </c>
      <c r="AT342" s="133" t="s">
        <v>113</v>
      </c>
      <c r="AU342" s="133" t="s">
        <v>75</v>
      </c>
      <c r="AY342" s="15" t="s">
        <v>112</v>
      </c>
      <c r="BE342" s="134">
        <f>IF(N342="základní",J342,0)</f>
        <v>0</v>
      </c>
      <c r="BF342" s="134">
        <f>IF(N342="snížená",J342,0)</f>
        <v>0</v>
      </c>
      <c r="BG342" s="134">
        <f>IF(N342="zákl. přenesená",J342,0)</f>
        <v>0</v>
      </c>
      <c r="BH342" s="134">
        <f>IF(N342="sníž. přenesená",J342,0)</f>
        <v>0</v>
      </c>
      <c r="BI342" s="134">
        <f>IF(N342="nulová",J342,0)</f>
        <v>0</v>
      </c>
      <c r="BJ342" s="15" t="s">
        <v>75</v>
      </c>
      <c r="BK342" s="134">
        <f>ROUND(I342*H342,2)</f>
        <v>0</v>
      </c>
      <c r="BL342" s="15" t="s">
        <v>117</v>
      </c>
      <c r="BM342" s="133" t="s">
        <v>453</v>
      </c>
    </row>
    <row r="343" spans="2:51" s="12" customFormat="1" ht="12">
      <c r="B343" s="135"/>
      <c r="C343" s="200"/>
      <c r="D343" s="201" t="s">
        <v>118</v>
      </c>
      <c r="E343" s="202" t="s">
        <v>1</v>
      </c>
      <c r="F343" s="203" t="s">
        <v>454</v>
      </c>
      <c r="G343" s="204"/>
      <c r="H343" s="205">
        <v>8</v>
      </c>
      <c r="I343" s="217"/>
      <c r="J343" s="150"/>
      <c r="L343" s="135"/>
      <c r="M343" s="137"/>
      <c r="N343" s="138"/>
      <c r="O343" s="138"/>
      <c r="P343" s="138"/>
      <c r="Q343" s="138"/>
      <c r="R343" s="138"/>
      <c r="S343" s="138"/>
      <c r="T343" s="139"/>
      <c r="AT343" s="136" t="s">
        <v>118</v>
      </c>
      <c r="AU343" s="136" t="s">
        <v>75</v>
      </c>
      <c r="AV343" s="12" t="s">
        <v>77</v>
      </c>
      <c r="AW343" s="12" t="s">
        <v>26</v>
      </c>
      <c r="AX343" s="12" t="s">
        <v>75</v>
      </c>
      <c r="AY343" s="136" t="s">
        <v>112</v>
      </c>
    </row>
    <row r="344" spans="1:65" s="2" customFormat="1" ht="16.5" customHeight="1">
      <c r="A344" s="27"/>
      <c r="B344" s="126"/>
      <c r="C344" s="195">
        <v>95</v>
      </c>
      <c r="D344" s="195" t="s">
        <v>113</v>
      </c>
      <c r="E344" s="196" t="s">
        <v>455</v>
      </c>
      <c r="F344" s="197" t="s">
        <v>456</v>
      </c>
      <c r="G344" s="198" t="s">
        <v>219</v>
      </c>
      <c r="H344" s="199">
        <v>1919</v>
      </c>
      <c r="I344" s="127"/>
      <c r="J344" s="150">
        <f t="shared" si="3"/>
        <v>0</v>
      </c>
      <c r="K344" s="128"/>
      <c r="L344" s="28"/>
      <c r="M344" s="129" t="s">
        <v>1</v>
      </c>
      <c r="N344" s="130" t="s">
        <v>33</v>
      </c>
      <c r="O344" s="131">
        <v>0</v>
      </c>
      <c r="P344" s="131">
        <f>O344*H344</f>
        <v>0</v>
      </c>
      <c r="Q344" s="131">
        <v>7E-05</v>
      </c>
      <c r="R344" s="131">
        <f>Q344*H344</f>
        <v>0.13432999999999998</v>
      </c>
      <c r="S344" s="131">
        <v>0</v>
      </c>
      <c r="T344" s="132">
        <f>S344*H344</f>
        <v>0</v>
      </c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R344" s="133" t="s">
        <v>117</v>
      </c>
      <c r="AT344" s="133" t="s">
        <v>113</v>
      </c>
      <c r="AU344" s="133" t="s">
        <v>75</v>
      </c>
      <c r="AY344" s="15" t="s">
        <v>112</v>
      </c>
      <c r="BE344" s="134">
        <f>IF(N344="základní",J344,0)</f>
        <v>0</v>
      </c>
      <c r="BF344" s="134">
        <f>IF(N344="snížená",J344,0)</f>
        <v>0</v>
      </c>
      <c r="BG344" s="134">
        <f>IF(N344="zákl. přenesená",J344,0)</f>
        <v>0</v>
      </c>
      <c r="BH344" s="134">
        <f>IF(N344="sníž. přenesená",J344,0)</f>
        <v>0</v>
      </c>
      <c r="BI344" s="134">
        <f>IF(N344="nulová",J344,0)</f>
        <v>0</v>
      </c>
      <c r="BJ344" s="15" t="s">
        <v>75</v>
      </c>
      <c r="BK344" s="134">
        <f>ROUND(I344*H344,2)</f>
        <v>0</v>
      </c>
      <c r="BL344" s="15" t="s">
        <v>117</v>
      </c>
      <c r="BM344" s="133" t="s">
        <v>457</v>
      </c>
    </row>
    <row r="345" spans="2:51" s="12" customFormat="1" ht="12">
      <c r="B345" s="135"/>
      <c r="C345" s="200"/>
      <c r="D345" s="201" t="s">
        <v>118</v>
      </c>
      <c r="E345" s="202" t="s">
        <v>1</v>
      </c>
      <c r="F345" s="203" t="s">
        <v>320</v>
      </c>
      <c r="G345" s="204"/>
      <c r="H345" s="205">
        <v>1919</v>
      </c>
      <c r="I345" s="217"/>
      <c r="J345" s="150"/>
      <c r="L345" s="135"/>
      <c r="M345" s="137"/>
      <c r="N345" s="138"/>
      <c r="O345" s="138"/>
      <c r="P345" s="138"/>
      <c r="Q345" s="138"/>
      <c r="R345" s="138"/>
      <c r="S345" s="138"/>
      <c r="T345" s="139"/>
      <c r="AT345" s="136" t="s">
        <v>118</v>
      </c>
      <c r="AU345" s="136" t="s">
        <v>75</v>
      </c>
      <c r="AV345" s="12" t="s">
        <v>77</v>
      </c>
      <c r="AW345" s="12" t="s">
        <v>26</v>
      </c>
      <c r="AX345" s="12" t="s">
        <v>68</v>
      </c>
      <c r="AY345" s="136" t="s">
        <v>112</v>
      </c>
    </row>
    <row r="346" spans="2:51" s="13" customFormat="1" ht="12">
      <c r="B346" s="140"/>
      <c r="C346" s="206"/>
      <c r="D346" s="201" t="s">
        <v>118</v>
      </c>
      <c r="E346" s="207" t="s">
        <v>1</v>
      </c>
      <c r="F346" s="203" t="s">
        <v>120</v>
      </c>
      <c r="G346" s="204"/>
      <c r="H346" s="205">
        <v>1919</v>
      </c>
      <c r="I346" s="218"/>
      <c r="J346" s="150"/>
      <c r="L346" s="140"/>
      <c r="M346" s="142"/>
      <c r="N346" s="143"/>
      <c r="O346" s="143"/>
      <c r="P346" s="143"/>
      <c r="Q346" s="143"/>
      <c r="R346" s="143"/>
      <c r="S346" s="143"/>
      <c r="T346" s="144"/>
      <c r="AT346" s="141" t="s">
        <v>118</v>
      </c>
      <c r="AU346" s="141" t="s">
        <v>75</v>
      </c>
      <c r="AV346" s="13" t="s">
        <v>117</v>
      </c>
      <c r="AW346" s="13" t="s">
        <v>26</v>
      </c>
      <c r="AX346" s="13" t="s">
        <v>75</v>
      </c>
      <c r="AY346" s="141" t="s">
        <v>112</v>
      </c>
    </row>
    <row r="347" spans="1:65" s="2" customFormat="1" ht="16.5" customHeight="1">
      <c r="A347" s="27"/>
      <c r="B347" s="126"/>
      <c r="C347" s="195">
        <v>96</v>
      </c>
      <c r="D347" s="195" t="s">
        <v>113</v>
      </c>
      <c r="E347" s="196" t="s">
        <v>458</v>
      </c>
      <c r="F347" s="197" t="s">
        <v>459</v>
      </c>
      <c r="G347" s="198" t="s">
        <v>237</v>
      </c>
      <c r="H347" s="199">
        <v>4</v>
      </c>
      <c r="I347" s="127"/>
      <c r="J347" s="150">
        <f t="shared" si="3"/>
        <v>0</v>
      </c>
      <c r="K347" s="128"/>
      <c r="L347" s="28"/>
      <c r="M347" s="129" t="s">
        <v>1</v>
      </c>
      <c r="N347" s="130" t="s">
        <v>33</v>
      </c>
      <c r="O347" s="131">
        <v>0</v>
      </c>
      <c r="P347" s="131">
        <f>O347*H347</f>
        <v>0</v>
      </c>
      <c r="Q347" s="131">
        <v>0.00702</v>
      </c>
      <c r="R347" s="131">
        <f>Q347*H347</f>
        <v>0.02808</v>
      </c>
      <c r="S347" s="131">
        <v>0</v>
      </c>
      <c r="T347" s="132">
        <f>S347*H347</f>
        <v>0</v>
      </c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R347" s="133" t="s">
        <v>117</v>
      </c>
      <c r="AT347" s="133" t="s">
        <v>113</v>
      </c>
      <c r="AU347" s="133" t="s">
        <v>75</v>
      </c>
      <c r="AY347" s="15" t="s">
        <v>112</v>
      </c>
      <c r="BE347" s="134">
        <f>IF(N347="základní",J347,0)</f>
        <v>0</v>
      </c>
      <c r="BF347" s="134">
        <f>IF(N347="snížená",J347,0)</f>
        <v>0</v>
      </c>
      <c r="BG347" s="134">
        <f>IF(N347="zákl. přenesená",J347,0)</f>
        <v>0</v>
      </c>
      <c r="BH347" s="134">
        <f>IF(N347="sníž. přenesená",J347,0)</f>
        <v>0</v>
      </c>
      <c r="BI347" s="134">
        <f>IF(N347="nulová",J347,0)</f>
        <v>0</v>
      </c>
      <c r="BJ347" s="15" t="s">
        <v>75</v>
      </c>
      <c r="BK347" s="134">
        <f>ROUND(I347*H347,2)</f>
        <v>0</v>
      </c>
      <c r="BL347" s="15" t="s">
        <v>117</v>
      </c>
      <c r="BM347" s="133" t="s">
        <v>460</v>
      </c>
    </row>
    <row r="348" spans="1:65" s="2" customFormat="1" ht="24.2" customHeight="1">
      <c r="A348" s="27"/>
      <c r="B348" s="126"/>
      <c r="C348" s="195">
        <v>97</v>
      </c>
      <c r="D348" s="195" t="s">
        <v>113</v>
      </c>
      <c r="E348" s="196" t="s">
        <v>461</v>
      </c>
      <c r="F348" s="197" t="s">
        <v>462</v>
      </c>
      <c r="G348" s="198" t="s">
        <v>237</v>
      </c>
      <c r="H348" s="199">
        <v>4.04</v>
      </c>
      <c r="I348" s="127"/>
      <c r="J348" s="150">
        <f t="shared" si="3"/>
        <v>0</v>
      </c>
      <c r="K348" s="128"/>
      <c r="L348" s="28"/>
      <c r="M348" s="129" t="s">
        <v>1</v>
      </c>
      <c r="N348" s="130" t="s">
        <v>33</v>
      </c>
      <c r="O348" s="131">
        <v>0</v>
      </c>
      <c r="P348" s="131">
        <f>O348*H348</f>
        <v>0</v>
      </c>
      <c r="Q348" s="131">
        <v>0.1062</v>
      </c>
      <c r="R348" s="131">
        <f>Q348*H348</f>
        <v>0.42904800000000004</v>
      </c>
      <c r="S348" s="131">
        <v>0</v>
      </c>
      <c r="T348" s="132">
        <f>S348*H348</f>
        <v>0</v>
      </c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R348" s="133" t="s">
        <v>117</v>
      </c>
      <c r="AT348" s="133" t="s">
        <v>113</v>
      </c>
      <c r="AU348" s="133" t="s">
        <v>75</v>
      </c>
      <c r="AY348" s="15" t="s">
        <v>112</v>
      </c>
      <c r="BE348" s="134">
        <f>IF(N348="základní",J348,0)</f>
        <v>0</v>
      </c>
      <c r="BF348" s="134">
        <f>IF(N348="snížená",J348,0)</f>
        <v>0</v>
      </c>
      <c r="BG348" s="134">
        <f>IF(N348="zákl. přenesená",J348,0)</f>
        <v>0</v>
      </c>
      <c r="BH348" s="134">
        <f>IF(N348="sníž. přenesená",J348,0)</f>
        <v>0</v>
      </c>
      <c r="BI348" s="134">
        <f>IF(N348="nulová",J348,0)</f>
        <v>0</v>
      </c>
      <c r="BJ348" s="15" t="s">
        <v>75</v>
      </c>
      <c r="BK348" s="134">
        <f>ROUND(I348*H348,2)</f>
        <v>0</v>
      </c>
      <c r="BL348" s="15" t="s">
        <v>117</v>
      </c>
      <c r="BM348" s="133" t="s">
        <v>463</v>
      </c>
    </row>
    <row r="349" spans="2:51" s="12" customFormat="1" ht="12">
      <c r="B349" s="135"/>
      <c r="C349" s="200"/>
      <c r="D349" s="201" t="s">
        <v>118</v>
      </c>
      <c r="E349" s="202" t="s">
        <v>1</v>
      </c>
      <c r="F349" s="203" t="s">
        <v>353</v>
      </c>
      <c r="G349" s="204"/>
      <c r="H349" s="205">
        <v>4.04</v>
      </c>
      <c r="I349" s="217"/>
      <c r="J349" s="150"/>
      <c r="L349" s="135"/>
      <c r="M349" s="137"/>
      <c r="N349" s="138"/>
      <c r="O349" s="138"/>
      <c r="P349" s="138"/>
      <c r="Q349" s="138"/>
      <c r="R349" s="138"/>
      <c r="S349" s="138"/>
      <c r="T349" s="139"/>
      <c r="AT349" s="136" t="s">
        <v>118</v>
      </c>
      <c r="AU349" s="136" t="s">
        <v>75</v>
      </c>
      <c r="AV349" s="12" t="s">
        <v>77</v>
      </c>
      <c r="AW349" s="12" t="s">
        <v>26</v>
      </c>
      <c r="AX349" s="12" t="s">
        <v>68</v>
      </c>
      <c r="AY349" s="136" t="s">
        <v>112</v>
      </c>
    </row>
    <row r="350" spans="2:51" s="13" customFormat="1" ht="12">
      <c r="B350" s="140"/>
      <c r="C350" s="206"/>
      <c r="D350" s="201" t="s">
        <v>118</v>
      </c>
      <c r="E350" s="207" t="s">
        <v>1</v>
      </c>
      <c r="F350" s="203" t="s">
        <v>120</v>
      </c>
      <c r="G350" s="204"/>
      <c r="H350" s="205">
        <v>4.04</v>
      </c>
      <c r="I350" s="218"/>
      <c r="J350" s="150"/>
      <c r="L350" s="140"/>
      <c r="M350" s="142"/>
      <c r="N350" s="143"/>
      <c r="O350" s="143"/>
      <c r="P350" s="143"/>
      <c r="Q350" s="143"/>
      <c r="R350" s="143"/>
      <c r="S350" s="143"/>
      <c r="T350" s="144"/>
      <c r="AT350" s="141" t="s">
        <v>118</v>
      </c>
      <c r="AU350" s="141" t="s">
        <v>75</v>
      </c>
      <c r="AV350" s="13" t="s">
        <v>117</v>
      </c>
      <c r="AW350" s="13" t="s">
        <v>26</v>
      </c>
      <c r="AX350" s="13" t="s">
        <v>75</v>
      </c>
      <c r="AY350" s="141" t="s">
        <v>112</v>
      </c>
    </row>
    <row r="351" spans="1:65" s="2" customFormat="1" ht="16.5" customHeight="1">
      <c r="A351" s="27"/>
      <c r="B351" s="126"/>
      <c r="C351" s="195">
        <v>98</v>
      </c>
      <c r="D351" s="195" t="s">
        <v>113</v>
      </c>
      <c r="E351" s="196" t="s">
        <v>464</v>
      </c>
      <c r="F351" s="197" t="s">
        <v>465</v>
      </c>
      <c r="G351" s="198" t="s">
        <v>237</v>
      </c>
      <c r="H351" s="199">
        <v>8</v>
      </c>
      <c r="I351" s="127"/>
      <c r="J351" s="150">
        <f t="shared" si="3"/>
        <v>0</v>
      </c>
      <c r="K351" s="128"/>
      <c r="L351" s="28"/>
      <c r="M351" s="129" t="s">
        <v>1</v>
      </c>
      <c r="N351" s="130" t="s">
        <v>33</v>
      </c>
      <c r="O351" s="131">
        <v>0</v>
      </c>
      <c r="P351" s="131">
        <f>O351*H351</f>
        <v>0</v>
      </c>
      <c r="Q351" s="131">
        <v>0.02142</v>
      </c>
      <c r="R351" s="131">
        <f>Q351*H351</f>
        <v>0.17136</v>
      </c>
      <c r="S351" s="131">
        <v>0</v>
      </c>
      <c r="T351" s="132">
        <f>S351*H351</f>
        <v>0</v>
      </c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R351" s="133" t="s">
        <v>117</v>
      </c>
      <c r="AT351" s="133" t="s">
        <v>113</v>
      </c>
      <c r="AU351" s="133" t="s">
        <v>75</v>
      </c>
      <c r="AY351" s="15" t="s">
        <v>112</v>
      </c>
      <c r="BE351" s="134">
        <f>IF(N351="základní",J351,0)</f>
        <v>0</v>
      </c>
      <c r="BF351" s="134">
        <f>IF(N351="snížená",J351,0)</f>
        <v>0</v>
      </c>
      <c r="BG351" s="134">
        <f>IF(N351="zákl. přenesená",J351,0)</f>
        <v>0</v>
      </c>
      <c r="BH351" s="134">
        <f>IF(N351="sníž. přenesená",J351,0)</f>
        <v>0</v>
      </c>
      <c r="BI351" s="134">
        <f>IF(N351="nulová",J351,0)</f>
        <v>0</v>
      </c>
      <c r="BJ351" s="15" t="s">
        <v>75</v>
      </c>
      <c r="BK351" s="134">
        <f>ROUND(I351*H351,2)</f>
        <v>0</v>
      </c>
      <c r="BL351" s="15" t="s">
        <v>117</v>
      </c>
      <c r="BM351" s="133" t="s">
        <v>466</v>
      </c>
    </row>
    <row r="352" spans="1:65" s="2" customFormat="1" ht="16.5" customHeight="1">
      <c r="A352" s="27"/>
      <c r="B352" s="126"/>
      <c r="C352" s="195">
        <v>99</v>
      </c>
      <c r="D352" s="195" t="s">
        <v>113</v>
      </c>
      <c r="E352" s="196" t="s">
        <v>467</v>
      </c>
      <c r="F352" s="197" t="s">
        <v>468</v>
      </c>
      <c r="G352" s="198" t="s">
        <v>237</v>
      </c>
      <c r="H352" s="199">
        <v>8.08</v>
      </c>
      <c r="I352" s="127"/>
      <c r="J352" s="150">
        <f t="shared" si="3"/>
        <v>0</v>
      </c>
      <c r="K352" s="128"/>
      <c r="L352" s="28"/>
      <c r="M352" s="129" t="s">
        <v>1</v>
      </c>
      <c r="N352" s="130" t="s">
        <v>33</v>
      </c>
      <c r="O352" s="131">
        <v>0</v>
      </c>
      <c r="P352" s="131">
        <f>O352*H352</f>
        <v>0</v>
      </c>
      <c r="Q352" s="131">
        <v>0.211</v>
      </c>
      <c r="R352" s="131">
        <f>Q352*H352</f>
        <v>1.70488</v>
      </c>
      <c r="S352" s="131">
        <v>0</v>
      </c>
      <c r="T352" s="132">
        <f>S352*H352</f>
        <v>0</v>
      </c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R352" s="133" t="s">
        <v>117</v>
      </c>
      <c r="AT352" s="133" t="s">
        <v>113</v>
      </c>
      <c r="AU352" s="133" t="s">
        <v>75</v>
      </c>
      <c r="AY352" s="15" t="s">
        <v>112</v>
      </c>
      <c r="BE352" s="134">
        <f>IF(N352="základní",J352,0)</f>
        <v>0</v>
      </c>
      <c r="BF352" s="134">
        <f>IF(N352="snížená",J352,0)</f>
        <v>0</v>
      </c>
      <c r="BG352" s="134">
        <f>IF(N352="zákl. přenesená",J352,0)</f>
        <v>0</v>
      </c>
      <c r="BH352" s="134">
        <f>IF(N352="sníž. přenesená",J352,0)</f>
        <v>0</v>
      </c>
      <c r="BI352" s="134">
        <f>IF(N352="nulová",J352,0)</f>
        <v>0</v>
      </c>
      <c r="BJ352" s="15" t="s">
        <v>75</v>
      </c>
      <c r="BK352" s="134">
        <f>ROUND(I352*H352,2)</f>
        <v>0</v>
      </c>
      <c r="BL352" s="15" t="s">
        <v>117</v>
      </c>
      <c r="BM352" s="133" t="s">
        <v>469</v>
      </c>
    </row>
    <row r="353" spans="2:51" s="12" customFormat="1" ht="12">
      <c r="B353" s="135"/>
      <c r="C353" s="200"/>
      <c r="D353" s="201" t="s">
        <v>118</v>
      </c>
      <c r="E353" s="202" t="s">
        <v>1</v>
      </c>
      <c r="F353" s="203" t="s">
        <v>335</v>
      </c>
      <c r="G353" s="204"/>
      <c r="H353" s="205">
        <v>8.08</v>
      </c>
      <c r="I353" s="217"/>
      <c r="J353" s="150"/>
      <c r="L353" s="135"/>
      <c r="M353" s="137"/>
      <c r="N353" s="138"/>
      <c r="O353" s="138"/>
      <c r="P353" s="138"/>
      <c r="Q353" s="138"/>
      <c r="R353" s="138"/>
      <c r="S353" s="138"/>
      <c r="T353" s="139"/>
      <c r="AT353" s="136" t="s">
        <v>118</v>
      </c>
      <c r="AU353" s="136" t="s">
        <v>75</v>
      </c>
      <c r="AV353" s="12" t="s">
        <v>77</v>
      </c>
      <c r="AW353" s="12" t="s">
        <v>26</v>
      </c>
      <c r="AX353" s="12" t="s">
        <v>68</v>
      </c>
      <c r="AY353" s="136" t="s">
        <v>112</v>
      </c>
    </row>
    <row r="354" spans="2:51" s="13" customFormat="1" ht="12">
      <c r="B354" s="140"/>
      <c r="C354" s="206"/>
      <c r="D354" s="201" t="s">
        <v>118</v>
      </c>
      <c r="E354" s="207" t="s">
        <v>1</v>
      </c>
      <c r="F354" s="203" t="s">
        <v>120</v>
      </c>
      <c r="G354" s="204"/>
      <c r="H354" s="205">
        <v>8.08</v>
      </c>
      <c r="I354" s="218"/>
      <c r="J354" s="150"/>
      <c r="L354" s="140"/>
      <c r="M354" s="142"/>
      <c r="N354" s="143"/>
      <c r="O354" s="143"/>
      <c r="P354" s="143"/>
      <c r="Q354" s="143"/>
      <c r="R354" s="143"/>
      <c r="S354" s="143"/>
      <c r="T354" s="144"/>
      <c r="AT354" s="141" t="s">
        <v>118</v>
      </c>
      <c r="AU354" s="141" t="s">
        <v>75</v>
      </c>
      <c r="AV354" s="13" t="s">
        <v>117</v>
      </c>
      <c r="AW354" s="13" t="s">
        <v>26</v>
      </c>
      <c r="AX354" s="13" t="s">
        <v>75</v>
      </c>
      <c r="AY354" s="141" t="s">
        <v>112</v>
      </c>
    </row>
    <row r="355" spans="1:65" s="2" customFormat="1" ht="16.5" customHeight="1">
      <c r="A355" s="27"/>
      <c r="B355" s="126"/>
      <c r="C355" s="195">
        <v>100</v>
      </c>
      <c r="D355" s="195" t="s">
        <v>113</v>
      </c>
      <c r="E355" s="196" t="s">
        <v>470</v>
      </c>
      <c r="F355" s="197" t="s">
        <v>471</v>
      </c>
      <c r="G355" s="198" t="s">
        <v>237</v>
      </c>
      <c r="H355" s="199">
        <v>4</v>
      </c>
      <c r="I355" s="127"/>
      <c r="J355" s="150">
        <f t="shared" si="3"/>
        <v>0</v>
      </c>
      <c r="K355" s="128"/>
      <c r="L355" s="28"/>
      <c r="M355" s="129" t="s">
        <v>1</v>
      </c>
      <c r="N355" s="130" t="s">
        <v>33</v>
      </c>
      <c r="O355" s="131">
        <v>0</v>
      </c>
      <c r="P355" s="131">
        <f>O355*H355</f>
        <v>0</v>
      </c>
      <c r="Q355" s="131">
        <v>0</v>
      </c>
      <c r="R355" s="131">
        <f>Q355*H355</f>
        <v>0</v>
      </c>
      <c r="S355" s="131">
        <v>0</v>
      </c>
      <c r="T355" s="132">
        <f>S355*H355</f>
        <v>0</v>
      </c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R355" s="133" t="s">
        <v>117</v>
      </c>
      <c r="AT355" s="133" t="s">
        <v>113</v>
      </c>
      <c r="AU355" s="133" t="s">
        <v>75</v>
      </c>
      <c r="AY355" s="15" t="s">
        <v>112</v>
      </c>
      <c r="BE355" s="134">
        <f>IF(N355="základní",J355,0)</f>
        <v>0</v>
      </c>
      <c r="BF355" s="134">
        <f>IF(N355="snížená",J355,0)</f>
        <v>0</v>
      </c>
      <c r="BG355" s="134">
        <f>IF(N355="zákl. přenesená",J355,0)</f>
        <v>0</v>
      </c>
      <c r="BH355" s="134">
        <f>IF(N355="sníž. přenesená",J355,0)</f>
        <v>0</v>
      </c>
      <c r="BI355" s="134">
        <f>IF(N355="nulová",J355,0)</f>
        <v>0</v>
      </c>
      <c r="BJ355" s="15" t="s">
        <v>75</v>
      </c>
      <c r="BK355" s="134">
        <f>ROUND(I355*H355,2)</f>
        <v>0</v>
      </c>
      <c r="BL355" s="15" t="s">
        <v>117</v>
      </c>
      <c r="BM355" s="133" t="s">
        <v>472</v>
      </c>
    </row>
    <row r="356" spans="1:65" s="2" customFormat="1" ht="16.5" customHeight="1">
      <c r="A356" s="27"/>
      <c r="B356" s="126"/>
      <c r="C356" s="195">
        <v>101</v>
      </c>
      <c r="D356" s="195" t="s">
        <v>113</v>
      </c>
      <c r="E356" s="196" t="s">
        <v>473</v>
      </c>
      <c r="F356" s="197" t="s">
        <v>474</v>
      </c>
      <c r="G356" s="198" t="s">
        <v>219</v>
      </c>
      <c r="H356" s="199">
        <v>34.34</v>
      </c>
      <c r="I356" s="127"/>
      <c r="J356" s="150">
        <f t="shared" si="3"/>
        <v>0</v>
      </c>
      <c r="K356" s="128"/>
      <c r="L356" s="28"/>
      <c r="M356" s="129" t="s">
        <v>1</v>
      </c>
      <c r="N356" s="130" t="s">
        <v>33</v>
      </c>
      <c r="O356" s="131">
        <v>0</v>
      </c>
      <c r="P356" s="131">
        <f>O356*H356</f>
        <v>0</v>
      </c>
      <c r="Q356" s="131">
        <v>0.059</v>
      </c>
      <c r="R356" s="131">
        <f>Q356*H356</f>
        <v>2.02606</v>
      </c>
      <c r="S356" s="131">
        <v>0</v>
      </c>
      <c r="T356" s="132">
        <f>S356*H356</f>
        <v>0</v>
      </c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R356" s="133" t="s">
        <v>117</v>
      </c>
      <c r="AT356" s="133" t="s">
        <v>113</v>
      </c>
      <c r="AU356" s="133" t="s">
        <v>75</v>
      </c>
      <c r="AY356" s="15" t="s">
        <v>112</v>
      </c>
      <c r="BE356" s="134">
        <f>IF(N356="základní",J356,0)</f>
        <v>0</v>
      </c>
      <c r="BF356" s="134">
        <f>IF(N356="snížená",J356,0)</f>
        <v>0</v>
      </c>
      <c r="BG356" s="134">
        <f>IF(N356="zákl. přenesená",J356,0)</f>
        <v>0</v>
      </c>
      <c r="BH356" s="134">
        <f>IF(N356="sníž. přenesená",J356,0)</f>
        <v>0</v>
      </c>
      <c r="BI356" s="134">
        <f>IF(N356="nulová",J356,0)</f>
        <v>0</v>
      </c>
      <c r="BJ356" s="15" t="s">
        <v>75</v>
      </c>
      <c r="BK356" s="134">
        <f>ROUND(I356*H356,2)</f>
        <v>0</v>
      </c>
      <c r="BL356" s="15" t="s">
        <v>117</v>
      </c>
      <c r="BM356" s="133" t="s">
        <v>475</v>
      </c>
    </row>
    <row r="357" spans="2:51" s="12" customFormat="1" ht="12">
      <c r="B357" s="135"/>
      <c r="C357" s="200"/>
      <c r="D357" s="201" t="s">
        <v>118</v>
      </c>
      <c r="E357" s="202" t="s">
        <v>1</v>
      </c>
      <c r="F357" s="203" t="s">
        <v>476</v>
      </c>
      <c r="G357" s="204"/>
      <c r="H357" s="205">
        <v>34.34</v>
      </c>
      <c r="I357" s="217"/>
      <c r="J357" s="150"/>
      <c r="L357" s="135"/>
      <c r="M357" s="137"/>
      <c r="N357" s="138"/>
      <c r="O357" s="138"/>
      <c r="P357" s="138"/>
      <c r="Q357" s="138"/>
      <c r="R357" s="138"/>
      <c r="S357" s="138"/>
      <c r="T357" s="139"/>
      <c r="AT357" s="136" t="s">
        <v>118</v>
      </c>
      <c r="AU357" s="136" t="s">
        <v>75</v>
      </c>
      <c r="AV357" s="12" t="s">
        <v>77</v>
      </c>
      <c r="AW357" s="12" t="s">
        <v>26</v>
      </c>
      <c r="AX357" s="12" t="s">
        <v>68</v>
      </c>
      <c r="AY357" s="136" t="s">
        <v>112</v>
      </c>
    </row>
    <row r="358" spans="2:51" s="13" customFormat="1" ht="12">
      <c r="B358" s="140"/>
      <c r="C358" s="206"/>
      <c r="D358" s="201" t="s">
        <v>118</v>
      </c>
      <c r="E358" s="207" t="s">
        <v>1</v>
      </c>
      <c r="F358" s="203" t="s">
        <v>120</v>
      </c>
      <c r="G358" s="204"/>
      <c r="H358" s="205">
        <v>34.34</v>
      </c>
      <c r="I358" s="218"/>
      <c r="J358" s="150"/>
      <c r="L358" s="140"/>
      <c r="M358" s="142"/>
      <c r="N358" s="143"/>
      <c r="O358" s="143"/>
      <c r="P358" s="143"/>
      <c r="Q358" s="143"/>
      <c r="R358" s="143"/>
      <c r="S358" s="143"/>
      <c r="T358" s="144"/>
      <c r="AT358" s="141" t="s">
        <v>118</v>
      </c>
      <c r="AU358" s="141" t="s">
        <v>75</v>
      </c>
      <c r="AV358" s="13" t="s">
        <v>117</v>
      </c>
      <c r="AW358" s="13" t="s">
        <v>26</v>
      </c>
      <c r="AX358" s="13" t="s">
        <v>75</v>
      </c>
      <c r="AY358" s="141" t="s">
        <v>112</v>
      </c>
    </row>
    <row r="359" spans="1:65" s="2" customFormat="1" ht="16.5" customHeight="1">
      <c r="A359" s="27"/>
      <c r="B359" s="126"/>
      <c r="C359" s="195">
        <v>102</v>
      </c>
      <c r="D359" s="195" t="s">
        <v>113</v>
      </c>
      <c r="E359" s="196" t="s">
        <v>477</v>
      </c>
      <c r="F359" s="197" t="s">
        <v>478</v>
      </c>
      <c r="G359" s="198" t="s">
        <v>237</v>
      </c>
      <c r="H359" s="199">
        <v>8.08</v>
      </c>
      <c r="I359" s="127"/>
      <c r="J359" s="150">
        <f t="shared" si="3"/>
        <v>0</v>
      </c>
      <c r="K359" s="128"/>
      <c r="L359" s="28"/>
      <c r="M359" s="129" t="s">
        <v>1</v>
      </c>
      <c r="N359" s="130" t="s">
        <v>33</v>
      </c>
      <c r="O359" s="131">
        <v>0</v>
      </c>
      <c r="P359" s="131">
        <f>O359*H359</f>
        <v>0</v>
      </c>
      <c r="Q359" s="131">
        <v>0</v>
      </c>
      <c r="R359" s="131">
        <f>Q359*H359</f>
        <v>0</v>
      </c>
      <c r="S359" s="131">
        <v>0</v>
      </c>
      <c r="T359" s="132">
        <f>S359*H359</f>
        <v>0</v>
      </c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R359" s="133" t="s">
        <v>117</v>
      </c>
      <c r="AT359" s="133" t="s">
        <v>113</v>
      </c>
      <c r="AU359" s="133" t="s">
        <v>75</v>
      </c>
      <c r="AY359" s="15" t="s">
        <v>112</v>
      </c>
      <c r="BE359" s="134">
        <f>IF(N359="základní",J359,0)</f>
        <v>0</v>
      </c>
      <c r="BF359" s="134">
        <f>IF(N359="snížená",J359,0)</f>
        <v>0</v>
      </c>
      <c r="BG359" s="134">
        <f>IF(N359="zákl. přenesená",J359,0)</f>
        <v>0</v>
      </c>
      <c r="BH359" s="134">
        <f>IF(N359="sníž. přenesená",J359,0)</f>
        <v>0</v>
      </c>
      <c r="BI359" s="134">
        <f>IF(N359="nulová",J359,0)</f>
        <v>0</v>
      </c>
      <c r="BJ359" s="15" t="s">
        <v>75</v>
      </c>
      <c r="BK359" s="134">
        <f>ROUND(I359*H359,2)</f>
        <v>0</v>
      </c>
      <c r="BL359" s="15" t="s">
        <v>117</v>
      </c>
      <c r="BM359" s="133" t="s">
        <v>479</v>
      </c>
    </row>
    <row r="360" spans="2:51" s="12" customFormat="1" ht="12">
      <c r="B360" s="135"/>
      <c r="C360" s="200"/>
      <c r="D360" s="201" t="s">
        <v>118</v>
      </c>
      <c r="E360" s="202" t="s">
        <v>1</v>
      </c>
      <c r="F360" s="203" t="s">
        <v>335</v>
      </c>
      <c r="G360" s="204"/>
      <c r="H360" s="205">
        <v>8.08</v>
      </c>
      <c r="I360" s="217"/>
      <c r="J360" s="150"/>
      <c r="L360" s="135"/>
      <c r="M360" s="137"/>
      <c r="N360" s="138"/>
      <c r="O360" s="138"/>
      <c r="P360" s="138"/>
      <c r="Q360" s="138"/>
      <c r="R360" s="138"/>
      <c r="S360" s="138"/>
      <c r="T360" s="139"/>
      <c r="AT360" s="136" t="s">
        <v>118</v>
      </c>
      <c r="AU360" s="136" t="s">
        <v>75</v>
      </c>
      <c r="AV360" s="12" t="s">
        <v>77</v>
      </c>
      <c r="AW360" s="12" t="s">
        <v>26</v>
      </c>
      <c r="AX360" s="12" t="s">
        <v>68</v>
      </c>
      <c r="AY360" s="136" t="s">
        <v>112</v>
      </c>
    </row>
    <row r="361" spans="2:51" s="13" customFormat="1" ht="12">
      <c r="B361" s="140"/>
      <c r="C361" s="206"/>
      <c r="D361" s="201" t="s">
        <v>118</v>
      </c>
      <c r="E361" s="207" t="s">
        <v>1</v>
      </c>
      <c r="F361" s="203" t="s">
        <v>120</v>
      </c>
      <c r="G361" s="204"/>
      <c r="H361" s="205">
        <v>8.08</v>
      </c>
      <c r="I361" s="218"/>
      <c r="J361" s="150"/>
      <c r="L361" s="140"/>
      <c r="M361" s="142"/>
      <c r="N361" s="143"/>
      <c r="O361" s="143"/>
      <c r="P361" s="143"/>
      <c r="Q361" s="143"/>
      <c r="R361" s="143"/>
      <c r="S361" s="143"/>
      <c r="T361" s="144"/>
      <c r="AT361" s="141" t="s">
        <v>118</v>
      </c>
      <c r="AU361" s="141" t="s">
        <v>75</v>
      </c>
      <c r="AV361" s="13" t="s">
        <v>117</v>
      </c>
      <c r="AW361" s="13" t="s">
        <v>26</v>
      </c>
      <c r="AX361" s="13" t="s">
        <v>75</v>
      </c>
      <c r="AY361" s="141" t="s">
        <v>112</v>
      </c>
    </row>
    <row r="362" spans="1:65" s="2" customFormat="1" ht="24.2" customHeight="1">
      <c r="A362" s="27"/>
      <c r="B362" s="126"/>
      <c r="C362" s="195">
        <v>103</v>
      </c>
      <c r="D362" s="195" t="s">
        <v>113</v>
      </c>
      <c r="E362" s="196" t="s">
        <v>480</v>
      </c>
      <c r="F362" s="197" t="s">
        <v>481</v>
      </c>
      <c r="G362" s="198" t="s">
        <v>237</v>
      </c>
      <c r="H362" s="199">
        <v>29.29</v>
      </c>
      <c r="I362" s="127"/>
      <c r="J362" s="150">
        <f t="shared" si="3"/>
        <v>0</v>
      </c>
      <c r="K362" s="128"/>
      <c r="L362" s="28"/>
      <c r="M362" s="129" t="s">
        <v>1</v>
      </c>
      <c r="N362" s="130" t="s">
        <v>33</v>
      </c>
      <c r="O362" s="131">
        <v>0</v>
      </c>
      <c r="P362" s="131">
        <f>O362*H362</f>
        <v>0</v>
      </c>
      <c r="Q362" s="131">
        <v>0</v>
      </c>
      <c r="R362" s="131">
        <f>Q362*H362</f>
        <v>0</v>
      </c>
      <c r="S362" s="131">
        <v>0</v>
      </c>
      <c r="T362" s="132">
        <f>S362*H362</f>
        <v>0</v>
      </c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R362" s="133" t="s">
        <v>117</v>
      </c>
      <c r="AT362" s="133" t="s">
        <v>113</v>
      </c>
      <c r="AU362" s="133" t="s">
        <v>75</v>
      </c>
      <c r="AY362" s="15" t="s">
        <v>112</v>
      </c>
      <c r="BE362" s="134">
        <f>IF(N362="základní",J362,0)</f>
        <v>0</v>
      </c>
      <c r="BF362" s="134">
        <f>IF(N362="snížená",J362,0)</f>
        <v>0</v>
      </c>
      <c r="BG362" s="134">
        <f>IF(N362="zákl. přenesená",J362,0)</f>
        <v>0</v>
      </c>
      <c r="BH362" s="134">
        <f>IF(N362="sníž. přenesená",J362,0)</f>
        <v>0</v>
      </c>
      <c r="BI362" s="134">
        <f>IF(N362="nulová",J362,0)</f>
        <v>0</v>
      </c>
      <c r="BJ362" s="15" t="s">
        <v>75</v>
      </c>
      <c r="BK362" s="134">
        <f>ROUND(I362*H362,2)</f>
        <v>0</v>
      </c>
      <c r="BL362" s="15" t="s">
        <v>117</v>
      </c>
      <c r="BM362" s="133" t="s">
        <v>482</v>
      </c>
    </row>
    <row r="363" spans="2:51" s="12" customFormat="1" ht="12">
      <c r="B363" s="135"/>
      <c r="C363" s="200"/>
      <c r="D363" s="201" t="s">
        <v>118</v>
      </c>
      <c r="E363" s="202" t="s">
        <v>1</v>
      </c>
      <c r="F363" s="203" t="s">
        <v>483</v>
      </c>
      <c r="G363" s="204"/>
      <c r="H363" s="205">
        <v>29.29</v>
      </c>
      <c r="I363" s="217"/>
      <c r="J363" s="150"/>
      <c r="L363" s="135"/>
      <c r="M363" s="137"/>
      <c r="N363" s="138"/>
      <c r="O363" s="138"/>
      <c r="P363" s="138"/>
      <c r="Q363" s="138"/>
      <c r="R363" s="138"/>
      <c r="S363" s="138"/>
      <c r="T363" s="139"/>
      <c r="AT363" s="136" t="s">
        <v>118</v>
      </c>
      <c r="AU363" s="136" t="s">
        <v>75</v>
      </c>
      <c r="AV363" s="12" t="s">
        <v>77</v>
      </c>
      <c r="AW363" s="12" t="s">
        <v>26</v>
      </c>
      <c r="AX363" s="12" t="s">
        <v>68</v>
      </c>
      <c r="AY363" s="136" t="s">
        <v>112</v>
      </c>
    </row>
    <row r="364" spans="2:51" s="13" customFormat="1" ht="12">
      <c r="B364" s="140"/>
      <c r="C364" s="206"/>
      <c r="D364" s="201" t="s">
        <v>118</v>
      </c>
      <c r="E364" s="207" t="s">
        <v>1</v>
      </c>
      <c r="F364" s="203" t="s">
        <v>120</v>
      </c>
      <c r="G364" s="204"/>
      <c r="H364" s="205">
        <v>29.29</v>
      </c>
      <c r="I364" s="218"/>
      <c r="J364" s="150"/>
      <c r="L364" s="140"/>
      <c r="M364" s="142"/>
      <c r="N364" s="143"/>
      <c r="O364" s="143"/>
      <c r="P364" s="143"/>
      <c r="Q364" s="143"/>
      <c r="R364" s="143"/>
      <c r="S364" s="143"/>
      <c r="T364" s="144"/>
      <c r="AT364" s="141" t="s">
        <v>118</v>
      </c>
      <c r="AU364" s="141" t="s">
        <v>75</v>
      </c>
      <c r="AV364" s="13" t="s">
        <v>117</v>
      </c>
      <c r="AW364" s="13" t="s">
        <v>26</v>
      </c>
      <c r="AX364" s="13" t="s">
        <v>75</v>
      </c>
      <c r="AY364" s="141" t="s">
        <v>112</v>
      </c>
    </row>
    <row r="365" spans="1:65" s="2" customFormat="1" ht="16.5" customHeight="1">
      <c r="A365" s="27"/>
      <c r="B365" s="126"/>
      <c r="C365" s="195">
        <v>104</v>
      </c>
      <c r="D365" s="195" t="s">
        <v>113</v>
      </c>
      <c r="E365" s="196" t="s">
        <v>484</v>
      </c>
      <c r="F365" s="197" t="s">
        <v>485</v>
      </c>
      <c r="G365" s="198" t="s">
        <v>123</v>
      </c>
      <c r="H365" s="199">
        <v>11.25</v>
      </c>
      <c r="I365" s="127"/>
      <c r="J365" s="150">
        <f t="shared" si="3"/>
        <v>0</v>
      </c>
      <c r="K365" s="128"/>
      <c r="L365" s="28"/>
      <c r="M365" s="129" t="s">
        <v>1</v>
      </c>
      <c r="N365" s="130" t="s">
        <v>33</v>
      </c>
      <c r="O365" s="131">
        <v>0</v>
      </c>
      <c r="P365" s="131">
        <f>O365*H365</f>
        <v>0</v>
      </c>
      <c r="Q365" s="131">
        <v>0</v>
      </c>
      <c r="R365" s="131">
        <f>Q365*H365</f>
        <v>0</v>
      </c>
      <c r="S365" s="131">
        <v>0</v>
      </c>
      <c r="T365" s="132">
        <f>S365*H365</f>
        <v>0</v>
      </c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R365" s="133" t="s">
        <v>117</v>
      </c>
      <c r="AT365" s="133" t="s">
        <v>113</v>
      </c>
      <c r="AU365" s="133" t="s">
        <v>75</v>
      </c>
      <c r="AY365" s="15" t="s">
        <v>112</v>
      </c>
      <c r="BE365" s="134">
        <f>IF(N365="základní",J365,0)</f>
        <v>0</v>
      </c>
      <c r="BF365" s="134">
        <f>IF(N365="snížená",J365,0)</f>
        <v>0</v>
      </c>
      <c r="BG365" s="134">
        <f>IF(N365="zákl. přenesená",J365,0)</f>
        <v>0</v>
      </c>
      <c r="BH365" s="134">
        <f>IF(N365="sníž. přenesená",J365,0)</f>
        <v>0</v>
      </c>
      <c r="BI365" s="134">
        <f>IF(N365="nulová",J365,0)</f>
        <v>0</v>
      </c>
      <c r="BJ365" s="15" t="s">
        <v>75</v>
      </c>
      <c r="BK365" s="134">
        <f>ROUND(I365*H365,2)</f>
        <v>0</v>
      </c>
      <c r="BL365" s="15" t="s">
        <v>117</v>
      </c>
      <c r="BM365" s="133" t="s">
        <v>486</v>
      </c>
    </row>
    <row r="366" spans="2:51" s="12" customFormat="1" ht="12">
      <c r="B366" s="135"/>
      <c r="C366" s="200"/>
      <c r="D366" s="201" t="s">
        <v>118</v>
      </c>
      <c r="E366" s="202" t="s">
        <v>1</v>
      </c>
      <c r="F366" s="203" t="s">
        <v>487</v>
      </c>
      <c r="G366" s="204"/>
      <c r="H366" s="205">
        <v>11.25</v>
      </c>
      <c r="I366" s="217"/>
      <c r="J366" s="150"/>
      <c r="L366" s="135"/>
      <c r="M366" s="137"/>
      <c r="N366" s="138"/>
      <c r="O366" s="138"/>
      <c r="P366" s="138"/>
      <c r="Q366" s="138"/>
      <c r="R366" s="138"/>
      <c r="S366" s="138"/>
      <c r="T366" s="139"/>
      <c r="AT366" s="136" t="s">
        <v>118</v>
      </c>
      <c r="AU366" s="136" t="s">
        <v>75</v>
      </c>
      <c r="AV366" s="12" t="s">
        <v>77</v>
      </c>
      <c r="AW366" s="12" t="s">
        <v>26</v>
      </c>
      <c r="AX366" s="12" t="s">
        <v>68</v>
      </c>
      <c r="AY366" s="136" t="s">
        <v>112</v>
      </c>
    </row>
    <row r="367" spans="2:51" s="13" customFormat="1" ht="12">
      <c r="B367" s="140"/>
      <c r="C367" s="206"/>
      <c r="D367" s="201" t="s">
        <v>118</v>
      </c>
      <c r="E367" s="207" t="s">
        <v>1</v>
      </c>
      <c r="F367" s="203" t="s">
        <v>120</v>
      </c>
      <c r="G367" s="204"/>
      <c r="H367" s="205">
        <v>11.25</v>
      </c>
      <c r="I367" s="218"/>
      <c r="J367" s="150"/>
      <c r="L367" s="140"/>
      <c r="M367" s="142"/>
      <c r="N367" s="143"/>
      <c r="O367" s="143"/>
      <c r="P367" s="143"/>
      <c r="Q367" s="143"/>
      <c r="R367" s="143"/>
      <c r="S367" s="143"/>
      <c r="T367" s="144"/>
      <c r="AT367" s="141" t="s">
        <v>118</v>
      </c>
      <c r="AU367" s="141" t="s">
        <v>75</v>
      </c>
      <c r="AV367" s="13" t="s">
        <v>117</v>
      </c>
      <c r="AW367" s="13" t="s">
        <v>26</v>
      </c>
      <c r="AX367" s="13" t="s">
        <v>75</v>
      </c>
      <c r="AY367" s="141" t="s">
        <v>112</v>
      </c>
    </row>
    <row r="368" spans="1:65" s="2" customFormat="1" ht="24.2" customHeight="1">
      <c r="A368" s="27"/>
      <c r="B368" s="126"/>
      <c r="C368" s="195">
        <v>105</v>
      </c>
      <c r="D368" s="195" t="s">
        <v>113</v>
      </c>
      <c r="E368" s="196" t="s">
        <v>488</v>
      </c>
      <c r="F368" s="197" t="s">
        <v>489</v>
      </c>
      <c r="G368" s="198" t="s">
        <v>237</v>
      </c>
      <c r="H368" s="199">
        <v>8</v>
      </c>
      <c r="I368" s="127"/>
      <c r="J368" s="150">
        <f t="shared" si="3"/>
        <v>0</v>
      </c>
      <c r="K368" s="128"/>
      <c r="L368" s="28"/>
      <c r="M368" s="129" t="s">
        <v>1</v>
      </c>
      <c r="N368" s="130" t="s">
        <v>33</v>
      </c>
      <c r="O368" s="131">
        <v>0</v>
      </c>
      <c r="P368" s="131">
        <f>O368*H368</f>
        <v>0</v>
      </c>
      <c r="Q368" s="131">
        <v>0</v>
      </c>
      <c r="R368" s="131">
        <f>Q368*H368</f>
        <v>0</v>
      </c>
      <c r="S368" s="131">
        <v>0</v>
      </c>
      <c r="T368" s="132">
        <f>S368*H368</f>
        <v>0</v>
      </c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R368" s="133" t="s">
        <v>117</v>
      </c>
      <c r="AT368" s="133" t="s">
        <v>113</v>
      </c>
      <c r="AU368" s="133" t="s">
        <v>75</v>
      </c>
      <c r="AY368" s="15" t="s">
        <v>112</v>
      </c>
      <c r="BE368" s="134">
        <f>IF(N368="základní",J368,0)</f>
        <v>0</v>
      </c>
      <c r="BF368" s="134">
        <f>IF(N368="snížená",J368,0)</f>
        <v>0</v>
      </c>
      <c r="BG368" s="134">
        <f>IF(N368="zákl. přenesená",J368,0)</f>
        <v>0</v>
      </c>
      <c r="BH368" s="134">
        <f>IF(N368="sníž. přenesená",J368,0)</f>
        <v>0</v>
      </c>
      <c r="BI368" s="134">
        <f>IF(N368="nulová",J368,0)</f>
        <v>0</v>
      </c>
      <c r="BJ368" s="15" t="s">
        <v>75</v>
      </c>
      <c r="BK368" s="134">
        <f>ROUND(I368*H368,2)</f>
        <v>0</v>
      </c>
      <c r="BL368" s="15" t="s">
        <v>117</v>
      </c>
      <c r="BM368" s="133" t="s">
        <v>490</v>
      </c>
    </row>
    <row r="369" spans="1:65" s="2" customFormat="1" ht="16.5" customHeight="1">
      <c r="A369" s="27"/>
      <c r="B369" s="126"/>
      <c r="C369" s="195">
        <v>106</v>
      </c>
      <c r="D369" s="195" t="s">
        <v>113</v>
      </c>
      <c r="E369" s="196" t="s">
        <v>491</v>
      </c>
      <c r="F369" s="197" t="s">
        <v>492</v>
      </c>
      <c r="G369" s="198" t="s">
        <v>237</v>
      </c>
      <c r="H369" s="199">
        <v>3</v>
      </c>
      <c r="I369" s="127"/>
      <c r="J369" s="150">
        <f t="shared" si="3"/>
        <v>0</v>
      </c>
      <c r="K369" s="128"/>
      <c r="L369" s="28"/>
      <c r="M369" s="129" t="s">
        <v>1</v>
      </c>
      <c r="N369" s="130" t="s">
        <v>33</v>
      </c>
      <c r="O369" s="131">
        <v>0</v>
      </c>
      <c r="P369" s="131">
        <f>O369*H369</f>
        <v>0</v>
      </c>
      <c r="Q369" s="131">
        <v>0.02944</v>
      </c>
      <c r="R369" s="131">
        <f>Q369*H369</f>
        <v>0.08832000000000001</v>
      </c>
      <c r="S369" s="131">
        <v>0</v>
      </c>
      <c r="T369" s="132">
        <f>S369*H369</f>
        <v>0</v>
      </c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R369" s="133" t="s">
        <v>117</v>
      </c>
      <c r="AT369" s="133" t="s">
        <v>113</v>
      </c>
      <c r="AU369" s="133" t="s">
        <v>75</v>
      </c>
      <c r="AY369" s="15" t="s">
        <v>112</v>
      </c>
      <c r="BE369" s="134">
        <f>IF(N369="základní",J369,0)</f>
        <v>0</v>
      </c>
      <c r="BF369" s="134">
        <f>IF(N369="snížená",J369,0)</f>
        <v>0</v>
      </c>
      <c r="BG369" s="134">
        <f>IF(N369="zákl. přenesená",J369,0)</f>
        <v>0</v>
      </c>
      <c r="BH369" s="134">
        <f>IF(N369="sníž. přenesená",J369,0)</f>
        <v>0</v>
      </c>
      <c r="BI369" s="134">
        <f>IF(N369="nulová",J369,0)</f>
        <v>0</v>
      </c>
      <c r="BJ369" s="15" t="s">
        <v>75</v>
      </c>
      <c r="BK369" s="134">
        <f>ROUND(I369*H369,2)</f>
        <v>0</v>
      </c>
      <c r="BL369" s="15" t="s">
        <v>117</v>
      </c>
      <c r="BM369" s="133" t="s">
        <v>493</v>
      </c>
    </row>
    <row r="370" spans="1:65" s="2" customFormat="1" ht="16.5" customHeight="1">
      <c r="A370" s="27"/>
      <c r="B370" s="126"/>
      <c r="C370" s="195">
        <v>107</v>
      </c>
      <c r="D370" s="195" t="s">
        <v>113</v>
      </c>
      <c r="E370" s="196" t="s">
        <v>494</v>
      </c>
      <c r="F370" s="197" t="s">
        <v>495</v>
      </c>
      <c r="G370" s="198" t="s">
        <v>237</v>
      </c>
      <c r="H370" s="199">
        <v>3.03</v>
      </c>
      <c r="I370" s="127"/>
      <c r="J370" s="150">
        <f t="shared" si="3"/>
        <v>0</v>
      </c>
      <c r="K370" s="128"/>
      <c r="L370" s="28"/>
      <c r="M370" s="129" t="s">
        <v>1</v>
      </c>
      <c r="N370" s="130" t="s">
        <v>33</v>
      </c>
      <c r="O370" s="131">
        <v>0</v>
      </c>
      <c r="P370" s="131">
        <f>O370*H370</f>
        <v>0</v>
      </c>
      <c r="Q370" s="131">
        <v>5.6</v>
      </c>
      <c r="R370" s="131">
        <f>Q370*H370</f>
        <v>16.967999999999996</v>
      </c>
      <c r="S370" s="131">
        <v>0</v>
      </c>
      <c r="T370" s="132">
        <f>S370*H370</f>
        <v>0</v>
      </c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R370" s="133" t="s">
        <v>117</v>
      </c>
      <c r="AT370" s="133" t="s">
        <v>113</v>
      </c>
      <c r="AU370" s="133" t="s">
        <v>75</v>
      </c>
      <c r="AY370" s="15" t="s">
        <v>112</v>
      </c>
      <c r="BE370" s="134">
        <f>IF(N370="základní",J370,0)</f>
        <v>0</v>
      </c>
      <c r="BF370" s="134">
        <f>IF(N370="snížená",J370,0)</f>
        <v>0</v>
      </c>
      <c r="BG370" s="134">
        <f>IF(N370="zákl. přenesená",J370,0)</f>
        <v>0</v>
      </c>
      <c r="BH370" s="134">
        <f>IF(N370="sníž. přenesená",J370,0)</f>
        <v>0</v>
      </c>
      <c r="BI370" s="134">
        <f>IF(N370="nulová",J370,0)</f>
        <v>0</v>
      </c>
      <c r="BJ370" s="15" t="s">
        <v>75</v>
      </c>
      <c r="BK370" s="134">
        <f>ROUND(I370*H370,2)</f>
        <v>0</v>
      </c>
      <c r="BL370" s="15" t="s">
        <v>117</v>
      </c>
      <c r="BM370" s="133" t="s">
        <v>496</v>
      </c>
    </row>
    <row r="371" spans="2:51" s="12" customFormat="1" ht="12">
      <c r="B371" s="135"/>
      <c r="C371" s="200"/>
      <c r="D371" s="201" t="s">
        <v>118</v>
      </c>
      <c r="E371" s="202" t="s">
        <v>1</v>
      </c>
      <c r="F371" s="203" t="s">
        <v>339</v>
      </c>
      <c r="G371" s="204"/>
      <c r="H371" s="205">
        <v>3.03</v>
      </c>
      <c r="I371" s="217"/>
      <c r="J371" s="150"/>
      <c r="L371" s="135"/>
      <c r="M371" s="137"/>
      <c r="N371" s="138"/>
      <c r="O371" s="138"/>
      <c r="P371" s="138"/>
      <c r="Q371" s="138"/>
      <c r="R371" s="138"/>
      <c r="S371" s="138"/>
      <c r="T371" s="139"/>
      <c r="AT371" s="136" t="s">
        <v>118</v>
      </c>
      <c r="AU371" s="136" t="s">
        <v>75</v>
      </c>
      <c r="AV371" s="12" t="s">
        <v>77</v>
      </c>
      <c r="AW371" s="12" t="s">
        <v>26</v>
      </c>
      <c r="AX371" s="12" t="s">
        <v>68</v>
      </c>
      <c r="AY371" s="136" t="s">
        <v>112</v>
      </c>
    </row>
    <row r="372" spans="2:51" s="13" customFormat="1" ht="12">
      <c r="B372" s="140"/>
      <c r="C372" s="206"/>
      <c r="D372" s="201" t="s">
        <v>118</v>
      </c>
      <c r="E372" s="207" t="s">
        <v>1</v>
      </c>
      <c r="F372" s="203" t="s">
        <v>120</v>
      </c>
      <c r="G372" s="204"/>
      <c r="H372" s="205">
        <v>3.03</v>
      </c>
      <c r="I372" s="218"/>
      <c r="J372" s="150"/>
      <c r="L372" s="140"/>
      <c r="M372" s="142"/>
      <c r="N372" s="143"/>
      <c r="O372" s="143"/>
      <c r="P372" s="143"/>
      <c r="Q372" s="143"/>
      <c r="R372" s="143"/>
      <c r="S372" s="143"/>
      <c r="T372" s="144"/>
      <c r="AT372" s="141" t="s">
        <v>118</v>
      </c>
      <c r="AU372" s="141" t="s">
        <v>75</v>
      </c>
      <c r="AV372" s="13" t="s">
        <v>117</v>
      </c>
      <c r="AW372" s="13" t="s">
        <v>26</v>
      </c>
      <c r="AX372" s="13" t="s">
        <v>75</v>
      </c>
      <c r="AY372" s="141" t="s">
        <v>112</v>
      </c>
    </row>
    <row r="373" spans="1:65" s="2" customFormat="1" ht="16.5" customHeight="1">
      <c r="A373" s="27"/>
      <c r="B373" s="126"/>
      <c r="C373" s="195">
        <v>108</v>
      </c>
      <c r="D373" s="195" t="s">
        <v>113</v>
      </c>
      <c r="E373" s="196" t="s">
        <v>497</v>
      </c>
      <c r="F373" s="197" t="s">
        <v>498</v>
      </c>
      <c r="G373" s="198" t="s">
        <v>237</v>
      </c>
      <c r="H373" s="199">
        <v>3</v>
      </c>
      <c r="I373" s="127"/>
      <c r="J373" s="150">
        <f t="shared" si="3"/>
        <v>0</v>
      </c>
      <c r="K373" s="128"/>
      <c r="L373" s="28"/>
      <c r="M373" s="129" t="s">
        <v>1</v>
      </c>
      <c r="N373" s="130" t="s">
        <v>33</v>
      </c>
      <c r="O373" s="131">
        <v>0</v>
      </c>
      <c r="P373" s="131">
        <f>O373*H373</f>
        <v>0</v>
      </c>
      <c r="Q373" s="131">
        <v>0.01035</v>
      </c>
      <c r="R373" s="131">
        <f>Q373*H373</f>
        <v>0.03105</v>
      </c>
      <c r="S373" s="131">
        <v>0</v>
      </c>
      <c r="T373" s="132">
        <f>S373*H373</f>
        <v>0</v>
      </c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R373" s="133" t="s">
        <v>117</v>
      </c>
      <c r="AT373" s="133" t="s">
        <v>113</v>
      </c>
      <c r="AU373" s="133" t="s">
        <v>75</v>
      </c>
      <c r="AY373" s="15" t="s">
        <v>112</v>
      </c>
      <c r="BE373" s="134">
        <f>IF(N373="základní",J373,0)</f>
        <v>0</v>
      </c>
      <c r="BF373" s="134">
        <f>IF(N373="snížená",J373,0)</f>
        <v>0</v>
      </c>
      <c r="BG373" s="134">
        <f>IF(N373="zákl. přenesená",J373,0)</f>
        <v>0</v>
      </c>
      <c r="BH373" s="134">
        <f>IF(N373="sníž. přenesená",J373,0)</f>
        <v>0</v>
      </c>
      <c r="BI373" s="134">
        <f>IF(N373="nulová",J373,0)</f>
        <v>0</v>
      </c>
      <c r="BJ373" s="15" t="s">
        <v>75</v>
      </c>
      <c r="BK373" s="134">
        <f>ROUND(I373*H373,2)</f>
        <v>0</v>
      </c>
      <c r="BL373" s="15" t="s">
        <v>117</v>
      </c>
      <c r="BM373" s="133" t="s">
        <v>499</v>
      </c>
    </row>
    <row r="374" spans="1:65" s="2" customFormat="1" ht="16.5" customHeight="1">
      <c r="A374" s="27"/>
      <c r="B374" s="126"/>
      <c r="C374" s="195">
        <v>109</v>
      </c>
      <c r="D374" s="195" t="s">
        <v>113</v>
      </c>
      <c r="E374" s="196" t="s">
        <v>500</v>
      </c>
      <c r="F374" s="197" t="s">
        <v>501</v>
      </c>
      <c r="G374" s="198" t="s">
        <v>237</v>
      </c>
      <c r="H374" s="199">
        <v>3.03</v>
      </c>
      <c r="I374" s="127"/>
      <c r="J374" s="150">
        <f t="shared" si="3"/>
        <v>0</v>
      </c>
      <c r="K374" s="128"/>
      <c r="L374" s="28"/>
      <c r="M374" s="129" t="s">
        <v>1</v>
      </c>
      <c r="N374" s="130" t="s">
        <v>33</v>
      </c>
      <c r="O374" s="131">
        <v>0</v>
      </c>
      <c r="P374" s="131">
        <f>O374*H374</f>
        <v>0</v>
      </c>
      <c r="Q374" s="131">
        <v>1.235</v>
      </c>
      <c r="R374" s="131">
        <f>Q374*H374</f>
        <v>3.74205</v>
      </c>
      <c r="S374" s="131">
        <v>0</v>
      </c>
      <c r="T374" s="132">
        <f>S374*H374</f>
        <v>0</v>
      </c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R374" s="133" t="s">
        <v>117</v>
      </c>
      <c r="AT374" s="133" t="s">
        <v>113</v>
      </c>
      <c r="AU374" s="133" t="s">
        <v>75</v>
      </c>
      <c r="AY374" s="15" t="s">
        <v>112</v>
      </c>
      <c r="BE374" s="134">
        <f>IF(N374="základní",J374,0)</f>
        <v>0</v>
      </c>
      <c r="BF374" s="134">
        <f>IF(N374="snížená",J374,0)</f>
        <v>0</v>
      </c>
      <c r="BG374" s="134">
        <f>IF(N374="zákl. přenesená",J374,0)</f>
        <v>0</v>
      </c>
      <c r="BH374" s="134">
        <f>IF(N374="sníž. přenesená",J374,0)</f>
        <v>0</v>
      </c>
      <c r="BI374" s="134">
        <f>IF(N374="nulová",J374,0)</f>
        <v>0</v>
      </c>
      <c r="BJ374" s="15" t="s">
        <v>75</v>
      </c>
      <c r="BK374" s="134">
        <f>ROUND(I374*H374,2)</f>
        <v>0</v>
      </c>
      <c r="BL374" s="15" t="s">
        <v>117</v>
      </c>
      <c r="BM374" s="133" t="s">
        <v>502</v>
      </c>
    </row>
    <row r="375" spans="2:51" s="12" customFormat="1" ht="12">
      <c r="B375" s="135"/>
      <c r="C375" s="200"/>
      <c r="D375" s="201" t="s">
        <v>118</v>
      </c>
      <c r="E375" s="202" t="s">
        <v>1</v>
      </c>
      <c r="F375" s="210" t="s">
        <v>339</v>
      </c>
      <c r="G375" s="200"/>
      <c r="H375" s="211">
        <v>3.03</v>
      </c>
      <c r="I375" s="217"/>
      <c r="J375" s="150"/>
      <c r="L375" s="135"/>
      <c r="M375" s="137"/>
      <c r="N375" s="138"/>
      <c r="O375" s="138"/>
      <c r="P375" s="138"/>
      <c r="Q375" s="138"/>
      <c r="R375" s="138"/>
      <c r="S375" s="138"/>
      <c r="T375" s="139"/>
      <c r="AT375" s="136" t="s">
        <v>118</v>
      </c>
      <c r="AU375" s="136" t="s">
        <v>75</v>
      </c>
      <c r="AV375" s="12" t="s">
        <v>77</v>
      </c>
      <c r="AW375" s="12" t="s">
        <v>26</v>
      </c>
      <c r="AX375" s="12" t="s">
        <v>68</v>
      </c>
      <c r="AY375" s="136" t="s">
        <v>112</v>
      </c>
    </row>
    <row r="376" spans="2:51" s="13" customFormat="1" ht="12">
      <c r="B376" s="140"/>
      <c r="C376" s="206"/>
      <c r="D376" s="201" t="s">
        <v>118</v>
      </c>
      <c r="E376" s="207" t="s">
        <v>1</v>
      </c>
      <c r="F376" s="203" t="s">
        <v>120</v>
      </c>
      <c r="G376" s="204"/>
      <c r="H376" s="205">
        <v>3.03</v>
      </c>
      <c r="I376" s="218"/>
      <c r="J376" s="150"/>
      <c r="L376" s="140"/>
      <c r="M376" s="142"/>
      <c r="N376" s="143"/>
      <c r="O376" s="143"/>
      <c r="P376" s="143"/>
      <c r="Q376" s="143"/>
      <c r="R376" s="143"/>
      <c r="S376" s="143"/>
      <c r="T376" s="144"/>
      <c r="AT376" s="141" t="s">
        <v>118</v>
      </c>
      <c r="AU376" s="141" t="s">
        <v>75</v>
      </c>
      <c r="AV376" s="13" t="s">
        <v>117</v>
      </c>
      <c r="AW376" s="13" t="s">
        <v>26</v>
      </c>
      <c r="AX376" s="13" t="s">
        <v>75</v>
      </c>
      <c r="AY376" s="141" t="s">
        <v>112</v>
      </c>
    </row>
    <row r="377" spans="1:65" s="2" customFormat="1" ht="16.5" customHeight="1">
      <c r="A377" s="27"/>
      <c r="B377" s="126"/>
      <c r="C377" s="195">
        <v>110</v>
      </c>
      <c r="D377" s="195" t="s">
        <v>113</v>
      </c>
      <c r="E377" s="196" t="s">
        <v>503</v>
      </c>
      <c r="F377" s="197" t="s">
        <v>504</v>
      </c>
      <c r="G377" s="198" t="s">
        <v>237</v>
      </c>
      <c r="H377" s="199">
        <v>4</v>
      </c>
      <c r="I377" s="127"/>
      <c r="J377" s="150">
        <f t="shared" si="3"/>
        <v>0</v>
      </c>
      <c r="K377" s="128"/>
      <c r="L377" s="28"/>
      <c r="M377" s="129" t="s">
        <v>1</v>
      </c>
      <c r="N377" s="130" t="s">
        <v>33</v>
      </c>
      <c r="O377" s="131">
        <v>0</v>
      </c>
      <c r="P377" s="131">
        <f>O377*H377</f>
        <v>0</v>
      </c>
      <c r="Q377" s="131">
        <v>0.03903</v>
      </c>
      <c r="R377" s="131">
        <f>Q377*H377</f>
        <v>0.15612</v>
      </c>
      <c r="S377" s="131">
        <v>0</v>
      </c>
      <c r="T377" s="132">
        <f>S377*H377</f>
        <v>0</v>
      </c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R377" s="133" t="s">
        <v>117</v>
      </c>
      <c r="AT377" s="133" t="s">
        <v>113</v>
      </c>
      <c r="AU377" s="133" t="s">
        <v>75</v>
      </c>
      <c r="AY377" s="15" t="s">
        <v>112</v>
      </c>
      <c r="BE377" s="134">
        <f>IF(N377="základní",J377,0)</f>
        <v>0</v>
      </c>
      <c r="BF377" s="134">
        <f>IF(N377="snížená",J377,0)</f>
        <v>0</v>
      </c>
      <c r="BG377" s="134">
        <f>IF(N377="zákl. přenesená",J377,0)</f>
        <v>0</v>
      </c>
      <c r="BH377" s="134">
        <f>IF(N377="sníž. přenesená",J377,0)</f>
        <v>0</v>
      </c>
      <c r="BI377" s="134">
        <f>IF(N377="nulová",J377,0)</f>
        <v>0</v>
      </c>
      <c r="BJ377" s="15" t="s">
        <v>75</v>
      </c>
      <c r="BK377" s="134">
        <f>ROUND(I377*H377,2)</f>
        <v>0</v>
      </c>
      <c r="BL377" s="15" t="s">
        <v>117</v>
      </c>
      <c r="BM377" s="133" t="s">
        <v>505</v>
      </c>
    </row>
    <row r="378" spans="1:65" s="2" customFormat="1" ht="16.5" customHeight="1">
      <c r="A378" s="27"/>
      <c r="B378" s="126"/>
      <c r="C378" s="195">
        <v>111</v>
      </c>
      <c r="D378" s="195" t="s">
        <v>113</v>
      </c>
      <c r="E378" s="196" t="s">
        <v>506</v>
      </c>
      <c r="F378" s="197" t="s">
        <v>507</v>
      </c>
      <c r="G378" s="198" t="s">
        <v>237</v>
      </c>
      <c r="H378" s="199">
        <v>3.03</v>
      </c>
      <c r="I378" s="127"/>
      <c r="J378" s="150">
        <f t="shared" si="3"/>
        <v>0</v>
      </c>
      <c r="K378" s="128"/>
      <c r="L378" s="28"/>
      <c r="M378" s="129" t="s">
        <v>1</v>
      </c>
      <c r="N378" s="130" t="s">
        <v>33</v>
      </c>
      <c r="O378" s="131">
        <v>0</v>
      </c>
      <c r="P378" s="131">
        <f>O378*H378</f>
        <v>0</v>
      </c>
      <c r="Q378" s="131">
        <v>1.35</v>
      </c>
      <c r="R378" s="131">
        <f>Q378*H378</f>
        <v>4.0905</v>
      </c>
      <c r="S378" s="131">
        <v>0</v>
      </c>
      <c r="T378" s="132">
        <f>S378*H378</f>
        <v>0</v>
      </c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R378" s="133" t="s">
        <v>117</v>
      </c>
      <c r="AT378" s="133" t="s">
        <v>113</v>
      </c>
      <c r="AU378" s="133" t="s">
        <v>75</v>
      </c>
      <c r="AY378" s="15" t="s">
        <v>112</v>
      </c>
      <c r="BE378" s="134">
        <f>IF(N378="základní",J378,0)</f>
        <v>0</v>
      </c>
      <c r="BF378" s="134">
        <f>IF(N378="snížená",J378,0)</f>
        <v>0</v>
      </c>
      <c r="BG378" s="134">
        <f>IF(N378="zákl. přenesená",J378,0)</f>
        <v>0</v>
      </c>
      <c r="BH378" s="134">
        <f>IF(N378="sníž. přenesená",J378,0)</f>
        <v>0</v>
      </c>
      <c r="BI378" s="134">
        <f>IF(N378="nulová",J378,0)</f>
        <v>0</v>
      </c>
      <c r="BJ378" s="15" t="s">
        <v>75</v>
      </c>
      <c r="BK378" s="134">
        <f>ROUND(I378*H378,2)</f>
        <v>0</v>
      </c>
      <c r="BL378" s="15" t="s">
        <v>117</v>
      </c>
      <c r="BM378" s="133" t="s">
        <v>508</v>
      </c>
    </row>
    <row r="379" spans="2:51" s="12" customFormat="1" ht="12">
      <c r="B379" s="135"/>
      <c r="C379" s="200"/>
      <c r="D379" s="201" t="s">
        <v>118</v>
      </c>
      <c r="E379" s="202" t="s">
        <v>1</v>
      </c>
      <c r="F379" s="210" t="s">
        <v>339</v>
      </c>
      <c r="G379" s="200"/>
      <c r="H379" s="211">
        <v>3.03</v>
      </c>
      <c r="I379" s="217"/>
      <c r="J379" s="150"/>
      <c r="L379" s="135"/>
      <c r="M379" s="137"/>
      <c r="N379" s="138"/>
      <c r="O379" s="138"/>
      <c r="P379" s="138"/>
      <c r="Q379" s="138"/>
      <c r="R379" s="138"/>
      <c r="S379" s="138"/>
      <c r="T379" s="139"/>
      <c r="AT379" s="136" t="s">
        <v>118</v>
      </c>
      <c r="AU379" s="136" t="s">
        <v>75</v>
      </c>
      <c r="AV379" s="12" t="s">
        <v>77</v>
      </c>
      <c r="AW379" s="12" t="s">
        <v>26</v>
      </c>
      <c r="AX379" s="12" t="s">
        <v>68</v>
      </c>
      <c r="AY379" s="136" t="s">
        <v>112</v>
      </c>
    </row>
    <row r="380" spans="2:51" s="13" customFormat="1" ht="12">
      <c r="B380" s="140"/>
      <c r="C380" s="206"/>
      <c r="D380" s="201" t="s">
        <v>118</v>
      </c>
      <c r="E380" s="207" t="s">
        <v>1</v>
      </c>
      <c r="F380" s="203" t="s">
        <v>120</v>
      </c>
      <c r="G380" s="204"/>
      <c r="H380" s="205">
        <v>3.03</v>
      </c>
      <c r="I380" s="218"/>
      <c r="J380" s="150"/>
      <c r="L380" s="140"/>
      <c r="M380" s="142"/>
      <c r="N380" s="143"/>
      <c r="O380" s="143"/>
      <c r="P380" s="143"/>
      <c r="Q380" s="143"/>
      <c r="R380" s="143"/>
      <c r="S380" s="143"/>
      <c r="T380" s="144"/>
      <c r="AT380" s="141" t="s">
        <v>118</v>
      </c>
      <c r="AU380" s="141" t="s">
        <v>75</v>
      </c>
      <c r="AV380" s="13" t="s">
        <v>117</v>
      </c>
      <c r="AW380" s="13" t="s">
        <v>26</v>
      </c>
      <c r="AX380" s="13" t="s">
        <v>75</v>
      </c>
      <c r="AY380" s="141" t="s">
        <v>112</v>
      </c>
    </row>
    <row r="381" spans="2:63" s="11" customFormat="1" ht="25.9" customHeight="1">
      <c r="B381" s="118"/>
      <c r="C381" s="192"/>
      <c r="D381" s="193" t="s">
        <v>67</v>
      </c>
      <c r="E381" s="194" t="s">
        <v>509</v>
      </c>
      <c r="F381" s="194" t="s">
        <v>510</v>
      </c>
      <c r="G381" s="192"/>
      <c r="H381" s="192"/>
      <c r="I381" s="215"/>
      <c r="J381" s="190">
        <f>SUM(J382:J383)</f>
        <v>0</v>
      </c>
      <c r="L381" s="118"/>
      <c r="M381" s="120"/>
      <c r="N381" s="121"/>
      <c r="O381" s="121"/>
      <c r="P381" s="122">
        <f>SUM(P382:P383)</f>
        <v>0</v>
      </c>
      <c r="Q381" s="121"/>
      <c r="R381" s="122">
        <f>SUM(R382:R383)</f>
        <v>0</v>
      </c>
      <c r="S381" s="121"/>
      <c r="T381" s="123">
        <f>SUM(T382:T383)</f>
        <v>0</v>
      </c>
      <c r="AR381" s="119" t="s">
        <v>75</v>
      </c>
      <c r="AT381" s="124" t="s">
        <v>67</v>
      </c>
      <c r="AU381" s="124" t="s">
        <v>68</v>
      </c>
      <c r="AY381" s="119" t="s">
        <v>112</v>
      </c>
      <c r="BK381" s="125">
        <f>SUM(BK382:BK383)</f>
        <v>0</v>
      </c>
    </row>
    <row r="382" spans="1:65" s="2" customFormat="1" ht="21.75" customHeight="1">
      <c r="A382" s="27"/>
      <c r="B382" s="126"/>
      <c r="C382" s="195">
        <v>112</v>
      </c>
      <c r="D382" s="195" t="s">
        <v>113</v>
      </c>
      <c r="E382" s="196" t="s">
        <v>511</v>
      </c>
      <c r="F382" s="197" t="s">
        <v>512</v>
      </c>
      <c r="G382" s="198" t="s">
        <v>237</v>
      </c>
      <c r="H382" s="199">
        <v>1</v>
      </c>
      <c r="I382" s="127"/>
      <c r="J382" s="150">
        <f t="shared" si="3"/>
        <v>0</v>
      </c>
      <c r="K382" s="128"/>
      <c r="L382" s="28"/>
      <c r="M382" s="129" t="s">
        <v>1</v>
      </c>
      <c r="N382" s="130" t="s">
        <v>33</v>
      </c>
      <c r="O382" s="131">
        <v>0</v>
      </c>
      <c r="P382" s="131">
        <f>O382*H382</f>
        <v>0</v>
      </c>
      <c r="Q382" s="131">
        <v>0</v>
      </c>
      <c r="R382" s="131">
        <f>Q382*H382</f>
        <v>0</v>
      </c>
      <c r="S382" s="131">
        <v>0</v>
      </c>
      <c r="T382" s="132">
        <f>S382*H382</f>
        <v>0</v>
      </c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R382" s="133" t="s">
        <v>117</v>
      </c>
      <c r="AT382" s="133" t="s">
        <v>113</v>
      </c>
      <c r="AU382" s="133" t="s">
        <v>75</v>
      </c>
      <c r="AY382" s="15" t="s">
        <v>112</v>
      </c>
      <c r="BE382" s="134">
        <f>IF(N382="základní",J382,0)</f>
        <v>0</v>
      </c>
      <c r="BF382" s="134">
        <f>IF(N382="snížená",J382,0)</f>
        <v>0</v>
      </c>
      <c r="BG382" s="134">
        <f>IF(N382="zákl. přenesená",J382,0)</f>
        <v>0</v>
      </c>
      <c r="BH382" s="134">
        <f>IF(N382="sníž. přenesená",J382,0)</f>
        <v>0</v>
      </c>
      <c r="BI382" s="134">
        <f>IF(N382="nulová",J382,0)</f>
        <v>0</v>
      </c>
      <c r="BJ382" s="15" t="s">
        <v>75</v>
      </c>
      <c r="BK382" s="134">
        <f>ROUND(I382*H382,2)</f>
        <v>0</v>
      </c>
      <c r="BL382" s="15" t="s">
        <v>117</v>
      </c>
      <c r="BM382" s="133" t="s">
        <v>513</v>
      </c>
    </row>
    <row r="383" spans="1:65" s="2" customFormat="1" ht="37.9" customHeight="1">
      <c r="A383" s="27"/>
      <c r="B383" s="126"/>
      <c r="C383" s="195">
        <v>113</v>
      </c>
      <c r="D383" s="195" t="s">
        <v>113</v>
      </c>
      <c r="E383" s="196" t="s">
        <v>514</v>
      </c>
      <c r="F383" s="197" t="s">
        <v>515</v>
      </c>
      <c r="G383" s="198" t="s">
        <v>210</v>
      </c>
      <c r="H383" s="199">
        <v>2</v>
      </c>
      <c r="I383" s="127"/>
      <c r="J383" s="150">
        <f t="shared" si="3"/>
        <v>0</v>
      </c>
      <c r="K383" s="128"/>
      <c r="L383" s="28"/>
      <c r="M383" s="129" t="s">
        <v>1</v>
      </c>
      <c r="N383" s="130" t="s">
        <v>33</v>
      </c>
      <c r="O383" s="131">
        <v>0</v>
      </c>
      <c r="P383" s="131">
        <f>O383*H383</f>
        <v>0</v>
      </c>
      <c r="Q383" s="131">
        <v>0</v>
      </c>
      <c r="R383" s="131">
        <f>Q383*H383</f>
        <v>0</v>
      </c>
      <c r="S383" s="131">
        <v>0</v>
      </c>
      <c r="T383" s="132">
        <f>S383*H383</f>
        <v>0</v>
      </c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R383" s="133" t="s">
        <v>117</v>
      </c>
      <c r="AT383" s="133" t="s">
        <v>113</v>
      </c>
      <c r="AU383" s="133" t="s">
        <v>75</v>
      </c>
      <c r="AY383" s="15" t="s">
        <v>112</v>
      </c>
      <c r="BE383" s="134">
        <f>IF(N383="základní",J383,0)</f>
        <v>0</v>
      </c>
      <c r="BF383" s="134">
        <f>IF(N383="snížená",J383,0)</f>
        <v>0</v>
      </c>
      <c r="BG383" s="134">
        <f>IF(N383="zákl. přenesená",J383,0)</f>
        <v>0</v>
      </c>
      <c r="BH383" s="134">
        <f>IF(N383="sníž. přenesená",J383,0)</f>
        <v>0</v>
      </c>
      <c r="BI383" s="134">
        <f>IF(N383="nulová",J383,0)</f>
        <v>0</v>
      </c>
      <c r="BJ383" s="15" t="s">
        <v>75</v>
      </c>
      <c r="BK383" s="134">
        <f>ROUND(I383*H383,2)</f>
        <v>0</v>
      </c>
      <c r="BL383" s="15" t="s">
        <v>117</v>
      </c>
      <c r="BM383" s="133" t="s">
        <v>516</v>
      </c>
    </row>
    <row r="384" spans="2:63" s="11" customFormat="1" ht="25.9" customHeight="1">
      <c r="B384" s="118"/>
      <c r="C384" s="192"/>
      <c r="D384" s="193" t="s">
        <v>67</v>
      </c>
      <c r="E384" s="194" t="s">
        <v>517</v>
      </c>
      <c r="F384" s="194" t="s">
        <v>518</v>
      </c>
      <c r="G384" s="192"/>
      <c r="H384" s="192"/>
      <c r="I384" s="215"/>
      <c r="J384" s="190">
        <f>SUM(J385)</f>
        <v>0</v>
      </c>
      <c r="L384" s="118"/>
      <c r="M384" s="120"/>
      <c r="N384" s="121"/>
      <c r="O384" s="121"/>
      <c r="P384" s="122">
        <f>SUM(P385:P387)</f>
        <v>0</v>
      </c>
      <c r="Q384" s="121"/>
      <c r="R384" s="122">
        <f>SUM(R385:R387)</f>
        <v>0</v>
      </c>
      <c r="S384" s="121"/>
      <c r="T384" s="123">
        <f>SUM(T385:T387)</f>
        <v>0</v>
      </c>
      <c r="AR384" s="119" t="s">
        <v>75</v>
      </c>
      <c r="AT384" s="124" t="s">
        <v>67</v>
      </c>
      <c r="AU384" s="124" t="s">
        <v>68</v>
      </c>
      <c r="AY384" s="119" t="s">
        <v>112</v>
      </c>
      <c r="BK384" s="125">
        <f>SUM(BK385:BK387)</f>
        <v>0</v>
      </c>
    </row>
    <row r="385" spans="1:65" s="2" customFormat="1" ht="16.5" customHeight="1">
      <c r="A385" s="27"/>
      <c r="B385" s="126"/>
      <c r="C385" s="195">
        <v>114</v>
      </c>
      <c r="D385" s="195" t="s">
        <v>113</v>
      </c>
      <c r="E385" s="196" t="s">
        <v>519</v>
      </c>
      <c r="F385" s="197" t="s">
        <v>520</v>
      </c>
      <c r="G385" s="198" t="s">
        <v>210</v>
      </c>
      <c r="H385" s="199">
        <v>189.846</v>
      </c>
      <c r="I385" s="127"/>
      <c r="J385" s="150">
        <f t="shared" si="3"/>
        <v>0</v>
      </c>
      <c r="K385" s="128"/>
      <c r="L385" s="28"/>
      <c r="M385" s="129" t="s">
        <v>1</v>
      </c>
      <c r="N385" s="130" t="s">
        <v>33</v>
      </c>
      <c r="O385" s="131">
        <v>0</v>
      </c>
      <c r="P385" s="131">
        <f>O385*H385</f>
        <v>0</v>
      </c>
      <c r="Q385" s="131">
        <v>0</v>
      </c>
      <c r="R385" s="131">
        <f>Q385*H385</f>
        <v>0</v>
      </c>
      <c r="S385" s="131">
        <v>0</v>
      </c>
      <c r="T385" s="132">
        <f>S385*H385</f>
        <v>0</v>
      </c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R385" s="133" t="s">
        <v>117</v>
      </c>
      <c r="AT385" s="133" t="s">
        <v>113</v>
      </c>
      <c r="AU385" s="133" t="s">
        <v>75</v>
      </c>
      <c r="AY385" s="15" t="s">
        <v>112</v>
      </c>
      <c r="BE385" s="134">
        <f>IF(N385="základní",J385,0)</f>
        <v>0</v>
      </c>
      <c r="BF385" s="134">
        <f>IF(N385="snížená",J385,0)</f>
        <v>0</v>
      </c>
      <c r="BG385" s="134">
        <f>IF(N385="zákl. přenesená",J385,0)</f>
        <v>0</v>
      </c>
      <c r="BH385" s="134">
        <f>IF(N385="sníž. přenesená",J385,0)</f>
        <v>0</v>
      </c>
      <c r="BI385" s="134">
        <f>IF(N385="nulová",J385,0)</f>
        <v>0</v>
      </c>
      <c r="BJ385" s="15" t="s">
        <v>75</v>
      </c>
      <c r="BK385" s="134">
        <f>ROUND(I385*H385,2)</f>
        <v>0</v>
      </c>
      <c r="BL385" s="15" t="s">
        <v>117</v>
      </c>
      <c r="BM385" s="133" t="s">
        <v>521</v>
      </c>
    </row>
    <row r="386" spans="2:51" s="12" customFormat="1" ht="12">
      <c r="B386" s="135"/>
      <c r="C386" s="200"/>
      <c r="D386" s="201" t="s">
        <v>118</v>
      </c>
      <c r="E386" s="202" t="s">
        <v>1</v>
      </c>
      <c r="F386" s="210" t="s">
        <v>522</v>
      </c>
      <c r="G386" s="200"/>
      <c r="H386" s="211">
        <v>189.846489</v>
      </c>
      <c r="I386" s="217"/>
      <c r="J386" s="150"/>
      <c r="L386" s="135"/>
      <c r="M386" s="137"/>
      <c r="N386" s="138"/>
      <c r="O386" s="138"/>
      <c r="P386" s="138"/>
      <c r="Q386" s="138"/>
      <c r="R386" s="138"/>
      <c r="S386" s="138"/>
      <c r="T386" s="139"/>
      <c r="AT386" s="136" t="s">
        <v>118</v>
      </c>
      <c r="AU386" s="136" t="s">
        <v>75</v>
      </c>
      <c r="AV386" s="12" t="s">
        <v>77</v>
      </c>
      <c r="AW386" s="12" t="s">
        <v>26</v>
      </c>
      <c r="AX386" s="12" t="s">
        <v>68</v>
      </c>
      <c r="AY386" s="136" t="s">
        <v>112</v>
      </c>
    </row>
    <row r="387" spans="2:51" s="13" customFormat="1" ht="12">
      <c r="B387" s="140"/>
      <c r="C387" s="206"/>
      <c r="D387" s="201" t="s">
        <v>118</v>
      </c>
      <c r="E387" s="207" t="s">
        <v>1</v>
      </c>
      <c r="F387" s="203" t="s">
        <v>120</v>
      </c>
      <c r="G387" s="204"/>
      <c r="H387" s="205">
        <v>189.846489</v>
      </c>
      <c r="I387" s="218"/>
      <c r="J387" s="150"/>
      <c r="L387" s="140"/>
      <c r="M387" s="142"/>
      <c r="N387" s="143"/>
      <c r="O387" s="143"/>
      <c r="P387" s="143"/>
      <c r="Q387" s="143"/>
      <c r="R387" s="143"/>
      <c r="S387" s="143"/>
      <c r="T387" s="144"/>
      <c r="AT387" s="141" t="s">
        <v>118</v>
      </c>
      <c r="AU387" s="141" t="s">
        <v>75</v>
      </c>
      <c r="AV387" s="13" t="s">
        <v>117</v>
      </c>
      <c r="AW387" s="13" t="s">
        <v>26</v>
      </c>
      <c r="AX387" s="13" t="s">
        <v>75</v>
      </c>
      <c r="AY387" s="141" t="s">
        <v>112</v>
      </c>
    </row>
    <row r="388" spans="2:63" s="11" customFormat="1" ht="25.9" customHeight="1">
      <c r="B388" s="118"/>
      <c r="C388" s="192"/>
      <c r="D388" s="193" t="s">
        <v>67</v>
      </c>
      <c r="E388" s="194" t="s">
        <v>523</v>
      </c>
      <c r="F388" s="194" t="s">
        <v>524</v>
      </c>
      <c r="G388" s="192"/>
      <c r="H388" s="192"/>
      <c r="I388" s="215"/>
      <c r="J388" s="190">
        <f>SUM(J389:J415)</f>
        <v>0</v>
      </c>
      <c r="L388" s="118"/>
      <c r="M388" s="120"/>
      <c r="N388" s="121"/>
      <c r="O388" s="121"/>
      <c r="P388" s="122">
        <f>SUM(P389:P415)</f>
        <v>0</v>
      </c>
      <c r="Q388" s="121"/>
      <c r="R388" s="122">
        <f>SUM(R389:R415)</f>
        <v>0</v>
      </c>
      <c r="S388" s="121"/>
      <c r="T388" s="123">
        <f>SUM(T389:T415)</f>
        <v>0</v>
      </c>
      <c r="AR388" s="119" t="s">
        <v>75</v>
      </c>
      <c r="AT388" s="124" t="s">
        <v>67</v>
      </c>
      <c r="AU388" s="124" t="s">
        <v>68</v>
      </c>
      <c r="AY388" s="119" t="s">
        <v>112</v>
      </c>
      <c r="BK388" s="125">
        <f>SUM(BK389:BK415)</f>
        <v>0</v>
      </c>
    </row>
    <row r="389" spans="1:65" s="2" customFormat="1" ht="16.5" customHeight="1">
      <c r="A389" s="27"/>
      <c r="B389" s="126"/>
      <c r="C389" s="195">
        <v>115</v>
      </c>
      <c r="D389" s="195" t="s">
        <v>113</v>
      </c>
      <c r="E389" s="196" t="s">
        <v>525</v>
      </c>
      <c r="F389" s="197" t="s">
        <v>526</v>
      </c>
      <c r="G389" s="198" t="s">
        <v>527</v>
      </c>
      <c r="H389" s="199">
        <v>1</v>
      </c>
      <c r="I389" s="127"/>
      <c r="J389" s="150">
        <f aca="true" t="shared" si="4" ref="J386:J429">ROUND(I389*H389,2)</f>
        <v>0</v>
      </c>
      <c r="K389" s="128"/>
      <c r="L389" s="28"/>
      <c r="M389" s="129" t="s">
        <v>1</v>
      </c>
      <c r="N389" s="130" t="s">
        <v>33</v>
      </c>
      <c r="O389" s="131">
        <v>0</v>
      </c>
      <c r="P389" s="131">
        <f aca="true" t="shared" si="5" ref="P389:P415">O389*H389</f>
        <v>0</v>
      </c>
      <c r="Q389" s="131">
        <v>0</v>
      </c>
      <c r="R389" s="131">
        <f aca="true" t="shared" si="6" ref="R389:R415">Q389*H389</f>
        <v>0</v>
      </c>
      <c r="S389" s="131">
        <v>0</v>
      </c>
      <c r="T389" s="132">
        <f aca="true" t="shared" si="7" ref="T389:T415">S389*H389</f>
        <v>0</v>
      </c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R389" s="133" t="s">
        <v>117</v>
      </c>
      <c r="AT389" s="133" t="s">
        <v>113</v>
      </c>
      <c r="AU389" s="133" t="s">
        <v>75</v>
      </c>
      <c r="AY389" s="15" t="s">
        <v>112</v>
      </c>
      <c r="BE389" s="134">
        <f aca="true" t="shared" si="8" ref="BE389:BE415">IF(N389="základní",J389,0)</f>
        <v>0</v>
      </c>
      <c r="BF389" s="134">
        <f aca="true" t="shared" si="9" ref="BF389:BF415">IF(N389="snížená",J389,0)</f>
        <v>0</v>
      </c>
      <c r="BG389" s="134">
        <f aca="true" t="shared" si="10" ref="BG389:BG415">IF(N389="zákl. přenesená",J389,0)</f>
        <v>0</v>
      </c>
      <c r="BH389" s="134">
        <f aca="true" t="shared" si="11" ref="BH389:BH415">IF(N389="sníž. přenesená",J389,0)</f>
        <v>0</v>
      </c>
      <c r="BI389" s="134">
        <f aca="true" t="shared" si="12" ref="BI389:BI415">IF(N389="nulová",J389,0)</f>
        <v>0</v>
      </c>
      <c r="BJ389" s="15" t="s">
        <v>75</v>
      </c>
      <c r="BK389" s="134">
        <f aca="true" t="shared" si="13" ref="BK389:BK415">ROUND(I389*H389,2)</f>
        <v>0</v>
      </c>
      <c r="BL389" s="15" t="s">
        <v>117</v>
      </c>
      <c r="BM389" s="133" t="s">
        <v>528</v>
      </c>
    </row>
    <row r="390" spans="1:65" s="2" customFormat="1" ht="16.5" customHeight="1">
      <c r="A390" s="27"/>
      <c r="B390" s="126"/>
      <c r="C390" s="195">
        <v>116</v>
      </c>
      <c r="D390" s="195" t="s">
        <v>113</v>
      </c>
      <c r="E390" s="196" t="s">
        <v>529</v>
      </c>
      <c r="F390" s="197" t="s">
        <v>530</v>
      </c>
      <c r="G390" s="198" t="s">
        <v>527</v>
      </c>
      <c r="H390" s="199">
        <v>1</v>
      </c>
      <c r="I390" s="127"/>
      <c r="J390" s="150">
        <f t="shared" si="4"/>
        <v>0</v>
      </c>
      <c r="K390" s="128"/>
      <c r="L390" s="28"/>
      <c r="M390" s="129" t="s">
        <v>1</v>
      </c>
      <c r="N390" s="130" t="s">
        <v>33</v>
      </c>
      <c r="O390" s="131">
        <v>0</v>
      </c>
      <c r="P390" s="131">
        <f t="shared" si="5"/>
        <v>0</v>
      </c>
      <c r="Q390" s="131">
        <v>0</v>
      </c>
      <c r="R390" s="131">
        <f t="shared" si="6"/>
        <v>0</v>
      </c>
      <c r="S390" s="131">
        <v>0</v>
      </c>
      <c r="T390" s="132">
        <f t="shared" si="7"/>
        <v>0</v>
      </c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R390" s="133" t="s">
        <v>117</v>
      </c>
      <c r="AT390" s="133" t="s">
        <v>113</v>
      </c>
      <c r="AU390" s="133" t="s">
        <v>75</v>
      </c>
      <c r="AY390" s="15" t="s">
        <v>112</v>
      </c>
      <c r="BE390" s="134">
        <f t="shared" si="8"/>
        <v>0</v>
      </c>
      <c r="BF390" s="134">
        <f t="shared" si="9"/>
        <v>0</v>
      </c>
      <c r="BG390" s="134">
        <f t="shared" si="10"/>
        <v>0</v>
      </c>
      <c r="BH390" s="134">
        <f t="shared" si="11"/>
        <v>0</v>
      </c>
      <c r="BI390" s="134">
        <f t="shared" si="12"/>
        <v>0</v>
      </c>
      <c r="BJ390" s="15" t="s">
        <v>75</v>
      </c>
      <c r="BK390" s="134">
        <f t="shared" si="13"/>
        <v>0</v>
      </c>
      <c r="BL390" s="15" t="s">
        <v>117</v>
      </c>
      <c r="BM390" s="133" t="s">
        <v>531</v>
      </c>
    </row>
    <row r="391" spans="1:65" s="2" customFormat="1" ht="16.5" customHeight="1">
      <c r="A391" s="27"/>
      <c r="B391" s="126"/>
      <c r="C391" s="195">
        <v>117</v>
      </c>
      <c r="D391" s="195" t="s">
        <v>113</v>
      </c>
      <c r="E391" s="196" t="s">
        <v>532</v>
      </c>
      <c r="F391" s="197" t="s">
        <v>533</v>
      </c>
      <c r="G391" s="198" t="s">
        <v>527</v>
      </c>
      <c r="H391" s="199">
        <v>1</v>
      </c>
      <c r="I391" s="127"/>
      <c r="J391" s="150">
        <f t="shared" si="4"/>
        <v>0</v>
      </c>
      <c r="K391" s="128"/>
      <c r="L391" s="28"/>
      <c r="M391" s="129" t="s">
        <v>1</v>
      </c>
      <c r="N391" s="130" t="s">
        <v>33</v>
      </c>
      <c r="O391" s="131">
        <v>0</v>
      </c>
      <c r="P391" s="131">
        <f t="shared" si="5"/>
        <v>0</v>
      </c>
      <c r="Q391" s="131">
        <v>0</v>
      </c>
      <c r="R391" s="131">
        <f t="shared" si="6"/>
        <v>0</v>
      </c>
      <c r="S391" s="131">
        <v>0</v>
      </c>
      <c r="T391" s="132">
        <f t="shared" si="7"/>
        <v>0</v>
      </c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R391" s="133" t="s">
        <v>117</v>
      </c>
      <c r="AT391" s="133" t="s">
        <v>113</v>
      </c>
      <c r="AU391" s="133" t="s">
        <v>75</v>
      </c>
      <c r="AY391" s="15" t="s">
        <v>112</v>
      </c>
      <c r="BE391" s="134">
        <f t="shared" si="8"/>
        <v>0</v>
      </c>
      <c r="BF391" s="134">
        <f t="shared" si="9"/>
        <v>0</v>
      </c>
      <c r="BG391" s="134">
        <f t="shared" si="10"/>
        <v>0</v>
      </c>
      <c r="BH391" s="134">
        <f t="shared" si="11"/>
        <v>0</v>
      </c>
      <c r="BI391" s="134">
        <f t="shared" si="12"/>
        <v>0</v>
      </c>
      <c r="BJ391" s="15" t="s">
        <v>75</v>
      </c>
      <c r="BK391" s="134">
        <f t="shared" si="13"/>
        <v>0</v>
      </c>
      <c r="BL391" s="15" t="s">
        <v>117</v>
      </c>
      <c r="BM391" s="133" t="s">
        <v>534</v>
      </c>
    </row>
    <row r="392" spans="1:65" s="2" customFormat="1" ht="16.5" customHeight="1">
      <c r="A392" s="27"/>
      <c r="B392" s="126"/>
      <c r="C392" s="195">
        <v>118</v>
      </c>
      <c r="D392" s="195" t="s">
        <v>113</v>
      </c>
      <c r="E392" s="196" t="s">
        <v>535</v>
      </c>
      <c r="F392" s="197" t="s">
        <v>536</v>
      </c>
      <c r="G392" s="198" t="s">
        <v>537</v>
      </c>
      <c r="H392" s="199">
        <v>14.6</v>
      </c>
      <c r="I392" s="127"/>
      <c r="J392" s="150">
        <f t="shared" si="4"/>
        <v>0</v>
      </c>
      <c r="K392" s="128"/>
      <c r="L392" s="28"/>
      <c r="M392" s="129" t="s">
        <v>1</v>
      </c>
      <c r="N392" s="130" t="s">
        <v>33</v>
      </c>
      <c r="O392" s="131">
        <v>0</v>
      </c>
      <c r="P392" s="131">
        <f t="shared" si="5"/>
        <v>0</v>
      </c>
      <c r="Q392" s="131">
        <v>0</v>
      </c>
      <c r="R392" s="131">
        <f t="shared" si="6"/>
        <v>0</v>
      </c>
      <c r="S392" s="131">
        <v>0</v>
      </c>
      <c r="T392" s="132">
        <f t="shared" si="7"/>
        <v>0</v>
      </c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R392" s="133" t="s">
        <v>117</v>
      </c>
      <c r="AT392" s="133" t="s">
        <v>113</v>
      </c>
      <c r="AU392" s="133" t="s">
        <v>75</v>
      </c>
      <c r="AY392" s="15" t="s">
        <v>112</v>
      </c>
      <c r="BE392" s="134">
        <f t="shared" si="8"/>
        <v>0</v>
      </c>
      <c r="BF392" s="134">
        <f t="shared" si="9"/>
        <v>0</v>
      </c>
      <c r="BG392" s="134">
        <f t="shared" si="10"/>
        <v>0</v>
      </c>
      <c r="BH392" s="134">
        <f t="shared" si="11"/>
        <v>0</v>
      </c>
      <c r="BI392" s="134">
        <f t="shared" si="12"/>
        <v>0</v>
      </c>
      <c r="BJ392" s="15" t="s">
        <v>75</v>
      </c>
      <c r="BK392" s="134">
        <f t="shared" si="13"/>
        <v>0</v>
      </c>
      <c r="BL392" s="15" t="s">
        <v>117</v>
      </c>
      <c r="BM392" s="133" t="s">
        <v>538</v>
      </c>
    </row>
    <row r="393" spans="1:65" s="2" customFormat="1" ht="24.2" customHeight="1">
      <c r="A393" s="27"/>
      <c r="B393" s="126"/>
      <c r="C393" s="195">
        <v>119</v>
      </c>
      <c r="D393" s="195" t="s">
        <v>113</v>
      </c>
      <c r="E393" s="196" t="s">
        <v>539</v>
      </c>
      <c r="F393" s="197" t="s">
        <v>628</v>
      </c>
      <c r="G393" s="198" t="s">
        <v>527</v>
      </c>
      <c r="H393" s="199">
        <v>1</v>
      </c>
      <c r="I393" s="127"/>
      <c r="J393" s="150">
        <f t="shared" si="4"/>
        <v>0</v>
      </c>
      <c r="K393" s="128"/>
      <c r="L393" s="28"/>
      <c r="M393" s="129" t="s">
        <v>1</v>
      </c>
      <c r="N393" s="130" t="s">
        <v>33</v>
      </c>
      <c r="O393" s="131">
        <v>0</v>
      </c>
      <c r="P393" s="131">
        <f t="shared" si="5"/>
        <v>0</v>
      </c>
      <c r="Q393" s="131">
        <v>0</v>
      </c>
      <c r="R393" s="131">
        <f t="shared" si="6"/>
        <v>0</v>
      </c>
      <c r="S393" s="131">
        <v>0</v>
      </c>
      <c r="T393" s="132">
        <f t="shared" si="7"/>
        <v>0</v>
      </c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R393" s="133" t="s">
        <v>117</v>
      </c>
      <c r="AT393" s="133" t="s">
        <v>113</v>
      </c>
      <c r="AU393" s="133" t="s">
        <v>75</v>
      </c>
      <c r="AY393" s="15" t="s">
        <v>112</v>
      </c>
      <c r="BE393" s="134">
        <f t="shared" si="8"/>
        <v>0</v>
      </c>
      <c r="BF393" s="134">
        <f t="shared" si="9"/>
        <v>0</v>
      </c>
      <c r="BG393" s="134">
        <f t="shared" si="10"/>
        <v>0</v>
      </c>
      <c r="BH393" s="134">
        <f t="shared" si="11"/>
        <v>0</v>
      </c>
      <c r="BI393" s="134">
        <f t="shared" si="12"/>
        <v>0</v>
      </c>
      <c r="BJ393" s="15" t="s">
        <v>75</v>
      </c>
      <c r="BK393" s="134">
        <f t="shared" si="13"/>
        <v>0</v>
      </c>
      <c r="BL393" s="15" t="s">
        <v>117</v>
      </c>
      <c r="BM393" s="133" t="s">
        <v>540</v>
      </c>
    </row>
    <row r="394" spans="1:65" s="2" customFormat="1" ht="24.2" customHeight="1">
      <c r="A394" s="27"/>
      <c r="B394" s="126"/>
      <c r="C394" s="195">
        <v>120</v>
      </c>
      <c r="D394" s="195" t="s">
        <v>113</v>
      </c>
      <c r="E394" s="196" t="s">
        <v>541</v>
      </c>
      <c r="F394" s="197" t="s">
        <v>542</v>
      </c>
      <c r="G394" s="198" t="s">
        <v>527</v>
      </c>
      <c r="H394" s="199">
        <v>1</v>
      </c>
      <c r="I394" s="127"/>
      <c r="J394" s="150">
        <f t="shared" si="4"/>
        <v>0</v>
      </c>
      <c r="K394" s="128"/>
      <c r="L394" s="28"/>
      <c r="M394" s="129" t="s">
        <v>1</v>
      </c>
      <c r="N394" s="130" t="s">
        <v>33</v>
      </c>
      <c r="O394" s="131">
        <v>0</v>
      </c>
      <c r="P394" s="131">
        <f t="shared" si="5"/>
        <v>0</v>
      </c>
      <c r="Q394" s="131">
        <v>0</v>
      </c>
      <c r="R394" s="131">
        <f t="shared" si="6"/>
        <v>0</v>
      </c>
      <c r="S394" s="131">
        <v>0</v>
      </c>
      <c r="T394" s="132">
        <f t="shared" si="7"/>
        <v>0</v>
      </c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R394" s="133" t="s">
        <v>117</v>
      </c>
      <c r="AT394" s="133" t="s">
        <v>113</v>
      </c>
      <c r="AU394" s="133" t="s">
        <v>75</v>
      </c>
      <c r="AY394" s="15" t="s">
        <v>112</v>
      </c>
      <c r="BE394" s="134">
        <f t="shared" si="8"/>
        <v>0</v>
      </c>
      <c r="BF394" s="134">
        <f t="shared" si="9"/>
        <v>0</v>
      </c>
      <c r="BG394" s="134">
        <f t="shared" si="10"/>
        <v>0</v>
      </c>
      <c r="BH394" s="134">
        <f t="shared" si="11"/>
        <v>0</v>
      </c>
      <c r="BI394" s="134">
        <f t="shared" si="12"/>
        <v>0</v>
      </c>
      <c r="BJ394" s="15" t="s">
        <v>75</v>
      </c>
      <c r="BK394" s="134">
        <f t="shared" si="13"/>
        <v>0</v>
      </c>
      <c r="BL394" s="15" t="s">
        <v>117</v>
      </c>
      <c r="BM394" s="133" t="s">
        <v>543</v>
      </c>
    </row>
    <row r="395" spans="1:65" s="2" customFormat="1" ht="24.2" customHeight="1">
      <c r="A395" s="27"/>
      <c r="B395" s="126"/>
      <c r="C395" s="195">
        <v>121</v>
      </c>
      <c r="D395" s="195" t="s">
        <v>113</v>
      </c>
      <c r="E395" s="196" t="s">
        <v>544</v>
      </c>
      <c r="F395" s="197" t="s">
        <v>545</v>
      </c>
      <c r="G395" s="198" t="s">
        <v>546</v>
      </c>
      <c r="H395" s="199">
        <v>1</v>
      </c>
      <c r="I395" s="127"/>
      <c r="J395" s="150">
        <f t="shared" si="4"/>
        <v>0</v>
      </c>
      <c r="K395" s="128"/>
      <c r="L395" s="28"/>
      <c r="M395" s="129" t="s">
        <v>1</v>
      </c>
      <c r="N395" s="130" t="s">
        <v>33</v>
      </c>
      <c r="O395" s="131">
        <v>0</v>
      </c>
      <c r="P395" s="131">
        <f t="shared" si="5"/>
        <v>0</v>
      </c>
      <c r="Q395" s="131">
        <v>0</v>
      </c>
      <c r="R395" s="131">
        <f t="shared" si="6"/>
        <v>0</v>
      </c>
      <c r="S395" s="131">
        <v>0</v>
      </c>
      <c r="T395" s="132">
        <f t="shared" si="7"/>
        <v>0</v>
      </c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R395" s="133" t="s">
        <v>117</v>
      </c>
      <c r="AT395" s="133" t="s">
        <v>113</v>
      </c>
      <c r="AU395" s="133" t="s">
        <v>75</v>
      </c>
      <c r="AY395" s="15" t="s">
        <v>112</v>
      </c>
      <c r="BE395" s="134">
        <f t="shared" si="8"/>
        <v>0</v>
      </c>
      <c r="BF395" s="134">
        <f t="shared" si="9"/>
        <v>0</v>
      </c>
      <c r="BG395" s="134">
        <f t="shared" si="10"/>
        <v>0</v>
      </c>
      <c r="BH395" s="134">
        <f t="shared" si="11"/>
        <v>0</v>
      </c>
      <c r="BI395" s="134">
        <f t="shared" si="12"/>
        <v>0</v>
      </c>
      <c r="BJ395" s="15" t="s">
        <v>75</v>
      </c>
      <c r="BK395" s="134">
        <f t="shared" si="13"/>
        <v>0</v>
      </c>
      <c r="BL395" s="15" t="s">
        <v>117</v>
      </c>
      <c r="BM395" s="133" t="s">
        <v>547</v>
      </c>
    </row>
    <row r="396" spans="1:65" s="2" customFormat="1" ht="24.2" customHeight="1">
      <c r="A396" s="27"/>
      <c r="B396" s="126"/>
      <c r="C396" s="195">
        <v>122</v>
      </c>
      <c r="D396" s="195" t="s">
        <v>113</v>
      </c>
      <c r="E396" s="196" t="s">
        <v>548</v>
      </c>
      <c r="F396" s="197" t="s">
        <v>549</v>
      </c>
      <c r="G396" s="198" t="s">
        <v>527</v>
      </c>
      <c r="H396" s="199">
        <v>1</v>
      </c>
      <c r="I396" s="127"/>
      <c r="J396" s="150">
        <f t="shared" si="4"/>
        <v>0</v>
      </c>
      <c r="K396" s="128"/>
      <c r="L396" s="28"/>
      <c r="M396" s="129" t="s">
        <v>1</v>
      </c>
      <c r="N396" s="130" t="s">
        <v>33</v>
      </c>
      <c r="O396" s="131">
        <v>0</v>
      </c>
      <c r="P396" s="131">
        <f t="shared" si="5"/>
        <v>0</v>
      </c>
      <c r="Q396" s="131">
        <v>0</v>
      </c>
      <c r="R396" s="131">
        <f t="shared" si="6"/>
        <v>0</v>
      </c>
      <c r="S396" s="131">
        <v>0</v>
      </c>
      <c r="T396" s="132">
        <f t="shared" si="7"/>
        <v>0</v>
      </c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R396" s="133" t="s">
        <v>117</v>
      </c>
      <c r="AT396" s="133" t="s">
        <v>113</v>
      </c>
      <c r="AU396" s="133" t="s">
        <v>75</v>
      </c>
      <c r="AY396" s="15" t="s">
        <v>112</v>
      </c>
      <c r="BE396" s="134">
        <f t="shared" si="8"/>
        <v>0</v>
      </c>
      <c r="BF396" s="134">
        <f t="shared" si="9"/>
        <v>0</v>
      </c>
      <c r="BG396" s="134">
        <f t="shared" si="10"/>
        <v>0</v>
      </c>
      <c r="BH396" s="134">
        <f t="shared" si="11"/>
        <v>0</v>
      </c>
      <c r="BI396" s="134">
        <f t="shared" si="12"/>
        <v>0</v>
      </c>
      <c r="BJ396" s="15" t="s">
        <v>75</v>
      </c>
      <c r="BK396" s="134">
        <f t="shared" si="13"/>
        <v>0</v>
      </c>
      <c r="BL396" s="15" t="s">
        <v>117</v>
      </c>
      <c r="BM396" s="133" t="s">
        <v>550</v>
      </c>
    </row>
    <row r="397" spans="1:65" s="2" customFormat="1" ht="37.9" customHeight="1">
      <c r="A397" s="27"/>
      <c r="B397" s="126"/>
      <c r="C397" s="195">
        <v>123</v>
      </c>
      <c r="D397" s="195" t="s">
        <v>113</v>
      </c>
      <c r="E397" s="196" t="s">
        <v>551</v>
      </c>
      <c r="F397" s="197" t="s">
        <v>552</v>
      </c>
      <c r="G397" s="198" t="s">
        <v>527</v>
      </c>
      <c r="H397" s="199">
        <v>1</v>
      </c>
      <c r="I397" s="127"/>
      <c r="J397" s="150">
        <f t="shared" si="4"/>
        <v>0</v>
      </c>
      <c r="K397" s="128"/>
      <c r="L397" s="28"/>
      <c r="M397" s="129" t="s">
        <v>1</v>
      </c>
      <c r="N397" s="130" t="s">
        <v>33</v>
      </c>
      <c r="O397" s="131">
        <v>0</v>
      </c>
      <c r="P397" s="131">
        <f t="shared" si="5"/>
        <v>0</v>
      </c>
      <c r="Q397" s="131">
        <v>0</v>
      </c>
      <c r="R397" s="131">
        <f t="shared" si="6"/>
        <v>0</v>
      </c>
      <c r="S397" s="131">
        <v>0</v>
      </c>
      <c r="T397" s="132">
        <f t="shared" si="7"/>
        <v>0</v>
      </c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R397" s="133" t="s">
        <v>117</v>
      </c>
      <c r="AT397" s="133" t="s">
        <v>113</v>
      </c>
      <c r="AU397" s="133" t="s">
        <v>75</v>
      </c>
      <c r="AY397" s="15" t="s">
        <v>112</v>
      </c>
      <c r="BE397" s="134">
        <f t="shared" si="8"/>
        <v>0</v>
      </c>
      <c r="BF397" s="134">
        <f t="shared" si="9"/>
        <v>0</v>
      </c>
      <c r="BG397" s="134">
        <f t="shared" si="10"/>
        <v>0</v>
      </c>
      <c r="BH397" s="134">
        <f t="shared" si="11"/>
        <v>0</v>
      </c>
      <c r="BI397" s="134">
        <f t="shared" si="12"/>
        <v>0</v>
      </c>
      <c r="BJ397" s="15" t="s">
        <v>75</v>
      </c>
      <c r="BK397" s="134">
        <f t="shared" si="13"/>
        <v>0</v>
      </c>
      <c r="BL397" s="15" t="s">
        <v>117</v>
      </c>
      <c r="BM397" s="133" t="s">
        <v>553</v>
      </c>
    </row>
    <row r="398" spans="1:65" s="2" customFormat="1" ht="37.9" customHeight="1">
      <c r="A398" s="27"/>
      <c r="B398" s="126"/>
      <c r="C398" s="195">
        <v>124</v>
      </c>
      <c r="D398" s="195" t="s">
        <v>113</v>
      </c>
      <c r="E398" s="196" t="s">
        <v>554</v>
      </c>
      <c r="F398" s="197" t="s">
        <v>555</v>
      </c>
      <c r="G398" s="198" t="s">
        <v>527</v>
      </c>
      <c r="H398" s="199">
        <v>1</v>
      </c>
      <c r="I398" s="127"/>
      <c r="J398" s="150">
        <f t="shared" si="4"/>
        <v>0</v>
      </c>
      <c r="K398" s="128"/>
      <c r="L398" s="28"/>
      <c r="M398" s="129" t="s">
        <v>1</v>
      </c>
      <c r="N398" s="130" t="s">
        <v>33</v>
      </c>
      <c r="O398" s="131">
        <v>0</v>
      </c>
      <c r="P398" s="131">
        <f t="shared" si="5"/>
        <v>0</v>
      </c>
      <c r="Q398" s="131">
        <v>0</v>
      </c>
      <c r="R398" s="131">
        <f t="shared" si="6"/>
        <v>0</v>
      </c>
      <c r="S398" s="131">
        <v>0</v>
      </c>
      <c r="T398" s="132">
        <f t="shared" si="7"/>
        <v>0</v>
      </c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R398" s="133" t="s">
        <v>117</v>
      </c>
      <c r="AT398" s="133" t="s">
        <v>113</v>
      </c>
      <c r="AU398" s="133" t="s">
        <v>75</v>
      </c>
      <c r="AY398" s="15" t="s">
        <v>112</v>
      </c>
      <c r="BE398" s="134">
        <f t="shared" si="8"/>
        <v>0</v>
      </c>
      <c r="BF398" s="134">
        <f t="shared" si="9"/>
        <v>0</v>
      </c>
      <c r="BG398" s="134">
        <f t="shared" si="10"/>
        <v>0</v>
      </c>
      <c r="BH398" s="134">
        <f t="shared" si="11"/>
        <v>0</v>
      </c>
      <c r="BI398" s="134">
        <f t="shared" si="12"/>
        <v>0</v>
      </c>
      <c r="BJ398" s="15" t="s">
        <v>75</v>
      </c>
      <c r="BK398" s="134">
        <f t="shared" si="13"/>
        <v>0</v>
      </c>
      <c r="BL398" s="15" t="s">
        <v>117</v>
      </c>
      <c r="BM398" s="133" t="s">
        <v>556</v>
      </c>
    </row>
    <row r="399" spans="1:65" s="2" customFormat="1" ht="24.2" customHeight="1">
      <c r="A399" s="27"/>
      <c r="B399" s="126"/>
      <c r="C399" s="195">
        <v>125</v>
      </c>
      <c r="D399" s="195" t="s">
        <v>113</v>
      </c>
      <c r="E399" s="196" t="s">
        <v>557</v>
      </c>
      <c r="F399" s="197" t="s">
        <v>629</v>
      </c>
      <c r="G399" s="198" t="s">
        <v>527</v>
      </c>
      <c r="H399" s="199">
        <v>1</v>
      </c>
      <c r="I399" s="127"/>
      <c r="J399" s="150">
        <f t="shared" si="4"/>
        <v>0</v>
      </c>
      <c r="K399" s="128"/>
      <c r="L399" s="28"/>
      <c r="M399" s="129" t="s">
        <v>1</v>
      </c>
      <c r="N399" s="130" t="s">
        <v>33</v>
      </c>
      <c r="O399" s="131">
        <v>0</v>
      </c>
      <c r="P399" s="131">
        <f t="shared" si="5"/>
        <v>0</v>
      </c>
      <c r="Q399" s="131">
        <v>0</v>
      </c>
      <c r="R399" s="131">
        <f t="shared" si="6"/>
        <v>0</v>
      </c>
      <c r="S399" s="131">
        <v>0</v>
      </c>
      <c r="T399" s="132">
        <f t="shared" si="7"/>
        <v>0</v>
      </c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R399" s="133" t="s">
        <v>117</v>
      </c>
      <c r="AT399" s="133" t="s">
        <v>113</v>
      </c>
      <c r="AU399" s="133" t="s">
        <v>75</v>
      </c>
      <c r="AY399" s="15" t="s">
        <v>112</v>
      </c>
      <c r="BE399" s="134">
        <f t="shared" si="8"/>
        <v>0</v>
      </c>
      <c r="BF399" s="134">
        <f t="shared" si="9"/>
        <v>0</v>
      </c>
      <c r="BG399" s="134">
        <f t="shared" si="10"/>
        <v>0</v>
      </c>
      <c r="BH399" s="134">
        <f t="shared" si="11"/>
        <v>0</v>
      </c>
      <c r="BI399" s="134">
        <f t="shared" si="12"/>
        <v>0</v>
      </c>
      <c r="BJ399" s="15" t="s">
        <v>75</v>
      </c>
      <c r="BK399" s="134">
        <f t="shared" si="13"/>
        <v>0</v>
      </c>
      <c r="BL399" s="15" t="s">
        <v>117</v>
      </c>
      <c r="BM399" s="133" t="s">
        <v>558</v>
      </c>
    </row>
    <row r="400" spans="1:65" s="2" customFormat="1" ht="37.9" customHeight="1">
      <c r="A400" s="27"/>
      <c r="B400" s="126"/>
      <c r="C400" s="195">
        <v>126</v>
      </c>
      <c r="D400" s="195" t="s">
        <v>113</v>
      </c>
      <c r="E400" s="196" t="s">
        <v>559</v>
      </c>
      <c r="F400" s="197" t="s">
        <v>560</v>
      </c>
      <c r="G400" s="198" t="s">
        <v>527</v>
      </c>
      <c r="H400" s="199">
        <v>1</v>
      </c>
      <c r="I400" s="127"/>
      <c r="J400" s="150">
        <f t="shared" si="4"/>
        <v>0</v>
      </c>
      <c r="K400" s="128"/>
      <c r="L400" s="28"/>
      <c r="M400" s="129" t="s">
        <v>1</v>
      </c>
      <c r="N400" s="130" t="s">
        <v>33</v>
      </c>
      <c r="O400" s="131">
        <v>0</v>
      </c>
      <c r="P400" s="131">
        <f t="shared" si="5"/>
        <v>0</v>
      </c>
      <c r="Q400" s="131">
        <v>0</v>
      </c>
      <c r="R400" s="131">
        <f t="shared" si="6"/>
        <v>0</v>
      </c>
      <c r="S400" s="131">
        <v>0</v>
      </c>
      <c r="T400" s="132">
        <f t="shared" si="7"/>
        <v>0</v>
      </c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R400" s="133" t="s">
        <v>117</v>
      </c>
      <c r="AT400" s="133" t="s">
        <v>113</v>
      </c>
      <c r="AU400" s="133" t="s">
        <v>75</v>
      </c>
      <c r="AY400" s="15" t="s">
        <v>112</v>
      </c>
      <c r="BE400" s="134">
        <f t="shared" si="8"/>
        <v>0</v>
      </c>
      <c r="BF400" s="134">
        <f t="shared" si="9"/>
        <v>0</v>
      </c>
      <c r="BG400" s="134">
        <f t="shared" si="10"/>
        <v>0</v>
      </c>
      <c r="BH400" s="134">
        <f t="shared" si="11"/>
        <v>0</v>
      </c>
      <c r="BI400" s="134">
        <f t="shared" si="12"/>
        <v>0</v>
      </c>
      <c r="BJ400" s="15" t="s">
        <v>75</v>
      </c>
      <c r="BK400" s="134">
        <f t="shared" si="13"/>
        <v>0</v>
      </c>
      <c r="BL400" s="15" t="s">
        <v>117</v>
      </c>
      <c r="BM400" s="133" t="s">
        <v>561</v>
      </c>
    </row>
    <row r="401" spans="1:65" s="2" customFormat="1" ht="37.9" customHeight="1">
      <c r="A401" s="27"/>
      <c r="B401" s="126"/>
      <c r="C401" s="195">
        <v>127</v>
      </c>
      <c r="D401" s="195" t="s">
        <v>113</v>
      </c>
      <c r="E401" s="196" t="s">
        <v>562</v>
      </c>
      <c r="F401" s="197" t="s">
        <v>563</v>
      </c>
      <c r="G401" s="198" t="s">
        <v>527</v>
      </c>
      <c r="H401" s="199">
        <v>1</v>
      </c>
      <c r="I401" s="127"/>
      <c r="J401" s="150">
        <f t="shared" si="4"/>
        <v>0</v>
      </c>
      <c r="K401" s="128"/>
      <c r="L401" s="28"/>
      <c r="M401" s="129" t="s">
        <v>1</v>
      </c>
      <c r="N401" s="130" t="s">
        <v>33</v>
      </c>
      <c r="O401" s="131">
        <v>0</v>
      </c>
      <c r="P401" s="131">
        <f t="shared" si="5"/>
        <v>0</v>
      </c>
      <c r="Q401" s="131">
        <v>0</v>
      </c>
      <c r="R401" s="131">
        <f t="shared" si="6"/>
        <v>0</v>
      </c>
      <c r="S401" s="131">
        <v>0</v>
      </c>
      <c r="T401" s="132">
        <f t="shared" si="7"/>
        <v>0</v>
      </c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R401" s="133" t="s">
        <v>117</v>
      </c>
      <c r="AT401" s="133" t="s">
        <v>113</v>
      </c>
      <c r="AU401" s="133" t="s">
        <v>75</v>
      </c>
      <c r="AY401" s="15" t="s">
        <v>112</v>
      </c>
      <c r="BE401" s="134">
        <f t="shared" si="8"/>
        <v>0</v>
      </c>
      <c r="BF401" s="134">
        <f t="shared" si="9"/>
        <v>0</v>
      </c>
      <c r="BG401" s="134">
        <f t="shared" si="10"/>
        <v>0</v>
      </c>
      <c r="BH401" s="134">
        <f t="shared" si="11"/>
        <v>0</v>
      </c>
      <c r="BI401" s="134">
        <f t="shared" si="12"/>
        <v>0</v>
      </c>
      <c r="BJ401" s="15" t="s">
        <v>75</v>
      </c>
      <c r="BK401" s="134">
        <f t="shared" si="13"/>
        <v>0</v>
      </c>
      <c r="BL401" s="15" t="s">
        <v>117</v>
      </c>
      <c r="BM401" s="133" t="s">
        <v>564</v>
      </c>
    </row>
    <row r="402" spans="1:65" s="2" customFormat="1" ht="16.5" customHeight="1">
      <c r="A402" s="27"/>
      <c r="B402" s="126"/>
      <c r="C402" s="195">
        <v>128</v>
      </c>
      <c r="D402" s="195" t="s">
        <v>113</v>
      </c>
      <c r="E402" s="196" t="s">
        <v>565</v>
      </c>
      <c r="F402" s="197" t="s">
        <v>566</v>
      </c>
      <c r="G402" s="198" t="s">
        <v>527</v>
      </c>
      <c r="H402" s="199">
        <v>1</v>
      </c>
      <c r="I402" s="127"/>
      <c r="J402" s="150">
        <f t="shared" si="4"/>
        <v>0</v>
      </c>
      <c r="K402" s="128"/>
      <c r="L402" s="28"/>
      <c r="M402" s="129" t="s">
        <v>1</v>
      </c>
      <c r="N402" s="130" t="s">
        <v>33</v>
      </c>
      <c r="O402" s="131">
        <v>0</v>
      </c>
      <c r="P402" s="131">
        <f t="shared" si="5"/>
        <v>0</v>
      </c>
      <c r="Q402" s="131">
        <v>0</v>
      </c>
      <c r="R402" s="131">
        <f t="shared" si="6"/>
        <v>0</v>
      </c>
      <c r="S402" s="131">
        <v>0</v>
      </c>
      <c r="T402" s="132">
        <f t="shared" si="7"/>
        <v>0</v>
      </c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R402" s="133" t="s">
        <v>117</v>
      </c>
      <c r="AT402" s="133" t="s">
        <v>113</v>
      </c>
      <c r="AU402" s="133" t="s">
        <v>75</v>
      </c>
      <c r="AY402" s="15" t="s">
        <v>112</v>
      </c>
      <c r="BE402" s="134">
        <f t="shared" si="8"/>
        <v>0</v>
      </c>
      <c r="BF402" s="134">
        <f t="shared" si="9"/>
        <v>0</v>
      </c>
      <c r="BG402" s="134">
        <f t="shared" si="10"/>
        <v>0</v>
      </c>
      <c r="BH402" s="134">
        <f t="shared" si="11"/>
        <v>0</v>
      </c>
      <c r="BI402" s="134">
        <f t="shared" si="12"/>
        <v>0</v>
      </c>
      <c r="BJ402" s="15" t="s">
        <v>75</v>
      </c>
      <c r="BK402" s="134">
        <f t="shared" si="13"/>
        <v>0</v>
      </c>
      <c r="BL402" s="15" t="s">
        <v>117</v>
      </c>
      <c r="BM402" s="133" t="s">
        <v>567</v>
      </c>
    </row>
    <row r="403" spans="1:65" s="2" customFormat="1" ht="21.75" customHeight="1">
      <c r="A403" s="27"/>
      <c r="B403" s="126"/>
      <c r="C403" s="195">
        <v>129</v>
      </c>
      <c r="D403" s="195" t="s">
        <v>113</v>
      </c>
      <c r="E403" s="196" t="s">
        <v>568</v>
      </c>
      <c r="F403" s="197" t="s">
        <v>569</v>
      </c>
      <c r="G403" s="198" t="s">
        <v>570</v>
      </c>
      <c r="H403" s="199">
        <v>1</v>
      </c>
      <c r="I403" s="127"/>
      <c r="J403" s="150">
        <f t="shared" si="4"/>
        <v>0</v>
      </c>
      <c r="K403" s="128"/>
      <c r="L403" s="28"/>
      <c r="M403" s="129" t="s">
        <v>1</v>
      </c>
      <c r="N403" s="130" t="s">
        <v>33</v>
      </c>
      <c r="O403" s="131">
        <v>0</v>
      </c>
      <c r="P403" s="131">
        <f t="shared" si="5"/>
        <v>0</v>
      </c>
      <c r="Q403" s="131">
        <v>0</v>
      </c>
      <c r="R403" s="131">
        <f t="shared" si="6"/>
        <v>0</v>
      </c>
      <c r="S403" s="131">
        <v>0</v>
      </c>
      <c r="T403" s="132">
        <f t="shared" si="7"/>
        <v>0</v>
      </c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R403" s="133" t="s">
        <v>117</v>
      </c>
      <c r="AT403" s="133" t="s">
        <v>113</v>
      </c>
      <c r="AU403" s="133" t="s">
        <v>75</v>
      </c>
      <c r="AY403" s="15" t="s">
        <v>112</v>
      </c>
      <c r="BE403" s="134">
        <f t="shared" si="8"/>
        <v>0</v>
      </c>
      <c r="BF403" s="134">
        <f t="shared" si="9"/>
        <v>0</v>
      </c>
      <c r="BG403" s="134">
        <f t="shared" si="10"/>
        <v>0</v>
      </c>
      <c r="BH403" s="134">
        <f t="shared" si="11"/>
        <v>0</v>
      </c>
      <c r="BI403" s="134">
        <f t="shared" si="12"/>
        <v>0</v>
      </c>
      <c r="BJ403" s="15" t="s">
        <v>75</v>
      </c>
      <c r="BK403" s="134">
        <f t="shared" si="13"/>
        <v>0</v>
      </c>
      <c r="BL403" s="15" t="s">
        <v>117</v>
      </c>
      <c r="BM403" s="133" t="s">
        <v>571</v>
      </c>
    </row>
    <row r="404" spans="1:65" s="2" customFormat="1" ht="49.5" customHeight="1">
      <c r="A404" s="27"/>
      <c r="B404" s="126"/>
      <c r="C404" s="195">
        <v>130</v>
      </c>
      <c r="D404" s="195" t="s">
        <v>113</v>
      </c>
      <c r="E404" s="196" t="s">
        <v>572</v>
      </c>
      <c r="F404" s="197" t="s">
        <v>632</v>
      </c>
      <c r="G404" s="198" t="s">
        <v>527</v>
      </c>
      <c r="H404" s="199">
        <v>1</v>
      </c>
      <c r="I404" s="127"/>
      <c r="J404" s="150">
        <f t="shared" si="4"/>
        <v>0</v>
      </c>
      <c r="K404" s="128"/>
      <c r="L404" s="28"/>
      <c r="M404" s="129" t="s">
        <v>1</v>
      </c>
      <c r="N404" s="130" t="s">
        <v>33</v>
      </c>
      <c r="O404" s="131">
        <v>0</v>
      </c>
      <c r="P404" s="131">
        <f t="shared" si="5"/>
        <v>0</v>
      </c>
      <c r="Q404" s="131">
        <v>0</v>
      </c>
      <c r="R404" s="131">
        <f t="shared" si="6"/>
        <v>0</v>
      </c>
      <c r="S404" s="131">
        <v>0</v>
      </c>
      <c r="T404" s="132">
        <f t="shared" si="7"/>
        <v>0</v>
      </c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R404" s="133" t="s">
        <v>117</v>
      </c>
      <c r="AT404" s="133" t="s">
        <v>113</v>
      </c>
      <c r="AU404" s="133" t="s">
        <v>75</v>
      </c>
      <c r="AY404" s="15" t="s">
        <v>112</v>
      </c>
      <c r="BE404" s="134">
        <f t="shared" si="8"/>
        <v>0</v>
      </c>
      <c r="BF404" s="134">
        <f t="shared" si="9"/>
        <v>0</v>
      </c>
      <c r="BG404" s="134">
        <f t="shared" si="10"/>
        <v>0</v>
      </c>
      <c r="BH404" s="134">
        <f t="shared" si="11"/>
        <v>0</v>
      </c>
      <c r="BI404" s="134">
        <f t="shared" si="12"/>
        <v>0</v>
      </c>
      <c r="BJ404" s="15" t="s">
        <v>75</v>
      </c>
      <c r="BK404" s="134">
        <f t="shared" si="13"/>
        <v>0</v>
      </c>
      <c r="BL404" s="15" t="s">
        <v>117</v>
      </c>
      <c r="BM404" s="133" t="s">
        <v>573</v>
      </c>
    </row>
    <row r="405" spans="1:65" s="2" customFormat="1" ht="21.75" customHeight="1">
      <c r="A405" s="27"/>
      <c r="B405" s="126"/>
      <c r="C405" s="195">
        <v>131</v>
      </c>
      <c r="D405" s="195" t="s">
        <v>113</v>
      </c>
      <c r="E405" s="196" t="s">
        <v>574</v>
      </c>
      <c r="F405" s="197" t="s">
        <v>575</v>
      </c>
      <c r="G405" s="198" t="s">
        <v>576</v>
      </c>
      <c r="H405" s="199">
        <v>1</v>
      </c>
      <c r="I405" s="127"/>
      <c r="J405" s="150">
        <f t="shared" si="4"/>
        <v>0</v>
      </c>
      <c r="K405" s="128"/>
      <c r="L405" s="28"/>
      <c r="M405" s="129" t="s">
        <v>1</v>
      </c>
      <c r="N405" s="130" t="s">
        <v>33</v>
      </c>
      <c r="O405" s="131">
        <v>0</v>
      </c>
      <c r="P405" s="131">
        <f t="shared" si="5"/>
        <v>0</v>
      </c>
      <c r="Q405" s="131">
        <v>0</v>
      </c>
      <c r="R405" s="131">
        <f t="shared" si="6"/>
        <v>0</v>
      </c>
      <c r="S405" s="131">
        <v>0</v>
      </c>
      <c r="T405" s="132">
        <f t="shared" si="7"/>
        <v>0</v>
      </c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R405" s="133" t="s">
        <v>117</v>
      </c>
      <c r="AT405" s="133" t="s">
        <v>113</v>
      </c>
      <c r="AU405" s="133" t="s">
        <v>75</v>
      </c>
      <c r="AY405" s="15" t="s">
        <v>112</v>
      </c>
      <c r="BE405" s="134">
        <f t="shared" si="8"/>
        <v>0</v>
      </c>
      <c r="BF405" s="134">
        <f t="shared" si="9"/>
        <v>0</v>
      </c>
      <c r="BG405" s="134">
        <f t="shared" si="10"/>
        <v>0</v>
      </c>
      <c r="BH405" s="134">
        <f t="shared" si="11"/>
        <v>0</v>
      </c>
      <c r="BI405" s="134">
        <f t="shared" si="12"/>
        <v>0</v>
      </c>
      <c r="BJ405" s="15" t="s">
        <v>75</v>
      </c>
      <c r="BK405" s="134">
        <f t="shared" si="13"/>
        <v>0</v>
      </c>
      <c r="BL405" s="15" t="s">
        <v>117</v>
      </c>
      <c r="BM405" s="133" t="s">
        <v>577</v>
      </c>
    </row>
    <row r="406" spans="1:65" s="2" customFormat="1" ht="37.9" customHeight="1">
      <c r="A406" s="27"/>
      <c r="B406" s="126"/>
      <c r="C406" s="195">
        <v>132</v>
      </c>
      <c r="D406" s="195" t="s">
        <v>113</v>
      </c>
      <c r="E406" s="196" t="s">
        <v>578</v>
      </c>
      <c r="F406" s="197" t="s">
        <v>579</v>
      </c>
      <c r="G406" s="198" t="s">
        <v>576</v>
      </c>
      <c r="H406" s="199">
        <v>1</v>
      </c>
      <c r="I406" s="127"/>
      <c r="J406" s="150">
        <f t="shared" si="4"/>
        <v>0</v>
      </c>
      <c r="K406" s="128"/>
      <c r="L406" s="28"/>
      <c r="M406" s="129" t="s">
        <v>1</v>
      </c>
      <c r="N406" s="130" t="s">
        <v>33</v>
      </c>
      <c r="O406" s="131">
        <v>0</v>
      </c>
      <c r="P406" s="131">
        <f t="shared" si="5"/>
        <v>0</v>
      </c>
      <c r="Q406" s="131">
        <v>0</v>
      </c>
      <c r="R406" s="131">
        <f t="shared" si="6"/>
        <v>0</v>
      </c>
      <c r="S406" s="131">
        <v>0</v>
      </c>
      <c r="T406" s="132">
        <f t="shared" si="7"/>
        <v>0</v>
      </c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R406" s="133" t="s">
        <v>117</v>
      </c>
      <c r="AT406" s="133" t="s">
        <v>113</v>
      </c>
      <c r="AU406" s="133" t="s">
        <v>75</v>
      </c>
      <c r="AY406" s="15" t="s">
        <v>112</v>
      </c>
      <c r="BE406" s="134">
        <f t="shared" si="8"/>
        <v>0</v>
      </c>
      <c r="BF406" s="134">
        <f t="shared" si="9"/>
        <v>0</v>
      </c>
      <c r="BG406" s="134">
        <f t="shared" si="10"/>
        <v>0</v>
      </c>
      <c r="BH406" s="134">
        <f t="shared" si="11"/>
        <v>0</v>
      </c>
      <c r="BI406" s="134">
        <f t="shared" si="12"/>
        <v>0</v>
      </c>
      <c r="BJ406" s="15" t="s">
        <v>75</v>
      </c>
      <c r="BK406" s="134">
        <f t="shared" si="13"/>
        <v>0</v>
      </c>
      <c r="BL406" s="15" t="s">
        <v>117</v>
      </c>
      <c r="BM406" s="133" t="s">
        <v>580</v>
      </c>
    </row>
    <row r="407" spans="1:65" s="2" customFormat="1" ht="37.9" customHeight="1">
      <c r="A407" s="27"/>
      <c r="B407" s="126"/>
      <c r="C407" s="195">
        <v>133</v>
      </c>
      <c r="D407" s="195" t="s">
        <v>113</v>
      </c>
      <c r="E407" s="196" t="s">
        <v>581</v>
      </c>
      <c r="F407" s="197" t="s">
        <v>630</v>
      </c>
      <c r="G407" s="198" t="s">
        <v>527</v>
      </c>
      <c r="H407" s="199">
        <v>1</v>
      </c>
      <c r="I407" s="127"/>
      <c r="J407" s="150">
        <f t="shared" si="4"/>
        <v>0</v>
      </c>
      <c r="K407" s="128"/>
      <c r="L407" s="28"/>
      <c r="M407" s="129" t="s">
        <v>1</v>
      </c>
      <c r="N407" s="130" t="s">
        <v>33</v>
      </c>
      <c r="O407" s="131">
        <v>0</v>
      </c>
      <c r="P407" s="131">
        <f t="shared" si="5"/>
        <v>0</v>
      </c>
      <c r="Q407" s="131">
        <v>0</v>
      </c>
      <c r="R407" s="131">
        <f t="shared" si="6"/>
        <v>0</v>
      </c>
      <c r="S407" s="131">
        <v>0</v>
      </c>
      <c r="T407" s="132">
        <f t="shared" si="7"/>
        <v>0</v>
      </c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R407" s="133" t="s">
        <v>117</v>
      </c>
      <c r="AT407" s="133" t="s">
        <v>113</v>
      </c>
      <c r="AU407" s="133" t="s">
        <v>75</v>
      </c>
      <c r="AY407" s="15" t="s">
        <v>112</v>
      </c>
      <c r="BE407" s="134">
        <f t="shared" si="8"/>
        <v>0</v>
      </c>
      <c r="BF407" s="134">
        <f t="shared" si="9"/>
        <v>0</v>
      </c>
      <c r="BG407" s="134">
        <f t="shared" si="10"/>
        <v>0</v>
      </c>
      <c r="BH407" s="134">
        <f t="shared" si="11"/>
        <v>0</v>
      </c>
      <c r="BI407" s="134">
        <f t="shared" si="12"/>
        <v>0</v>
      </c>
      <c r="BJ407" s="15" t="s">
        <v>75</v>
      </c>
      <c r="BK407" s="134">
        <f t="shared" si="13"/>
        <v>0</v>
      </c>
      <c r="BL407" s="15" t="s">
        <v>117</v>
      </c>
      <c r="BM407" s="133" t="s">
        <v>582</v>
      </c>
    </row>
    <row r="408" spans="1:65" s="2" customFormat="1" ht="44.25" customHeight="1">
      <c r="A408" s="27"/>
      <c r="B408" s="126"/>
      <c r="C408" s="195">
        <v>134</v>
      </c>
      <c r="D408" s="195" t="s">
        <v>113</v>
      </c>
      <c r="E408" s="196" t="s">
        <v>583</v>
      </c>
      <c r="F408" s="197" t="s">
        <v>584</v>
      </c>
      <c r="G408" s="198" t="s">
        <v>527</v>
      </c>
      <c r="H408" s="199">
        <v>1</v>
      </c>
      <c r="I408" s="127"/>
      <c r="J408" s="150">
        <f t="shared" si="4"/>
        <v>0</v>
      </c>
      <c r="K408" s="128"/>
      <c r="L408" s="28"/>
      <c r="M408" s="129" t="s">
        <v>1</v>
      </c>
      <c r="N408" s="130" t="s">
        <v>33</v>
      </c>
      <c r="O408" s="131">
        <v>0</v>
      </c>
      <c r="P408" s="131">
        <f t="shared" si="5"/>
        <v>0</v>
      </c>
      <c r="Q408" s="131">
        <v>0</v>
      </c>
      <c r="R408" s="131">
        <f t="shared" si="6"/>
        <v>0</v>
      </c>
      <c r="S408" s="131">
        <v>0</v>
      </c>
      <c r="T408" s="132">
        <f t="shared" si="7"/>
        <v>0</v>
      </c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R408" s="133" t="s">
        <v>117</v>
      </c>
      <c r="AT408" s="133" t="s">
        <v>113</v>
      </c>
      <c r="AU408" s="133" t="s">
        <v>75</v>
      </c>
      <c r="AY408" s="15" t="s">
        <v>112</v>
      </c>
      <c r="BE408" s="134">
        <f t="shared" si="8"/>
        <v>0</v>
      </c>
      <c r="BF408" s="134">
        <f t="shared" si="9"/>
        <v>0</v>
      </c>
      <c r="BG408" s="134">
        <f t="shared" si="10"/>
        <v>0</v>
      </c>
      <c r="BH408" s="134">
        <f t="shared" si="11"/>
        <v>0</v>
      </c>
      <c r="BI408" s="134">
        <f t="shared" si="12"/>
        <v>0</v>
      </c>
      <c r="BJ408" s="15" t="s">
        <v>75</v>
      </c>
      <c r="BK408" s="134">
        <f t="shared" si="13"/>
        <v>0</v>
      </c>
      <c r="BL408" s="15" t="s">
        <v>117</v>
      </c>
      <c r="BM408" s="133" t="s">
        <v>585</v>
      </c>
    </row>
    <row r="409" spans="1:65" s="2" customFormat="1" ht="16.5" customHeight="1">
      <c r="A409" s="27"/>
      <c r="B409" s="126"/>
      <c r="C409" s="195">
        <v>135</v>
      </c>
      <c r="D409" s="195" t="s">
        <v>113</v>
      </c>
      <c r="E409" s="196" t="s">
        <v>586</v>
      </c>
      <c r="F409" s="197" t="s">
        <v>587</v>
      </c>
      <c r="G409" s="198" t="s">
        <v>527</v>
      </c>
      <c r="H409" s="199">
        <v>1</v>
      </c>
      <c r="I409" s="127"/>
      <c r="J409" s="150">
        <f t="shared" si="4"/>
        <v>0</v>
      </c>
      <c r="K409" s="128"/>
      <c r="L409" s="28"/>
      <c r="M409" s="129" t="s">
        <v>1</v>
      </c>
      <c r="N409" s="130" t="s">
        <v>33</v>
      </c>
      <c r="O409" s="131">
        <v>0</v>
      </c>
      <c r="P409" s="131">
        <f t="shared" si="5"/>
        <v>0</v>
      </c>
      <c r="Q409" s="131">
        <v>0</v>
      </c>
      <c r="R409" s="131">
        <f t="shared" si="6"/>
        <v>0</v>
      </c>
      <c r="S409" s="131">
        <v>0</v>
      </c>
      <c r="T409" s="132">
        <f t="shared" si="7"/>
        <v>0</v>
      </c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R409" s="133" t="s">
        <v>117</v>
      </c>
      <c r="AT409" s="133" t="s">
        <v>113</v>
      </c>
      <c r="AU409" s="133" t="s">
        <v>75</v>
      </c>
      <c r="AY409" s="15" t="s">
        <v>112</v>
      </c>
      <c r="BE409" s="134">
        <f t="shared" si="8"/>
        <v>0</v>
      </c>
      <c r="BF409" s="134">
        <f t="shared" si="9"/>
        <v>0</v>
      </c>
      <c r="BG409" s="134">
        <f t="shared" si="10"/>
        <v>0</v>
      </c>
      <c r="BH409" s="134">
        <f t="shared" si="11"/>
        <v>0</v>
      </c>
      <c r="BI409" s="134">
        <f t="shared" si="12"/>
        <v>0</v>
      </c>
      <c r="BJ409" s="15" t="s">
        <v>75</v>
      </c>
      <c r="BK409" s="134">
        <f t="shared" si="13"/>
        <v>0</v>
      </c>
      <c r="BL409" s="15" t="s">
        <v>117</v>
      </c>
      <c r="BM409" s="133" t="s">
        <v>588</v>
      </c>
    </row>
    <row r="410" spans="1:65" s="2" customFormat="1" ht="24.2" customHeight="1">
      <c r="A410" s="27"/>
      <c r="B410" s="126"/>
      <c r="C410" s="195">
        <v>136</v>
      </c>
      <c r="D410" s="195" t="s">
        <v>113</v>
      </c>
      <c r="E410" s="196" t="s">
        <v>589</v>
      </c>
      <c r="F410" s="197" t="s">
        <v>590</v>
      </c>
      <c r="G410" s="198" t="s">
        <v>576</v>
      </c>
      <c r="H410" s="199">
        <v>1</v>
      </c>
      <c r="I410" s="127"/>
      <c r="J410" s="150">
        <f t="shared" si="4"/>
        <v>0</v>
      </c>
      <c r="K410" s="128"/>
      <c r="L410" s="28"/>
      <c r="M410" s="129" t="s">
        <v>1</v>
      </c>
      <c r="N410" s="130" t="s">
        <v>33</v>
      </c>
      <c r="O410" s="131">
        <v>0</v>
      </c>
      <c r="P410" s="131">
        <f t="shared" si="5"/>
        <v>0</v>
      </c>
      <c r="Q410" s="131">
        <v>0</v>
      </c>
      <c r="R410" s="131">
        <f t="shared" si="6"/>
        <v>0</v>
      </c>
      <c r="S410" s="131">
        <v>0</v>
      </c>
      <c r="T410" s="132">
        <f t="shared" si="7"/>
        <v>0</v>
      </c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R410" s="133" t="s">
        <v>117</v>
      </c>
      <c r="AT410" s="133" t="s">
        <v>113</v>
      </c>
      <c r="AU410" s="133" t="s">
        <v>75</v>
      </c>
      <c r="AY410" s="15" t="s">
        <v>112</v>
      </c>
      <c r="BE410" s="134">
        <f t="shared" si="8"/>
        <v>0</v>
      </c>
      <c r="BF410" s="134">
        <f t="shared" si="9"/>
        <v>0</v>
      </c>
      <c r="BG410" s="134">
        <f t="shared" si="10"/>
        <v>0</v>
      </c>
      <c r="BH410" s="134">
        <f t="shared" si="11"/>
        <v>0</v>
      </c>
      <c r="BI410" s="134">
        <f t="shared" si="12"/>
        <v>0</v>
      </c>
      <c r="BJ410" s="15" t="s">
        <v>75</v>
      </c>
      <c r="BK410" s="134">
        <f t="shared" si="13"/>
        <v>0</v>
      </c>
      <c r="BL410" s="15" t="s">
        <v>117</v>
      </c>
      <c r="BM410" s="133" t="s">
        <v>591</v>
      </c>
    </row>
    <row r="411" spans="1:65" s="2" customFormat="1" ht="24.2" customHeight="1">
      <c r="A411" s="27"/>
      <c r="B411" s="126"/>
      <c r="C411" s="195">
        <v>137</v>
      </c>
      <c r="D411" s="195" t="s">
        <v>113</v>
      </c>
      <c r="E411" s="196" t="s">
        <v>592</v>
      </c>
      <c r="F411" s="197" t="s">
        <v>593</v>
      </c>
      <c r="G411" s="198" t="s">
        <v>537</v>
      </c>
      <c r="H411" s="199">
        <v>14.6</v>
      </c>
      <c r="I411" s="127"/>
      <c r="J411" s="150">
        <f t="shared" si="4"/>
        <v>0</v>
      </c>
      <c r="K411" s="128"/>
      <c r="L411" s="28"/>
      <c r="M411" s="129" t="s">
        <v>1</v>
      </c>
      <c r="N411" s="130" t="s">
        <v>33</v>
      </c>
      <c r="O411" s="131">
        <v>0</v>
      </c>
      <c r="P411" s="131">
        <f t="shared" si="5"/>
        <v>0</v>
      </c>
      <c r="Q411" s="131">
        <v>0</v>
      </c>
      <c r="R411" s="131">
        <f t="shared" si="6"/>
        <v>0</v>
      </c>
      <c r="S411" s="131">
        <v>0</v>
      </c>
      <c r="T411" s="132">
        <f t="shared" si="7"/>
        <v>0</v>
      </c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R411" s="133" t="s">
        <v>117</v>
      </c>
      <c r="AT411" s="133" t="s">
        <v>113</v>
      </c>
      <c r="AU411" s="133" t="s">
        <v>75</v>
      </c>
      <c r="AY411" s="15" t="s">
        <v>112</v>
      </c>
      <c r="BE411" s="134">
        <f t="shared" si="8"/>
        <v>0</v>
      </c>
      <c r="BF411" s="134">
        <f t="shared" si="9"/>
        <v>0</v>
      </c>
      <c r="BG411" s="134">
        <f t="shared" si="10"/>
        <v>0</v>
      </c>
      <c r="BH411" s="134">
        <f t="shared" si="11"/>
        <v>0</v>
      </c>
      <c r="BI411" s="134">
        <f t="shared" si="12"/>
        <v>0</v>
      </c>
      <c r="BJ411" s="15" t="s">
        <v>75</v>
      </c>
      <c r="BK411" s="134">
        <f t="shared" si="13"/>
        <v>0</v>
      </c>
      <c r="BL411" s="15" t="s">
        <v>117</v>
      </c>
      <c r="BM411" s="133" t="s">
        <v>594</v>
      </c>
    </row>
    <row r="412" spans="1:65" s="2" customFormat="1" ht="24.2" customHeight="1">
      <c r="A412" s="27"/>
      <c r="B412" s="126"/>
      <c r="C412" s="195">
        <v>138</v>
      </c>
      <c r="D412" s="195" t="s">
        <v>113</v>
      </c>
      <c r="E412" s="196" t="s">
        <v>595</v>
      </c>
      <c r="F412" s="197" t="s">
        <v>596</v>
      </c>
      <c r="G412" s="198" t="s">
        <v>537</v>
      </c>
      <c r="H412" s="199">
        <v>14.6</v>
      </c>
      <c r="I412" s="127"/>
      <c r="J412" s="150">
        <f t="shared" si="4"/>
        <v>0</v>
      </c>
      <c r="K412" s="128"/>
      <c r="L412" s="28"/>
      <c r="M412" s="129" t="s">
        <v>1</v>
      </c>
      <c r="N412" s="130" t="s">
        <v>33</v>
      </c>
      <c r="O412" s="131">
        <v>0</v>
      </c>
      <c r="P412" s="131">
        <f t="shared" si="5"/>
        <v>0</v>
      </c>
      <c r="Q412" s="131">
        <v>0</v>
      </c>
      <c r="R412" s="131">
        <f t="shared" si="6"/>
        <v>0</v>
      </c>
      <c r="S412" s="131">
        <v>0</v>
      </c>
      <c r="T412" s="132">
        <f t="shared" si="7"/>
        <v>0</v>
      </c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R412" s="133" t="s">
        <v>117</v>
      </c>
      <c r="AT412" s="133" t="s">
        <v>113</v>
      </c>
      <c r="AU412" s="133" t="s">
        <v>75</v>
      </c>
      <c r="AY412" s="15" t="s">
        <v>112</v>
      </c>
      <c r="BE412" s="134">
        <f t="shared" si="8"/>
        <v>0</v>
      </c>
      <c r="BF412" s="134">
        <f t="shared" si="9"/>
        <v>0</v>
      </c>
      <c r="BG412" s="134">
        <f t="shared" si="10"/>
        <v>0</v>
      </c>
      <c r="BH412" s="134">
        <f t="shared" si="11"/>
        <v>0</v>
      </c>
      <c r="BI412" s="134">
        <f t="shared" si="12"/>
        <v>0</v>
      </c>
      <c r="BJ412" s="15" t="s">
        <v>75</v>
      </c>
      <c r="BK412" s="134">
        <f t="shared" si="13"/>
        <v>0</v>
      </c>
      <c r="BL412" s="15" t="s">
        <v>117</v>
      </c>
      <c r="BM412" s="133" t="s">
        <v>597</v>
      </c>
    </row>
    <row r="413" spans="1:65" s="2" customFormat="1" ht="24.2" customHeight="1">
      <c r="A413" s="27"/>
      <c r="B413" s="126"/>
      <c r="C413" s="195">
        <v>139</v>
      </c>
      <c r="D413" s="195" t="s">
        <v>113</v>
      </c>
      <c r="E413" s="196" t="s">
        <v>598</v>
      </c>
      <c r="F413" s="197" t="s">
        <v>599</v>
      </c>
      <c r="G413" s="198" t="s">
        <v>527</v>
      </c>
      <c r="H413" s="199">
        <v>1</v>
      </c>
      <c r="I413" s="127"/>
      <c r="J413" s="150">
        <f t="shared" si="4"/>
        <v>0</v>
      </c>
      <c r="K413" s="128"/>
      <c r="L413" s="28"/>
      <c r="M413" s="129" t="s">
        <v>1</v>
      </c>
      <c r="N413" s="130" t="s">
        <v>33</v>
      </c>
      <c r="O413" s="131">
        <v>0</v>
      </c>
      <c r="P413" s="131">
        <f t="shared" si="5"/>
        <v>0</v>
      </c>
      <c r="Q413" s="131">
        <v>0</v>
      </c>
      <c r="R413" s="131">
        <f t="shared" si="6"/>
        <v>0</v>
      </c>
      <c r="S413" s="131">
        <v>0</v>
      </c>
      <c r="T413" s="132">
        <f t="shared" si="7"/>
        <v>0</v>
      </c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R413" s="133" t="s">
        <v>117</v>
      </c>
      <c r="AT413" s="133" t="s">
        <v>113</v>
      </c>
      <c r="AU413" s="133" t="s">
        <v>75</v>
      </c>
      <c r="AY413" s="15" t="s">
        <v>112</v>
      </c>
      <c r="BE413" s="134">
        <f t="shared" si="8"/>
        <v>0</v>
      </c>
      <c r="BF413" s="134">
        <f t="shared" si="9"/>
        <v>0</v>
      </c>
      <c r="BG413" s="134">
        <f t="shared" si="10"/>
        <v>0</v>
      </c>
      <c r="BH413" s="134">
        <f t="shared" si="11"/>
        <v>0</v>
      </c>
      <c r="BI413" s="134">
        <f t="shared" si="12"/>
        <v>0</v>
      </c>
      <c r="BJ413" s="15" t="s">
        <v>75</v>
      </c>
      <c r="BK413" s="134">
        <f t="shared" si="13"/>
        <v>0</v>
      </c>
      <c r="BL413" s="15" t="s">
        <v>117</v>
      </c>
      <c r="BM413" s="133" t="s">
        <v>600</v>
      </c>
    </row>
    <row r="414" spans="1:65" s="2" customFormat="1" ht="24.2" customHeight="1">
      <c r="A414" s="27"/>
      <c r="B414" s="126"/>
      <c r="C414" s="195">
        <v>140</v>
      </c>
      <c r="D414" s="195" t="s">
        <v>113</v>
      </c>
      <c r="E414" s="196" t="s">
        <v>601</v>
      </c>
      <c r="F414" s="197" t="s">
        <v>602</v>
      </c>
      <c r="G414" s="198" t="s">
        <v>603</v>
      </c>
      <c r="H414" s="199">
        <v>1</v>
      </c>
      <c r="I414" s="127"/>
      <c r="J414" s="150">
        <f t="shared" si="4"/>
        <v>0</v>
      </c>
      <c r="K414" s="128"/>
      <c r="L414" s="28"/>
      <c r="M414" s="129" t="s">
        <v>1</v>
      </c>
      <c r="N414" s="130" t="s">
        <v>33</v>
      </c>
      <c r="O414" s="131">
        <v>0</v>
      </c>
      <c r="P414" s="131">
        <f t="shared" si="5"/>
        <v>0</v>
      </c>
      <c r="Q414" s="131">
        <v>0</v>
      </c>
      <c r="R414" s="131">
        <f t="shared" si="6"/>
        <v>0</v>
      </c>
      <c r="S414" s="131">
        <v>0</v>
      </c>
      <c r="T414" s="132">
        <f t="shared" si="7"/>
        <v>0</v>
      </c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R414" s="133" t="s">
        <v>117</v>
      </c>
      <c r="AT414" s="133" t="s">
        <v>113</v>
      </c>
      <c r="AU414" s="133" t="s">
        <v>75</v>
      </c>
      <c r="AY414" s="15" t="s">
        <v>112</v>
      </c>
      <c r="BE414" s="134">
        <f t="shared" si="8"/>
        <v>0</v>
      </c>
      <c r="BF414" s="134">
        <f t="shared" si="9"/>
        <v>0</v>
      </c>
      <c r="BG414" s="134">
        <f t="shared" si="10"/>
        <v>0</v>
      </c>
      <c r="BH414" s="134">
        <f t="shared" si="11"/>
        <v>0</v>
      </c>
      <c r="BI414" s="134">
        <f t="shared" si="12"/>
        <v>0</v>
      </c>
      <c r="BJ414" s="15" t="s">
        <v>75</v>
      </c>
      <c r="BK414" s="134">
        <f t="shared" si="13"/>
        <v>0</v>
      </c>
      <c r="BL414" s="15" t="s">
        <v>117</v>
      </c>
      <c r="BM414" s="133" t="s">
        <v>604</v>
      </c>
    </row>
    <row r="415" spans="1:65" s="2" customFormat="1" ht="39.75" customHeight="1">
      <c r="A415" s="27"/>
      <c r="B415" s="126"/>
      <c r="C415" s="195">
        <v>141</v>
      </c>
      <c r="D415" s="195" t="s">
        <v>113</v>
      </c>
      <c r="E415" s="196" t="s">
        <v>605</v>
      </c>
      <c r="F415" s="197" t="s">
        <v>631</v>
      </c>
      <c r="G415" s="198" t="s">
        <v>527</v>
      </c>
      <c r="H415" s="199">
        <v>1</v>
      </c>
      <c r="I415" s="127"/>
      <c r="J415" s="150">
        <f t="shared" si="4"/>
        <v>0</v>
      </c>
      <c r="K415" s="128"/>
      <c r="L415" s="28"/>
      <c r="M415" s="129" t="s">
        <v>1</v>
      </c>
      <c r="N415" s="130" t="s">
        <v>33</v>
      </c>
      <c r="O415" s="131">
        <v>0</v>
      </c>
      <c r="P415" s="131">
        <f t="shared" si="5"/>
        <v>0</v>
      </c>
      <c r="Q415" s="131">
        <v>0</v>
      </c>
      <c r="R415" s="131">
        <f t="shared" si="6"/>
        <v>0</v>
      </c>
      <c r="S415" s="131">
        <v>0</v>
      </c>
      <c r="T415" s="132">
        <f t="shared" si="7"/>
        <v>0</v>
      </c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R415" s="133" t="s">
        <v>117</v>
      </c>
      <c r="AT415" s="133" t="s">
        <v>113</v>
      </c>
      <c r="AU415" s="133" t="s">
        <v>75</v>
      </c>
      <c r="AY415" s="15" t="s">
        <v>112</v>
      </c>
      <c r="BE415" s="134">
        <f t="shared" si="8"/>
        <v>0</v>
      </c>
      <c r="BF415" s="134">
        <f t="shared" si="9"/>
        <v>0</v>
      </c>
      <c r="BG415" s="134">
        <f t="shared" si="10"/>
        <v>0</v>
      </c>
      <c r="BH415" s="134">
        <f t="shared" si="11"/>
        <v>0</v>
      </c>
      <c r="BI415" s="134">
        <f t="shared" si="12"/>
        <v>0</v>
      </c>
      <c r="BJ415" s="15" t="s">
        <v>75</v>
      </c>
      <c r="BK415" s="134">
        <f t="shared" si="13"/>
        <v>0</v>
      </c>
      <c r="BL415" s="15" t="s">
        <v>117</v>
      </c>
      <c r="BM415" s="133" t="s">
        <v>606</v>
      </c>
    </row>
    <row r="416" spans="2:63" s="11" customFormat="1" ht="25.9" customHeight="1">
      <c r="B416" s="118"/>
      <c r="C416" s="192"/>
      <c r="D416" s="193" t="s">
        <v>67</v>
      </c>
      <c r="E416" s="194" t="s">
        <v>607</v>
      </c>
      <c r="F416" s="194" t="s">
        <v>608</v>
      </c>
      <c r="G416" s="192"/>
      <c r="H416" s="192"/>
      <c r="I416" s="215"/>
      <c r="J416" s="190">
        <f>SUM(J417:J422)</f>
        <v>0</v>
      </c>
      <c r="L416" s="118"/>
      <c r="M416" s="120"/>
      <c r="N416" s="121"/>
      <c r="O416" s="121"/>
      <c r="P416" s="122">
        <f>SUM(P417:P422)</f>
        <v>0</v>
      </c>
      <c r="Q416" s="121"/>
      <c r="R416" s="122">
        <f>SUM(R417:R422)</f>
        <v>0.021159999999999998</v>
      </c>
      <c r="S416" s="121"/>
      <c r="T416" s="123">
        <f>SUM(T417:T422)</f>
        <v>0</v>
      </c>
      <c r="AR416" s="119" t="s">
        <v>75</v>
      </c>
      <c r="AT416" s="124" t="s">
        <v>67</v>
      </c>
      <c r="AU416" s="124" t="s">
        <v>68</v>
      </c>
      <c r="AY416" s="119" t="s">
        <v>112</v>
      </c>
      <c r="BK416" s="125">
        <f>SUM(BK417:BK422)</f>
        <v>0</v>
      </c>
    </row>
    <row r="417" spans="1:65" s="2" customFormat="1" ht="16.5" customHeight="1">
      <c r="A417" s="27"/>
      <c r="B417" s="126"/>
      <c r="C417" s="195">
        <v>142</v>
      </c>
      <c r="D417" s="195" t="s">
        <v>113</v>
      </c>
      <c r="E417" s="196" t="s">
        <v>609</v>
      </c>
      <c r="F417" s="197" t="s">
        <v>610</v>
      </c>
      <c r="G417" s="198" t="s">
        <v>219</v>
      </c>
      <c r="H417" s="199">
        <v>8</v>
      </c>
      <c r="I417" s="127"/>
      <c r="J417" s="150">
        <f t="shared" si="4"/>
        <v>0</v>
      </c>
      <c r="K417" s="128"/>
      <c r="L417" s="28"/>
      <c r="M417" s="129" t="s">
        <v>1</v>
      </c>
      <c r="N417" s="130" t="s">
        <v>33</v>
      </c>
      <c r="O417" s="131">
        <v>0</v>
      </c>
      <c r="P417" s="131">
        <f>O417*H417</f>
        <v>0</v>
      </c>
      <c r="Q417" s="131">
        <v>0.00012</v>
      </c>
      <c r="R417" s="131">
        <f>Q417*H417</f>
        <v>0.00096</v>
      </c>
      <c r="S417" s="131">
        <v>0</v>
      </c>
      <c r="T417" s="132">
        <f>S417*H417</f>
        <v>0</v>
      </c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R417" s="133" t="s">
        <v>117</v>
      </c>
      <c r="AT417" s="133" t="s">
        <v>113</v>
      </c>
      <c r="AU417" s="133" t="s">
        <v>75</v>
      </c>
      <c r="AY417" s="15" t="s">
        <v>112</v>
      </c>
      <c r="BE417" s="134">
        <f>IF(N417="základní",J417,0)</f>
        <v>0</v>
      </c>
      <c r="BF417" s="134">
        <f>IF(N417="snížená",J417,0)</f>
        <v>0</v>
      </c>
      <c r="BG417" s="134">
        <f>IF(N417="zákl. přenesená",J417,0)</f>
        <v>0</v>
      </c>
      <c r="BH417" s="134">
        <f>IF(N417="sníž. přenesená",J417,0)</f>
        <v>0</v>
      </c>
      <c r="BI417" s="134">
        <f>IF(N417="nulová",J417,0)</f>
        <v>0</v>
      </c>
      <c r="BJ417" s="15" t="s">
        <v>75</v>
      </c>
      <c r="BK417" s="134">
        <f>ROUND(I417*H417,2)</f>
        <v>0</v>
      </c>
      <c r="BL417" s="15" t="s">
        <v>117</v>
      </c>
      <c r="BM417" s="133" t="s">
        <v>611</v>
      </c>
    </row>
    <row r="418" spans="2:51" s="12" customFormat="1" ht="12">
      <c r="B418" s="135"/>
      <c r="C418" s="200"/>
      <c r="D418" s="201" t="s">
        <v>118</v>
      </c>
      <c r="E418" s="202" t="s">
        <v>1</v>
      </c>
      <c r="F418" s="210" t="s">
        <v>612</v>
      </c>
      <c r="G418" s="200"/>
      <c r="H418" s="211">
        <v>8</v>
      </c>
      <c r="I418" s="217"/>
      <c r="J418" s="150"/>
      <c r="L418" s="135"/>
      <c r="M418" s="137"/>
      <c r="N418" s="138"/>
      <c r="O418" s="138"/>
      <c r="P418" s="138"/>
      <c r="Q418" s="138"/>
      <c r="R418" s="138"/>
      <c r="S418" s="138"/>
      <c r="T418" s="139"/>
      <c r="AT418" s="136" t="s">
        <v>118</v>
      </c>
      <c r="AU418" s="136" t="s">
        <v>75</v>
      </c>
      <c r="AV418" s="12" t="s">
        <v>77</v>
      </c>
      <c r="AW418" s="12" t="s">
        <v>26</v>
      </c>
      <c r="AX418" s="12" t="s">
        <v>68</v>
      </c>
      <c r="AY418" s="136" t="s">
        <v>112</v>
      </c>
    </row>
    <row r="419" spans="2:51" s="13" customFormat="1" ht="12">
      <c r="B419" s="140"/>
      <c r="C419" s="206"/>
      <c r="D419" s="201" t="s">
        <v>118</v>
      </c>
      <c r="E419" s="207" t="s">
        <v>1</v>
      </c>
      <c r="F419" s="203" t="s">
        <v>120</v>
      </c>
      <c r="G419" s="204"/>
      <c r="H419" s="205">
        <v>8</v>
      </c>
      <c r="I419" s="218"/>
      <c r="J419" s="150"/>
      <c r="L419" s="140"/>
      <c r="M419" s="142"/>
      <c r="N419" s="143"/>
      <c r="O419" s="143"/>
      <c r="P419" s="143"/>
      <c r="Q419" s="143"/>
      <c r="R419" s="143"/>
      <c r="S419" s="143"/>
      <c r="T419" s="144"/>
      <c r="AT419" s="141" t="s">
        <v>118</v>
      </c>
      <c r="AU419" s="141" t="s">
        <v>75</v>
      </c>
      <c r="AV419" s="13" t="s">
        <v>117</v>
      </c>
      <c r="AW419" s="13" t="s">
        <v>26</v>
      </c>
      <c r="AX419" s="13" t="s">
        <v>75</v>
      </c>
      <c r="AY419" s="141" t="s">
        <v>112</v>
      </c>
    </row>
    <row r="420" spans="1:65" s="2" customFormat="1" ht="21.75" customHeight="1">
      <c r="A420" s="27"/>
      <c r="B420" s="126"/>
      <c r="C420" s="195">
        <v>143</v>
      </c>
      <c r="D420" s="195" t="s">
        <v>113</v>
      </c>
      <c r="E420" s="196" t="s">
        <v>613</v>
      </c>
      <c r="F420" s="197" t="s">
        <v>614</v>
      </c>
      <c r="G420" s="198" t="s">
        <v>237</v>
      </c>
      <c r="H420" s="199">
        <v>4.04</v>
      </c>
      <c r="I420" s="127"/>
      <c r="J420" s="150">
        <f t="shared" si="4"/>
        <v>0</v>
      </c>
      <c r="K420" s="128"/>
      <c r="L420" s="28"/>
      <c r="M420" s="129" t="s">
        <v>1</v>
      </c>
      <c r="N420" s="130" t="s">
        <v>33</v>
      </c>
      <c r="O420" s="131">
        <v>0</v>
      </c>
      <c r="P420" s="131">
        <f>O420*H420</f>
        <v>0</v>
      </c>
      <c r="Q420" s="131">
        <v>0.005</v>
      </c>
      <c r="R420" s="131">
        <f>Q420*H420</f>
        <v>0.0202</v>
      </c>
      <c r="S420" s="131">
        <v>0</v>
      </c>
      <c r="T420" s="132">
        <f>S420*H420</f>
        <v>0</v>
      </c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R420" s="133" t="s">
        <v>117</v>
      </c>
      <c r="AT420" s="133" t="s">
        <v>113</v>
      </c>
      <c r="AU420" s="133" t="s">
        <v>75</v>
      </c>
      <c r="AY420" s="15" t="s">
        <v>112</v>
      </c>
      <c r="BE420" s="134">
        <f>IF(N420="základní",J420,0)</f>
        <v>0</v>
      </c>
      <c r="BF420" s="134">
        <f>IF(N420="snížená",J420,0)</f>
        <v>0</v>
      </c>
      <c r="BG420" s="134">
        <f>IF(N420="zákl. přenesená",J420,0)</f>
        <v>0</v>
      </c>
      <c r="BH420" s="134">
        <f>IF(N420="sníž. přenesená",J420,0)</f>
        <v>0</v>
      </c>
      <c r="BI420" s="134">
        <f>IF(N420="nulová",J420,0)</f>
        <v>0</v>
      </c>
      <c r="BJ420" s="15" t="s">
        <v>75</v>
      </c>
      <c r="BK420" s="134">
        <f>ROUND(I420*H420,2)</f>
        <v>0</v>
      </c>
      <c r="BL420" s="15" t="s">
        <v>117</v>
      </c>
      <c r="BM420" s="133" t="s">
        <v>615</v>
      </c>
    </row>
    <row r="421" spans="2:51" s="12" customFormat="1" ht="12">
      <c r="B421" s="135"/>
      <c r="C421" s="200"/>
      <c r="D421" s="201" t="s">
        <v>118</v>
      </c>
      <c r="E421" s="202" t="s">
        <v>1</v>
      </c>
      <c r="F421" s="210" t="s">
        <v>353</v>
      </c>
      <c r="G421" s="200"/>
      <c r="H421" s="211">
        <v>4.04</v>
      </c>
      <c r="I421" s="217"/>
      <c r="J421" s="150"/>
      <c r="L421" s="135"/>
      <c r="M421" s="137"/>
      <c r="N421" s="138"/>
      <c r="O421" s="138"/>
      <c r="P421" s="138"/>
      <c r="Q421" s="138"/>
      <c r="R421" s="138"/>
      <c r="S421" s="138"/>
      <c r="T421" s="139"/>
      <c r="AT421" s="136" t="s">
        <v>118</v>
      </c>
      <c r="AU421" s="136" t="s">
        <v>75</v>
      </c>
      <c r="AV421" s="12" t="s">
        <v>77</v>
      </c>
      <c r="AW421" s="12" t="s">
        <v>26</v>
      </c>
      <c r="AX421" s="12" t="s">
        <v>68</v>
      </c>
      <c r="AY421" s="136" t="s">
        <v>112</v>
      </c>
    </row>
    <row r="422" spans="2:51" s="13" customFormat="1" ht="12">
      <c r="B422" s="140"/>
      <c r="C422" s="206"/>
      <c r="D422" s="201" t="s">
        <v>118</v>
      </c>
      <c r="E422" s="207" t="s">
        <v>1</v>
      </c>
      <c r="F422" s="203" t="s">
        <v>120</v>
      </c>
      <c r="G422" s="204"/>
      <c r="H422" s="205">
        <v>4.04</v>
      </c>
      <c r="I422" s="218"/>
      <c r="J422" s="150"/>
      <c r="L422" s="140"/>
      <c r="M422" s="142"/>
      <c r="N422" s="143"/>
      <c r="O422" s="143"/>
      <c r="P422" s="143"/>
      <c r="Q422" s="143"/>
      <c r="R422" s="143"/>
      <c r="S422" s="143"/>
      <c r="T422" s="144"/>
      <c r="AT422" s="141" t="s">
        <v>118</v>
      </c>
      <c r="AU422" s="141" t="s">
        <v>75</v>
      </c>
      <c r="AV422" s="13" t="s">
        <v>117</v>
      </c>
      <c r="AW422" s="13" t="s">
        <v>26</v>
      </c>
      <c r="AX422" s="13" t="s">
        <v>75</v>
      </c>
      <c r="AY422" s="141" t="s">
        <v>112</v>
      </c>
    </row>
    <row r="423" spans="2:63" s="11" customFormat="1" ht="25.9" customHeight="1">
      <c r="B423" s="118"/>
      <c r="C423" s="192"/>
      <c r="D423" s="193" t="s">
        <v>67</v>
      </c>
      <c r="E423" s="194" t="s">
        <v>616</v>
      </c>
      <c r="F423" s="194" t="s">
        <v>617</v>
      </c>
      <c r="G423" s="192"/>
      <c r="H423" s="192"/>
      <c r="I423" s="215"/>
      <c r="J423" s="190">
        <f>SUM(J424:J426)</f>
        <v>0</v>
      </c>
      <c r="L423" s="118"/>
      <c r="M423" s="120"/>
      <c r="N423" s="121"/>
      <c r="O423" s="121"/>
      <c r="P423" s="122">
        <f>SUM(P424:P426)</f>
        <v>0</v>
      </c>
      <c r="Q423" s="121"/>
      <c r="R423" s="122">
        <f>SUM(R424:R426)</f>
        <v>0</v>
      </c>
      <c r="S423" s="121"/>
      <c r="T423" s="123">
        <f>SUM(T424:T426)</f>
        <v>0</v>
      </c>
      <c r="AR423" s="119" t="s">
        <v>75</v>
      </c>
      <c r="AT423" s="124" t="s">
        <v>67</v>
      </c>
      <c r="AU423" s="124" t="s">
        <v>68</v>
      </c>
      <c r="AY423" s="119" t="s">
        <v>112</v>
      </c>
      <c r="BK423" s="125">
        <f>SUM(BK424:BK426)</f>
        <v>0</v>
      </c>
    </row>
    <row r="424" spans="1:65" s="2" customFormat="1" ht="24.2" customHeight="1">
      <c r="A424" s="27"/>
      <c r="B424" s="126"/>
      <c r="C424" s="195">
        <v>144</v>
      </c>
      <c r="D424" s="195" t="s">
        <v>113</v>
      </c>
      <c r="E424" s="196" t="s">
        <v>618</v>
      </c>
      <c r="F424" s="197" t="s">
        <v>619</v>
      </c>
      <c r="G424" s="198" t="s">
        <v>219</v>
      </c>
      <c r="H424" s="199">
        <v>28</v>
      </c>
      <c r="I424" s="127"/>
      <c r="J424" s="150">
        <f t="shared" si="4"/>
        <v>0</v>
      </c>
      <c r="K424" s="128"/>
      <c r="L424" s="28"/>
      <c r="M424" s="129" t="s">
        <v>1</v>
      </c>
      <c r="N424" s="130" t="s">
        <v>33</v>
      </c>
      <c r="O424" s="131">
        <v>0</v>
      </c>
      <c r="P424" s="131">
        <f>O424*H424</f>
        <v>0</v>
      </c>
      <c r="Q424" s="131">
        <v>0</v>
      </c>
      <c r="R424" s="131">
        <f>Q424*H424</f>
        <v>0</v>
      </c>
      <c r="S424" s="131">
        <v>0</v>
      </c>
      <c r="T424" s="132">
        <f>S424*H424</f>
        <v>0</v>
      </c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R424" s="133" t="s">
        <v>117</v>
      </c>
      <c r="AT424" s="133" t="s">
        <v>113</v>
      </c>
      <c r="AU424" s="133" t="s">
        <v>75</v>
      </c>
      <c r="AY424" s="15" t="s">
        <v>112</v>
      </c>
      <c r="BE424" s="134">
        <f>IF(N424="základní",J424,0)</f>
        <v>0</v>
      </c>
      <c r="BF424" s="134">
        <f>IF(N424="snížená",J424,0)</f>
        <v>0</v>
      </c>
      <c r="BG424" s="134">
        <f>IF(N424="zákl. přenesená",J424,0)</f>
        <v>0</v>
      </c>
      <c r="BH424" s="134">
        <f>IF(N424="sníž. přenesená",J424,0)</f>
        <v>0</v>
      </c>
      <c r="BI424" s="134">
        <f>IF(N424="nulová",J424,0)</f>
        <v>0</v>
      </c>
      <c r="BJ424" s="15" t="s">
        <v>75</v>
      </c>
      <c r="BK424" s="134">
        <f>ROUND(I424*H424,2)</f>
        <v>0</v>
      </c>
      <c r="BL424" s="15" t="s">
        <v>117</v>
      </c>
      <c r="BM424" s="133" t="s">
        <v>620</v>
      </c>
    </row>
    <row r="425" spans="2:51" s="12" customFormat="1" ht="12">
      <c r="B425" s="135"/>
      <c r="C425" s="200"/>
      <c r="D425" s="201" t="s">
        <v>118</v>
      </c>
      <c r="E425" s="202" t="s">
        <v>1</v>
      </c>
      <c r="F425" s="210" t="s">
        <v>621</v>
      </c>
      <c r="G425" s="200"/>
      <c r="H425" s="211">
        <v>28</v>
      </c>
      <c r="I425" s="217"/>
      <c r="J425" s="150"/>
      <c r="L425" s="135"/>
      <c r="M425" s="137"/>
      <c r="N425" s="138"/>
      <c r="O425" s="138"/>
      <c r="P425" s="138"/>
      <c r="Q425" s="138"/>
      <c r="R425" s="138"/>
      <c r="S425" s="138"/>
      <c r="T425" s="139"/>
      <c r="AT425" s="136" t="s">
        <v>118</v>
      </c>
      <c r="AU425" s="136" t="s">
        <v>75</v>
      </c>
      <c r="AV425" s="12" t="s">
        <v>77</v>
      </c>
      <c r="AW425" s="12" t="s">
        <v>26</v>
      </c>
      <c r="AX425" s="12" t="s">
        <v>68</v>
      </c>
      <c r="AY425" s="136" t="s">
        <v>112</v>
      </c>
    </row>
    <row r="426" spans="2:51" s="13" customFormat="1" ht="12">
      <c r="B426" s="140"/>
      <c r="C426" s="206"/>
      <c r="D426" s="201" t="s">
        <v>118</v>
      </c>
      <c r="E426" s="207" t="s">
        <v>1</v>
      </c>
      <c r="F426" s="203" t="s">
        <v>120</v>
      </c>
      <c r="G426" s="204"/>
      <c r="H426" s="205">
        <v>28</v>
      </c>
      <c r="I426" s="218"/>
      <c r="J426" s="150"/>
      <c r="L426" s="140"/>
      <c r="M426" s="142"/>
      <c r="N426" s="143"/>
      <c r="O426" s="143"/>
      <c r="P426" s="143"/>
      <c r="Q426" s="143"/>
      <c r="R426" s="143"/>
      <c r="S426" s="143"/>
      <c r="T426" s="144"/>
      <c r="AT426" s="141" t="s">
        <v>118</v>
      </c>
      <c r="AU426" s="141" t="s">
        <v>75</v>
      </c>
      <c r="AV426" s="13" t="s">
        <v>117</v>
      </c>
      <c r="AW426" s="13" t="s">
        <v>26</v>
      </c>
      <c r="AX426" s="13" t="s">
        <v>75</v>
      </c>
      <c r="AY426" s="141" t="s">
        <v>112</v>
      </c>
    </row>
    <row r="427" spans="2:63" s="11" customFormat="1" ht="25.9" customHeight="1">
      <c r="B427" s="118"/>
      <c r="C427" s="192"/>
      <c r="D427" s="193" t="s">
        <v>67</v>
      </c>
      <c r="E427" s="194" t="s">
        <v>622</v>
      </c>
      <c r="F427" s="194" t="s">
        <v>623</v>
      </c>
      <c r="G427" s="192"/>
      <c r="H427" s="192"/>
      <c r="I427" s="215"/>
      <c r="J427" s="190">
        <f>SUM(J428)</f>
        <v>0</v>
      </c>
      <c r="L427" s="118"/>
      <c r="M427" s="120"/>
      <c r="N427" s="121"/>
      <c r="O427" s="121"/>
      <c r="P427" s="122">
        <f>P428</f>
        <v>0</v>
      </c>
      <c r="Q427" s="121"/>
      <c r="R427" s="122">
        <f>R428</f>
        <v>0</v>
      </c>
      <c r="S427" s="121"/>
      <c r="T427" s="123">
        <f>T428</f>
        <v>0</v>
      </c>
      <c r="AR427" s="119" t="s">
        <v>75</v>
      </c>
      <c r="AT427" s="124" t="s">
        <v>67</v>
      </c>
      <c r="AU427" s="124" t="s">
        <v>68</v>
      </c>
      <c r="AY427" s="119" t="s">
        <v>112</v>
      </c>
      <c r="BK427" s="125">
        <f>BK428</f>
        <v>0</v>
      </c>
    </row>
    <row r="428" spans="1:65" s="2" customFormat="1" ht="24.2" customHeight="1">
      <c r="A428" s="27"/>
      <c r="B428" s="126"/>
      <c r="C428" s="195">
        <v>145</v>
      </c>
      <c r="D428" s="195" t="s">
        <v>113</v>
      </c>
      <c r="E428" s="196" t="s">
        <v>624</v>
      </c>
      <c r="F428" s="197" t="s">
        <v>625</v>
      </c>
      <c r="G428" s="198" t="s">
        <v>219</v>
      </c>
      <c r="H428" s="199">
        <v>34</v>
      </c>
      <c r="I428" s="127"/>
      <c r="J428" s="150">
        <f t="shared" si="4"/>
        <v>0</v>
      </c>
      <c r="K428" s="128"/>
      <c r="L428" s="28"/>
      <c r="M428" s="145" t="s">
        <v>1</v>
      </c>
      <c r="N428" s="146" t="s">
        <v>33</v>
      </c>
      <c r="O428" s="147">
        <v>0</v>
      </c>
      <c r="P428" s="147">
        <f>O428*H428</f>
        <v>0</v>
      </c>
      <c r="Q428" s="147">
        <v>0</v>
      </c>
      <c r="R428" s="147">
        <f>Q428*H428</f>
        <v>0</v>
      </c>
      <c r="S428" s="147">
        <v>0</v>
      </c>
      <c r="T428" s="148">
        <f>S428*H428</f>
        <v>0</v>
      </c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R428" s="133" t="s">
        <v>117</v>
      </c>
      <c r="AT428" s="133" t="s">
        <v>113</v>
      </c>
      <c r="AU428" s="133" t="s">
        <v>75</v>
      </c>
      <c r="AY428" s="15" t="s">
        <v>112</v>
      </c>
      <c r="BE428" s="134">
        <f>IF(N428="základní",J428,0)</f>
        <v>0</v>
      </c>
      <c r="BF428" s="134">
        <f>IF(N428="snížená",J428,0)</f>
        <v>0</v>
      </c>
      <c r="BG428" s="134">
        <f>IF(N428="zákl. přenesená",J428,0)</f>
        <v>0</v>
      </c>
      <c r="BH428" s="134">
        <f>IF(N428="sníž. přenesená",J428,0)</f>
        <v>0</v>
      </c>
      <c r="BI428" s="134">
        <f>IF(N428="nulová",J428,0)</f>
        <v>0</v>
      </c>
      <c r="BJ428" s="15" t="s">
        <v>75</v>
      </c>
      <c r="BK428" s="134">
        <f>ROUND(I428*H428,2)</f>
        <v>0</v>
      </c>
      <c r="BL428" s="15" t="s">
        <v>117</v>
      </c>
      <c r="BM428" s="133" t="s">
        <v>626</v>
      </c>
    </row>
    <row r="429" spans="1:31" s="2" customFormat="1" ht="6.95" customHeight="1">
      <c r="A429" s="27"/>
      <c r="B429" s="42"/>
      <c r="C429" s="212"/>
      <c r="D429" s="212"/>
      <c r="E429" s="212"/>
      <c r="F429" s="212"/>
      <c r="G429" s="212"/>
      <c r="H429" s="212"/>
      <c r="I429" s="219"/>
      <c r="J429" s="191"/>
      <c r="K429" s="43"/>
      <c r="L429" s="28"/>
      <c r="M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</row>
  </sheetData>
  <sheetProtection algorithmName="SHA-512" hashValue="a4ICXz8qmczhGiACZ+4spa+YjLhoTjIg+ncLwseAbg859e/C/ReF4SpUaMri7+PjP6KToK8gVVsW8qXcu48yig==" saltValue="H+aiKFaYZivgBt1NvY/SSw==" spinCount="100000" sheet="1" objects="1" scenarios="1"/>
  <autoFilter ref="C126:K428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007874015748" right="0.3937007874015748" top="0.3937007874015748" bottom="0.3937007874015748" header="0" footer="0"/>
  <pageSetup blackAndWhite="1" fitToHeight="100" fitToWidth="1" horizontalDpi="600" verticalDpi="600" orientation="portrait" paperSize="9" scale="8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2022-02-21T13:27:30Z</cp:lastPrinted>
  <dcterms:created xsi:type="dcterms:W3CDTF">2022-02-21T08:07:21Z</dcterms:created>
  <dcterms:modified xsi:type="dcterms:W3CDTF">2022-03-29T15:08:39Z</dcterms:modified>
  <cp:category/>
  <cp:version/>
  <cp:contentType/>
  <cp:contentStatus/>
</cp:coreProperties>
</file>