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-2022 - Odvlhčení zdiva..." sheetId="2" r:id="rId2"/>
  </sheets>
  <definedNames>
    <definedName name="_xlnm.Print_Area" localSheetId="0">'Rekapitulace stavby'!$D$4:$AO$76,'Rekapitulace stavby'!$C$82:$AQ$103</definedName>
    <definedName name="_xlnm._FilterDatabase" localSheetId="1" hidden="1">'02-2022 - Odvlhčení zdiva...'!$C$142:$K$231</definedName>
    <definedName name="_xlnm.Print_Area" localSheetId="1">'02-2022 - Odvlhčení zdiva...'!$C$4:$J$76,'02-2022 - Odvlhčení zdiva...'!$C$82:$J$126,'02-2022 - Odvlhčení zdiva...'!$C$132:$J$231</definedName>
    <definedName name="_xlnm.Print_Titles" localSheetId="0">'Rekapitulace stavby'!$92:$92</definedName>
    <definedName name="_xlnm.Print_Titles" localSheetId="1">'02-2022 - Odvlhčení zdiva...'!$142:$142</definedName>
  </definedNames>
  <calcPr fullCalcOnLoad="1"/>
</workbook>
</file>

<file path=xl/sharedStrings.xml><?xml version="1.0" encoding="utf-8"?>
<sst xmlns="http://schemas.openxmlformats.org/spreadsheetml/2006/main" count="1381" uniqueCount="419">
  <si>
    <t>Export Komplet</t>
  </si>
  <si>
    <t/>
  </si>
  <si>
    <t>2.0</t>
  </si>
  <si>
    <t>ZAMOK</t>
  </si>
  <si>
    <t>False</t>
  </si>
  <si>
    <t>{6fae126d-b0fd-4299-8b71-088a4687a7bd}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</si>
  <si>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</si>
  <si>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</si>
  <si>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</si>
  <si>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</si>
  <si>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</si>
  <si>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</si>
  <si>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</si>
  <si>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</si>
  <si>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</si>
  <si>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</si>
  <si>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</si>
  <si>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Odvlhčení zdiva bytového domu č.p. 303, Dačice</t>
  </si>
  <si>
    <t>KSO:</t>
  </si>
  <si>
    <t>CC-CZ:</t>
  </si>
  <si>
    <t>Místo:</t>
  </si>
  <si>
    <t>Dačice</t>
  </si>
  <si>
    <t>Datum:</t>
  </si>
  <si>
    <t>19. 2. 2022</t>
  </si>
  <si>
    <t>Zadavatel:</t>
  </si>
  <si>
    <t>IČ:</t>
  </si>
  <si>
    <t xml:space="preserve">Město Dačice, Krajířova 27, 380 13  Dačice </t>
  </si>
  <si>
    <t>DIČ:</t>
  </si>
  <si>
    <t>Uchazeč:</t>
  </si>
  <si>
    <t>Vyplň údaj</t>
  </si>
  <si>
    <t>Projektant:</t>
  </si>
  <si>
    <t>70522111</t>
  </si>
  <si>
    <t>Ing. Martin Antoňů, Řečice 31, 380 01  Dačice</t>
  </si>
  <si>
    <t>True</t>
  </si>
  <si>
    <t>Zpracovatel:</t>
  </si>
  <si>
    <t>Ing. Martin Antoňů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</si>
  <si>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</si>
  <si>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</si>
  <si>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</si>
  <si>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</si>
  <si>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</si>
  <si>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</si>
  <si>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</si>
  <si>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</si>
  <si>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</si>
  <si>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</si>
  <si>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</si>
  <si>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</si>
  <si>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</si>
  <si>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</si>
  <si>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</si>
  <si>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</si>
  <si>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</si>
  <si>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</si>
  <si>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</si>
  <si>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</si>
  <si>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</si>
  <si>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</si>
  <si>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</si>
  <si>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</si>
  <si>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</si>
  <si>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</si>
  <si>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</si>
  <si>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</si>
  <si>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</si>
  <si>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</si>
  <si>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</si>
  <si>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</si>
  <si>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</si>
  <si>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</si>
  <si>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</si>
  <si>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</si>
  <si>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</si>
  <si>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</si>
  <si>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</si>
  <si>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</si>
  <si>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</si>
  <si>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</si>
  <si>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</si>
  <si>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</si>
  <si>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</si>
  <si>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</si>
  <si>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</si>
  <si>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</si>
  <si>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</si>
  <si>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</si>
  <si>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</si>
  <si>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</si>
  <si>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</si>
  <si>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</si>
  <si>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</si>
  <si>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</si>
  <si>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</si>
  <si>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</si>
  <si>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</si>
  <si>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</si>
  <si>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</si>
  <si>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</si>
  <si>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</si>
  <si>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</si>
  <si>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</si>
  <si>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</si>
  <si>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</si>
  <si>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</si>
  <si>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</si>
  <si>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</si>
  <si>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</si>
  <si>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</si>
  <si>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</si>
  <si>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</si>
  <si>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</si>
  <si>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</si>
  <si>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</si>
  <si>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</si>
  <si>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</si>
  <si>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</si>
  <si>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</si>
  <si>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</si>
  <si>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764 - Konstrukce klempířské</t>
  </si>
  <si>
    <t>M - Práce a dodávky M</t>
  </si>
  <si>
    <t xml:space="preserve">    46-M - Zemní práce při extr.mont.pracích</t>
  </si>
  <si>
    <t>VRN - Vedlejší rozpočtové náklady</t>
  </si>
  <si>
    <t xml:space="preserve">    VRN2 - Příprava staveniště</t>
  </si>
  <si>
    <t xml:space="preserve">    VRN3 - Zařízení staveniště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</si>
  <si>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</si>
  <si>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</si>
  <si>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</si>
  <si>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</si>
  <si>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</si>
  <si>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</si>
  <si>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</si>
  <si>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</si>
  <si>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</si>
  <si>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</si>
  <si>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</si>
  <si>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</si>
  <si>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</si>
  <si>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</si>
  <si>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</si>
  <si>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</si>
  <si>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</si>
  <si>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</si>
  <si>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</si>
  <si>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</si>
  <si>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</si>
  <si>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</si>
  <si>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</si>
  <si>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</si>
  <si>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</si>
  <si>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</si>
  <si>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</si>
  <si>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</si>
  <si>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</si>
  <si>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</si>
  <si>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</si>
  <si>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</si>
  <si>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</si>
  <si>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1265480385</t>
  </si>
  <si>
    <t>113107135</t>
  </si>
  <si>
    <t>Odstranění podkladu z betonu vyztuženého sítěmi tl 100 mm ručně</t>
  </si>
  <si>
    <t>1838638836</t>
  </si>
  <si>
    <t>23</t>
  </si>
  <si>
    <t>119001421</t>
  </si>
  <si>
    <t>Dočasné zajištění kabelů a kabelových tratí ze 3 volně ložených kabelů</t>
  </si>
  <si>
    <t>m</t>
  </si>
  <si>
    <t>279768609</t>
  </si>
  <si>
    <t>37</t>
  </si>
  <si>
    <t>131212502</t>
  </si>
  <si>
    <t>Hloubení jamek pro sloupky, zábradlí, značky objem do 0,5 m3 v nesoudržných horninách třídy těžitelnosti I, skupiny 3 ručně</t>
  </si>
  <si>
    <t>m3</t>
  </si>
  <si>
    <t>260076599</t>
  </si>
  <si>
    <t>VV</t>
  </si>
  <si>
    <t>12*0,3*0,3*0,9</t>
  </si>
  <si>
    <t>3</t>
  </si>
  <si>
    <t>132212211</t>
  </si>
  <si>
    <t>Hloubení rýh š do 2000 mm v soudržných horninách třídy těžitelnosti I, skupiny 3 ručně</t>
  </si>
  <si>
    <t>308779605</t>
  </si>
  <si>
    <t>132251252</t>
  </si>
  <si>
    <t>Hloubení rýh nezapažených š do 2000 mm v hornině třídy těžitelnosti I, skupiny 3 objem do 50 m3 strojně</t>
  </si>
  <si>
    <t>1468047672</t>
  </si>
  <si>
    <t>7</t>
  </si>
  <si>
    <t>162651112</t>
  </si>
  <si>
    <t>Vodorovné přemístění do 5000 m výkopku/sypaniny z horniny třídy těžitelnosti I, skupiny 1 až 3</t>
  </si>
  <si>
    <t>1016970300</t>
  </si>
  <si>
    <t>5</t>
  </si>
  <si>
    <t>167111101</t>
  </si>
  <si>
    <t>Nakládání výkopku z hornin třídy těžitelnosti I, skupiny 1 až 3 ručně</t>
  </si>
  <si>
    <t>-1936246467</t>
  </si>
  <si>
    <t>6</t>
  </si>
  <si>
    <t>167151101</t>
  </si>
  <si>
    <t>Nakládání výkopku z hornin třídy těžitelnosti I, skupiny 1 až 3 do 100 m3</t>
  </si>
  <si>
    <t>-1624900062</t>
  </si>
  <si>
    <t>9</t>
  </si>
  <si>
    <t>171201231</t>
  </si>
  <si>
    <t>Poplatek za uložení zeminy a kamení na recyklační skládce (skládkovné) kód odpadu 17 05 04</t>
  </si>
  <si>
    <t>t</t>
  </si>
  <si>
    <t>-914309216</t>
  </si>
  <si>
    <t>109,42*1,8 'Přepočtené koeficientem množství</t>
  </si>
  <si>
    <t>8</t>
  </si>
  <si>
    <t>171251201</t>
  </si>
  <si>
    <t>Uložení sypaniny na skládky nebo meziskládky</t>
  </si>
  <si>
    <t>1210546143</t>
  </si>
  <si>
    <t>11</t>
  </si>
  <si>
    <t>175151101</t>
  </si>
  <si>
    <t>Obsypání potrubí strojně sypaninou bez prohození, uloženou do 3 m</t>
  </si>
  <si>
    <t>638095614</t>
  </si>
  <si>
    <t>12</t>
  </si>
  <si>
    <t>M</t>
  </si>
  <si>
    <t>58343930</t>
  </si>
  <si>
    <t>kamenivo drcené hrubé frakce 16/32</t>
  </si>
  <si>
    <t>-488542917</t>
  </si>
  <si>
    <t>106*2 'Přepočtené koeficientem množství</t>
  </si>
  <si>
    <t>Zakládání</t>
  </si>
  <si>
    <t>212751106</t>
  </si>
  <si>
    <t>Trativod z drenážních trubek flexibilních PVC-U SN 4 perforace 360° včetně lože otevřený výkop DN 160 pro meliorace</t>
  </si>
  <si>
    <t>1703198653</t>
  </si>
  <si>
    <t>Svislé a kompletní konstrukce</t>
  </si>
  <si>
    <t>47</t>
  </si>
  <si>
    <t>319201321</t>
  </si>
  <si>
    <t>Vyrovnání nerovného povrchu zdiva tl do 30 mm maltou</t>
  </si>
  <si>
    <t>1850058008</t>
  </si>
  <si>
    <t>49</t>
  </si>
  <si>
    <t>59161007</t>
  </si>
  <si>
    <t>profil větrací z PVC š 100mm</t>
  </si>
  <si>
    <t>-552010002</t>
  </si>
  <si>
    <t>Vodorovné konstrukce</t>
  </si>
  <si>
    <t>33</t>
  </si>
  <si>
    <t>451577777</t>
  </si>
  <si>
    <t>Podklad nebo lože pod dlažbu vodorovný nebo do sklonu 1:5 z kameniva těženého tl do 100 mm</t>
  </si>
  <si>
    <t>-1424342536</t>
  </si>
  <si>
    <t>11,4+12,94</t>
  </si>
  <si>
    <t>13</t>
  </si>
  <si>
    <t>465515327</t>
  </si>
  <si>
    <t>Dlažba na způsob kyklopského zdiva na cementovou maltu s vyspárováním tl 150 mm</t>
  </si>
  <si>
    <t>1055447510</t>
  </si>
  <si>
    <t>Komunikace pozemní</t>
  </si>
  <si>
    <t>32</t>
  </si>
  <si>
    <t>564251111</t>
  </si>
  <si>
    <t>Podklad nebo podsyp ze štěrkopísku ŠP tl 150 mm</t>
  </si>
  <si>
    <t>-1096848532</t>
  </si>
  <si>
    <t>34</t>
  </si>
  <si>
    <t>596811221</t>
  </si>
  <si>
    <t>Kladení betonové dlažby komunikací pro pěší do lože z kameniva vel do 0,25 m2 plochy do 100 m2</t>
  </si>
  <si>
    <t>1784740000</t>
  </si>
  <si>
    <t>35</t>
  </si>
  <si>
    <t>PSB.10500200</t>
  </si>
  <si>
    <t>BETONOVÁ DLAŽBA HLADKÁ  500x500x50 mm</t>
  </si>
  <si>
    <t>2022067982</t>
  </si>
  <si>
    <t>P</t>
  </si>
  <si>
    <t>Poznámka k položce:
přírodní, hladký</t>
  </si>
  <si>
    <t>55,45*1,03 'Přepočtené koeficientem množství</t>
  </si>
  <si>
    <t>Úpravy povrchů, podlahy a osazování výplní</t>
  </si>
  <si>
    <t>36</t>
  </si>
  <si>
    <t>637211122</t>
  </si>
  <si>
    <t>Okapový chodník z betonových dlaždic 500x500mm, tl 50 mm kladených do lože ze ŠD</t>
  </si>
  <si>
    <t>-1887623941</t>
  </si>
  <si>
    <t>Trubní vedení</t>
  </si>
  <si>
    <t>22</t>
  </si>
  <si>
    <t>850315921</t>
  </si>
  <si>
    <t>Výřez nebo výsek na potrubí z trub litinových tlakových DN 150 při opravách (napojení do šachty)</t>
  </si>
  <si>
    <t>kus</t>
  </si>
  <si>
    <t>529653342</t>
  </si>
  <si>
    <t>16</t>
  </si>
  <si>
    <t>871315211</t>
  </si>
  <si>
    <t>Kanalizační potrubí z tvrdého PVC jednovrstvé tuhost třídy SN4 DN 160</t>
  </si>
  <si>
    <t>1530446342</t>
  </si>
  <si>
    <t>17</t>
  </si>
  <si>
    <t>877315211</t>
  </si>
  <si>
    <t>Montáž tvarovek z tvrdého PVC-systém KG nebo z polypropylenu-systém KG 2000 jednoosé DN 160</t>
  </si>
  <si>
    <t>98691766</t>
  </si>
  <si>
    <t>18</t>
  </si>
  <si>
    <t>PPL.KGU150</t>
  </si>
  <si>
    <t>Přesuvka kanalizační KG DN 150 PVC</t>
  </si>
  <si>
    <t>2005668891</t>
  </si>
  <si>
    <t>ACO.53679160</t>
  </si>
  <si>
    <t>Výtokový díl s ochran. mřížkou DN160, 1,0m</t>
  </si>
  <si>
    <t>738321978</t>
  </si>
  <si>
    <t>Poznámka k položce:
1</t>
  </si>
  <si>
    <t>19</t>
  </si>
  <si>
    <t>877315221</t>
  </si>
  <si>
    <t>Montáž tvarovek z tvrdého PVC-systém KG nebo z polypropylenu-systém KG 2000 dvouosé DN 160</t>
  </si>
  <si>
    <t>265511622</t>
  </si>
  <si>
    <t>20</t>
  </si>
  <si>
    <t>OSM.222400</t>
  </si>
  <si>
    <t>KGEA 87st odbočka DN 160/160 SN8</t>
  </si>
  <si>
    <t>-634030443</t>
  </si>
  <si>
    <t>Ostatní konstrukce a práce, bourání</t>
  </si>
  <si>
    <t>38</t>
  </si>
  <si>
    <t>911111111</t>
  </si>
  <si>
    <t>Montáž zábradlí ocelového zabetonovaného</t>
  </si>
  <si>
    <t>1833766110</t>
  </si>
  <si>
    <t>40</t>
  </si>
  <si>
    <t>MAT001</t>
  </si>
  <si>
    <t>Zábradlí ocelové, dvotrubkové, v. 850mm, prášková barva</t>
  </si>
  <si>
    <t>soub.</t>
  </si>
  <si>
    <t>-285661813</t>
  </si>
  <si>
    <t>30</t>
  </si>
  <si>
    <t>916231213</t>
  </si>
  <si>
    <t>Osazení chodníkového obrubníku betonového stojatého s boční opěrou do lože z betonu prostého</t>
  </si>
  <si>
    <t>1955441412</t>
  </si>
  <si>
    <t>31</t>
  </si>
  <si>
    <t>59217016</t>
  </si>
  <si>
    <t>obrubník betonový chodníkový 1000x80x250mm</t>
  </si>
  <si>
    <t>-1550480654</t>
  </si>
  <si>
    <t>15,4*1,03 'Přepočtené koeficientem množství</t>
  </si>
  <si>
    <t>25</t>
  </si>
  <si>
    <t>978036191</t>
  </si>
  <si>
    <t>Otlučení (osekání) cementových omítek vnějších ploch v rozsahu do 100 %</t>
  </si>
  <si>
    <t>383928422</t>
  </si>
  <si>
    <t>997</t>
  </si>
  <si>
    <t>Přesun sutě</t>
  </si>
  <si>
    <t>26</t>
  </si>
  <si>
    <t>997013111</t>
  </si>
  <si>
    <t>Vnitrostaveništní doprava suti a vybouraných hmot pro budovy v do 6 m s použitím mechanizace</t>
  </si>
  <si>
    <t>655082251</t>
  </si>
  <si>
    <t>12,522-2,907</t>
  </si>
  <si>
    <t>27</t>
  </si>
  <si>
    <t>997013501</t>
  </si>
  <si>
    <t>Odvoz suti a vybouraných hmot na skládku nebo meziskládku do 1 km se složením</t>
  </si>
  <si>
    <t>1285874546</t>
  </si>
  <si>
    <t>28</t>
  </si>
  <si>
    <t>997013509</t>
  </si>
  <si>
    <t>Příplatek k odvozu suti a vybouraných hmot na skládku ZKD 1 km přes 1 km</t>
  </si>
  <si>
    <t>1966987908</t>
  </si>
  <si>
    <t>9,615*5 'Přepočtené koeficientem množství</t>
  </si>
  <si>
    <t>29</t>
  </si>
  <si>
    <t>997013609</t>
  </si>
  <si>
    <t>Poplatek za uložení na skládce (skládkovné) stavebního odpadu ze směsí nebo oddělených frakcí betonu, cihel a keramických výrobků kód odpadu 17 01 07</t>
  </si>
  <si>
    <t>1168878630</t>
  </si>
  <si>
    <t>998</t>
  </si>
  <si>
    <t>Přesun hmot</t>
  </si>
  <si>
    <t>50</t>
  </si>
  <si>
    <t>998011001</t>
  </si>
  <si>
    <t>Přesun hmot pro budovy zděné v do 6 m</t>
  </si>
  <si>
    <t>-523373687</t>
  </si>
  <si>
    <t>PSV</t>
  </si>
  <si>
    <t>Práce a dodávky PSV</t>
  </si>
  <si>
    <t>711</t>
  </si>
  <si>
    <t>Izolace proti vodě, vlhkosti a plynům</t>
  </si>
  <si>
    <t>54</t>
  </si>
  <si>
    <t>711161117</t>
  </si>
  <si>
    <t>Izolace proti zemní vlhkosti nopovou fólií vodorovná, nopek v 40,0 mm, tl do 2,0 mm</t>
  </si>
  <si>
    <t>-2055085886</t>
  </si>
  <si>
    <t>55</t>
  </si>
  <si>
    <t>711161384.GTA</t>
  </si>
  <si>
    <t>Izolace proti zemní vlhkosti nopovou fólií ukončení provětrávací lištou</t>
  </si>
  <si>
    <t>1730679144</t>
  </si>
  <si>
    <t>762</t>
  </si>
  <si>
    <t>Konstrukce tesařské</t>
  </si>
  <si>
    <t>43</t>
  </si>
  <si>
    <t>762430011.CDC</t>
  </si>
  <si>
    <t>Obložení stěn z cementotřískových desek tl 10 mm s přiznanou spárou šroubovaných</t>
  </si>
  <si>
    <t>1098186394</t>
  </si>
  <si>
    <t>48</t>
  </si>
  <si>
    <t>27344335</t>
  </si>
  <si>
    <t>těsnění samolepící EPDM 1x50mm</t>
  </si>
  <si>
    <t>1192015138</t>
  </si>
  <si>
    <t>44</t>
  </si>
  <si>
    <t>762439001</t>
  </si>
  <si>
    <t>Montáž obložení stěn podkladový rošt</t>
  </si>
  <si>
    <t>532958976</t>
  </si>
  <si>
    <t>45</t>
  </si>
  <si>
    <t>60514114</t>
  </si>
  <si>
    <t>řezivo jehličnaté lať impregnovaná dl 4 m</t>
  </si>
  <si>
    <t>1321248322</t>
  </si>
  <si>
    <t>763</t>
  </si>
  <si>
    <t>Konstrukce suché výstavby</t>
  </si>
  <si>
    <t>46</t>
  </si>
  <si>
    <t>763891111</t>
  </si>
  <si>
    <t>Montáž dřevostaveb z kompletizovaných panelů - kotvící a spojovací materiál</t>
  </si>
  <si>
    <t>1312885310</t>
  </si>
  <si>
    <t>764</t>
  </si>
  <si>
    <t>Konstrukce klempířské</t>
  </si>
  <si>
    <t>42</t>
  </si>
  <si>
    <t>764216601</t>
  </si>
  <si>
    <t>Oplechování nad obkladem, mechanicky kotvený z Pz s povrchovou úpravou rš 170 mm</t>
  </si>
  <si>
    <t>-1210625427</t>
  </si>
  <si>
    <t>41</t>
  </si>
  <si>
    <t>764216644</t>
  </si>
  <si>
    <t>Oplechování rovných parapetů celoplošně lepené z Pz s povrchovou úpravou rš 330 mm</t>
  </si>
  <si>
    <t>84491906</t>
  </si>
  <si>
    <t>Práce a dodávky M</t>
  </si>
  <si>
    <t>46-M</t>
  </si>
  <si>
    <t>Zemní práce při extr.mont.pracích</t>
  </si>
  <si>
    <t>59</t>
  </si>
  <si>
    <t>460661111</t>
  </si>
  <si>
    <t>Kabelové lože z písku pro kabely nn bez zakrytí š do 35 cm</t>
  </si>
  <si>
    <t>64</t>
  </si>
  <si>
    <t>-998784102</t>
  </si>
  <si>
    <t>58</t>
  </si>
  <si>
    <t>460671112</t>
  </si>
  <si>
    <t>Výstražná fólie pro krytí kabelů šířky 25 cm</t>
  </si>
  <si>
    <t>-166374608</t>
  </si>
  <si>
    <t>56</t>
  </si>
  <si>
    <t>460791214</t>
  </si>
  <si>
    <t>Montáž trubek ochranných plastových ohebných do 110 mm uložených do rýhy</t>
  </si>
  <si>
    <t>-746900693</t>
  </si>
  <si>
    <t>57</t>
  </si>
  <si>
    <t>34571355</t>
  </si>
  <si>
    <t>trubka elektroinstalační ohebná dvouplášťová korugovaná (chránička) D 94/110mm, HDPE+LDPE</t>
  </si>
  <si>
    <t>128</t>
  </si>
  <si>
    <t>1490031838</t>
  </si>
  <si>
    <t>10*1,05 'Přepočtené koeficientem množství</t>
  </si>
  <si>
    <t>Vedlejší rozpočtové náklady</t>
  </si>
  <si>
    <t>VRN2</t>
  </si>
  <si>
    <t>Příprava staveniště</t>
  </si>
  <si>
    <t>53</t>
  </si>
  <si>
    <t>020001000</t>
  </si>
  <si>
    <t>…</t>
  </si>
  <si>
    <t>1024</t>
  </si>
  <si>
    <t>1995156657</t>
  </si>
  <si>
    <t>VRN3</t>
  </si>
  <si>
    <t>51</t>
  </si>
  <si>
    <t>030001000</t>
  </si>
  <si>
    <t>-384478427</t>
  </si>
  <si>
    <t>52</t>
  </si>
  <si>
    <t>034002000</t>
  </si>
  <si>
    <t>Zabezpečení staveniště</t>
  </si>
  <si>
    <t>244123644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</si>
</sst>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3" xfId="0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167" fontId="22" fillId="0" borderId="23" xfId="0" applyNumberFormat="1" applyFont="1" applyBorder="1" applyAlignment="1" applyProtection="1">
      <alignment vertical="center"/>
      <protection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/>
    </xf>
    <xf numFmtId="49" fontId="34" fillId="0" borderId="23" xfId="0" applyNumberFormat="1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167" fontId="34" fillId="0" borderId="23" xfId="0" applyNumberFormat="1" applyFont="1" applyBorder="1" applyAlignment="1" applyProtection="1">
      <alignment vertical="center"/>
      <protection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/>
    </xf>
    <xf numFmtId="0" fontId="35" fillId="0" borderId="23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23" fillId="0" borderId="21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33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14.4" customHeight="1">
      <c r="B26" s="19"/>
      <c r="C26" s="20"/>
      <c r="D26" s="36" t="s">
        <v>38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7">
        <f>ROUND(AG94,2)</f>
        <v>0</v>
      </c>
      <c r="AL26" s="20"/>
      <c r="AM26" s="20"/>
      <c r="AN26" s="20"/>
      <c r="AO26" s="20"/>
      <c r="AP26" s="20"/>
      <c r="AQ26" s="20"/>
      <c r="AR26" s="18"/>
      <c r="BE26" s="29"/>
    </row>
    <row r="27" spans="2:57" s="1" customFormat="1" ht="14.4" customHeight="1">
      <c r="B27" s="19"/>
      <c r="C27" s="20"/>
      <c r="D27" s="36" t="s">
        <v>39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7">
        <f>ROUND(AG97,2)</f>
        <v>0</v>
      </c>
      <c r="AL27" s="37"/>
      <c r="AM27" s="37"/>
      <c r="AN27" s="37"/>
      <c r="AO27" s="37"/>
      <c r="AP27" s="20"/>
      <c r="AQ27" s="20"/>
      <c r="AR27" s="18"/>
      <c r="BE27" s="29"/>
    </row>
    <row r="28" spans="1:57" s="2" customFormat="1" ht="6.95" customHeigh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BE28" s="29"/>
    </row>
    <row r="29" spans="1:57" s="2" customFormat="1" ht="25.9" customHeight="1">
      <c r="A29" s="38"/>
      <c r="B29" s="39"/>
      <c r="C29" s="40"/>
      <c r="D29" s="42" t="s">
        <v>40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ROUND(AK26+AK27,2)</f>
        <v>0</v>
      </c>
      <c r="AL29" s="43"/>
      <c r="AM29" s="43"/>
      <c r="AN29" s="43"/>
      <c r="AO29" s="43"/>
      <c r="AP29" s="40"/>
      <c r="AQ29" s="40"/>
      <c r="AR29" s="41"/>
      <c r="BE29" s="29"/>
    </row>
    <row r="30" spans="1:57" s="2" customFormat="1" ht="6.95" customHeight="1">
      <c r="A30" s="3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BE30" s="29"/>
    </row>
    <row r="31" spans="1:57" s="2" customFormat="1" ht="12">
      <c r="A31" s="3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5" t="s">
        <v>41</v>
      </c>
      <c r="M31" s="45"/>
      <c r="N31" s="45"/>
      <c r="O31" s="45"/>
      <c r="P31" s="45"/>
      <c r="Q31" s="40"/>
      <c r="R31" s="40"/>
      <c r="S31" s="40"/>
      <c r="T31" s="40"/>
      <c r="U31" s="40"/>
      <c r="V31" s="40"/>
      <c r="W31" s="45" t="s">
        <v>42</v>
      </c>
      <c r="X31" s="45"/>
      <c r="Y31" s="45"/>
      <c r="Z31" s="45"/>
      <c r="AA31" s="45"/>
      <c r="AB31" s="45"/>
      <c r="AC31" s="45"/>
      <c r="AD31" s="45"/>
      <c r="AE31" s="45"/>
      <c r="AF31" s="40"/>
      <c r="AG31" s="40"/>
      <c r="AH31" s="40"/>
      <c r="AI31" s="40"/>
      <c r="AJ31" s="40"/>
      <c r="AK31" s="45" t="s">
        <v>43</v>
      </c>
      <c r="AL31" s="45"/>
      <c r="AM31" s="45"/>
      <c r="AN31" s="45"/>
      <c r="AO31" s="45"/>
      <c r="AP31" s="40"/>
      <c r="AQ31" s="40"/>
      <c r="AR31" s="41"/>
      <c r="BE31" s="29"/>
    </row>
    <row r="32" spans="1:57" s="3" customFormat="1" ht="14.4" customHeight="1">
      <c r="A32" s="3"/>
      <c r="B32" s="46"/>
      <c r="C32" s="47"/>
      <c r="D32" s="30" t="s">
        <v>44</v>
      </c>
      <c r="E32" s="47"/>
      <c r="F32" s="30" t="s">
        <v>45</v>
      </c>
      <c r="G32" s="47"/>
      <c r="H32" s="47"/>
      <c r="I32" s="47"/>
      <c r="J32" s="47"/>
      <c r="K32" s="47"/>
      <c r="L32" s="48">
        <v>0.21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ROUND(AZ94+SUM(CD97:CD101),2)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f>ROUND(AV94+SUM(BY97:BY101),2)</f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>
      <c r="A33" s="3"/>
      <c r="B33" s="46"/>
      <c r="C33" s="47"/>
      <c r="D33" s="47"/>
      <c r="E33" s="47"/>
      <c r="F33" s="30" t="s">
        <v>46</v>
      </c>
      <c r="G33" s="47"/>
      <c r="H33" s="47"/>
      <c r="I33" s="47"/>
      <c r="J33" s="47"/>
      <c r="K33" s="47"/>
      <c r="L33" s="48">
        <v>0.15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ROUND(BA94+SUM(CE97:CE101),2)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f>ROUND(AW94+SUM(BZ97:BZ101),2)</f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3" customFormat="1" ht="14.4" customHeight="1" hidden="1">
      <c r="A34" s="3"/>
      <c r="B34" s="46"/>
      <c r="C34" s="47"/>
      <c r="D34" s="47"/>
      <c r="E34" s="47"/>
      <c r="F34" s="30" t="s">
        <v>47</v>
      </c>
      <c r="G34" s="47"/>
      <c r="H34" s="47"/>
      <c r="I34" s="47"/>
      <c r="J34" s="47"/>
      <c r="K34" s="47"/>
      <c r="L34" s="48">
        <v>0.21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9">
        <f>ROUND(BB94+SUM(CF97:CF101),2)</f>
        <v>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9">
        <v>0</v>
      </c>
      <c r="AL34" s="47"/>
      <c r="AM34" s="47"/>
      <c r="AN34" s="47"/>
      <c r="AO34" s="47"/>
      <c r="AP34" s="47"/>
      <c r="AQ34" s="47"/>
      <c r="AR34" s="50"/>
      <c r="BE34" s="51"/>
    </row>
    <row r="35" spans="1:57" s="3" customFormat="1" ht="14.4" customHeight="1" hidden="1">
      <c r="A35" s="3"/>
      <c r="B35" s="46"/>
      <c r="C35" s="47"/>
      <c r="D35" s="47"/>
      <c r="E35" s="47"/>
      <c r="F35" s="30" t="s">
        <v>48</v>
      </c>
      <c r="G35" s="47"/>
      <c r="H35" s="47"/>
      <c r="I35" s="47"/>
      <c r="J35" s="47"/>
      <c r="K35" s="47"/>
      <c r="L35" s="48">
        <v>0.15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>
        <f>ROUND(BC94+SUM(CG97:CG101),2)</f>
        <v>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9">
        <v>0</v>
      </c>
      <c r="AL35" s="47"/>
      <c r="AM35" s="47"/>
      <c r="AN35" s="47"/>
      <c r="AO35" s="47"/>
      <c r="AP35" s="47"/>
      <c r="AQ35" s="47"/>
      <c r="AR35" s="50"/>
      <c r="BE35" s="3"/>
    </row>
    <row r="36" spans="1:57" s="3" customFormat="1" ht="14.4" customHeight="1" hidden="1">
      <c r="A36" s="3"/>
      <c r="B36" s="46"/>
      <c r="C36" s="47"/>
      <c r="D36" s="47"/>
      <c r="E36" s="47"/>
      <c r="F36" s="30" t="s">
        <v>49</v>
      </c>
      <c r="G36" s="47"/>
      <c r="H36" s="47"/>
      <c r="I36" s="47"/>
      <c r="J36" s="47"/>
      <c r="K36" s="47"/>
      <c r="L36" s="48"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9">
        <f>ROUND(BD94+SUM(CH97:CH101),2)</f>
        <v>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9">
        <v>0</v>
      </c>
      <c r="AL36" s="47"/>
      <c r="AM36" s="47"/>
      <c r="AN36" s="47"/>
      <c r="AO36" s="47"/>
      <c r="AP36" s="47"/>
      <c r="AQ36" s="47"/>
      <c r="AR36" s="50"/>
      <c r="BE36" s="3"/>
    </row>
    <row r="37" spans="1:57" s="2" customFormat="1" ht="6.9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BE37" s="38"/>
    </row>
    <row r="38" spans="1:57" s="2" customFormat="1" ht="25.9" customHeight="1">
      <c r="A38" s="38"/>
      <c r="B38" s="39"/>
      <c r="C38" s="52"/>
      <c r="D38" s="53" t="s">
        <v>50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 t="s">
        <v>51</v>
      </c>
      <c r="U38" s="54"/>
      <c r="V38" s="54"/>
      <c r="W38" s="54"/>
      <c r="X38" s="56" t="s">
        <v>52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7">
        <f>SUM(AK29:AK36)</f>
        <v>0</v>
      </c>
      <c r="AL38" s="54"/>
      <c r="AM38" s="54"/>
      <c r="AN38" s="54"/>
      <c r="AO38" s="58"/>
      <c r="AP38" s="52"/>
      <c r="AQ38" s="52"/>
      <c r="AR38" s="41"/>
      <c r="BE38" s="38"/>
    </row>
    <row r="39" spans="1:57" s="2" customFormat="1" ht="6.95" customHeight="1">
      <c r="A39" s="3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BE39" s="38"/>
    </row>
    <row r="40" spans="1:57" s="2" customFormat="1" ht="14.4" customHeight="1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BE40" s="3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8"/>
      <c r="B60" s="39"/>
      <c r="C60" s="40"/>
      <c r="D60" s="64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4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4" t="s">
        <v>55</v>
      </c>
      <c r="AI60" s="43"/>
      <c r="AJ60" s="43"/>
      <c r="AK60" s="43"/>
      <c r="AL60" s="43"/>
      <c r="AM60" s="64" t="s">
        <v>56</v>
      </c>
      <c r="AN60" s="43"/>
      <c r="AO60" s="43"/>
      <c r="AP60" s="40"/>
      <c r="AQ60" s="40"/>
      <c r="AR60" s="41"/>
      <c r="BE60" s="38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1"/>
      <c r="BE64" s="38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8"/>
      <c r="B75" s="39"/>
      <c r="C75" s="40"/>
      <c r="D75" s="64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4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4" t="s">
        <v>55</v>
      </c>
      <c r="AI75" s="43"/>
      <c r="AJ75" s="43"/>
      <c r="AK75" s="43"/>
      <c r="AL75" s="43"/>
      <c r="AM75" s="64" t="s">
        <v>56</v>
      </c>
      <c r="AN75" s="43"/>
      <c r="AO75" s="43"/>
      <c r="AP75" s="40"/>
      <c r="AQ75" s="40"/>
      <c r="AR75" s="41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1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1"/>
      <c r="BE81" s="38"/>
    </row>
    <row r="82" spans="1:57" s="2" customFormat="1" ht="24.95" customHeight="1">
      <c r="A82" s="38"/>
      <c r="B82" s="39"/>
      <c r="C82" s="21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1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1"/>
      <c r="BE83" s="38"/>
    </row>
    <row r="84" spans="1:57" s="4" customFormat="1" ht="12" customHeight="1">
      <c r="A84" s="4"/>
      <c r="B84" s="70"/>
      <c r="C84" s="30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02-2022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Odvlhčení zdiva bytového domu č.p. 303, Dačice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  <c r="BE86" s="38"/>
    </row>
    <row r="87" spans="1:57" s="2" customFormat="1" ht="12" customHeight="1">
      <c r="A87" s="38"/>
      <c r="B87" s="39"/>
      <c r="C87" s="30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Dačice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0" t="s">
        <v>22</v>
      </c>
      <c r="AJ87" s="40"/>
      <c r="AK87" s="40"/>
      <c r="AL87" s="40"/>
      <c r="AM87" s="79" t="str">
        <f>IF(AN8="","",AN8)</f>
        <v>19. 2. 2022</v>
      </c>
      <c r="AN87" s="79"/>
      <c r="AO87" s="40"/>
      <c r="AP87" s="40"/>
      <c r="AQ87" s="40"/>
      <c r="AR87" s="41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BE88" s="38"/>
    </row>
    <row r="89" spans="1:57" s="2" customFormat="1" ht="25.65" customHeight="1">
      <c r="A89" s="38"/>
      <c r="B89" s="39"/>
      <c r="C89" s="30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Město Dačice, Krajířova 27, 380 13  Dačice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0" t="s">
        <v>30</v>
      </c>
      <c r="AJ89" s="40"/>
      <c r="AK89" s="40"/>
      <c r="AL89" s="40"/>
      <c r="AM89" s="80" t="str">
        <f>IF(E17="","",E17)</f>
        <v xml:space="preserve">Ing. Martin Antoňů, Řečice 31, 380 01  Dačice</v>
      </c>
      <c r="AN89" s="71"/>
      <c r="AO89" s="71"/>
      <c r="AP89" s="71"/>
      <c r="AQ89" s="40"/>
      <c r="AR89" s="41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0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0" t="s">
        <v>34</v>
      </c>
      <c r="AJ90" s="40"/>
      <c r="AK90" s="40"/>
      <c r="AL90" s="40"/>
      <c r="AM90" s="80" t="str">
        <f>IF(E20="","",E20)</f>
        <v>Ing. Martin Antoňů</v>
      </c>
      <c r="AN90" s="71"/>
      <c r="AO90" s="71"/>
      <c r="AP90" s="71"/>
      <c r="AQ90" s="40"/>
      <c r="AR90" s="41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1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1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1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ROUND(AZ94*L32,2)</f>
        <v>0</v>
      </c>
      <c r="AW94" s="114">
        <f>ROUND(BA94*L33,2)</f>
        <v>0</v>
      </c>
      <c r="AX94" s="114">
        <f>ROUND(BB94*L32,2)</f>
        <v>0</v>
      </c>
      <c r="AY94" s="114">
        <f>ROUND(BC94*L33,2)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79</v>
      </c>
      <c r="BT94" s="117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0" s="7" customFormat="1" ht="24.75" customHeight="1">
      <c r="A95" s="118" t="s">
        <v>83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'02-2022 - Odvlhčení zdiva...'!J30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'02-2022 - Odvlhčení zdiva...'!P143</f>
        <v>0</v>
      </c>
      <c r="AV95" s="127">
        <f>'02-2022 - Odvlhčení zdiva...'!J33</f>
        <v>0</v>
      </c>
      <c r="AW95" s="127">
        <f>'02-2022 - Odvlhčení zdiva...'!J34</f>
        <v>0</v>
      </c>
      <c r="AX95" s="127">
        <f>'02-2022 - Odvlhčení zdiva...'!J35</f>
        <v>0</v>
      </c>
      <c r="AY95" s="127">
        <f>'02-2022 - Odvlhčení zdiva...'!J36</f>
        <v>0</v>
      </c>
      <c r="AZ95" s="127">
        <f>'02-2022 - Odvlhčení zdiva...'!F33</f>
        <v>0</v>
      </c>
      <c r="BA95" s="127">
        <f>'02-2022 - Odvlhčení zdiva...'!F34</f>
        <v>0</v>
      </c>
      <c r="BB95" s="127">
        <f>'02-2022 - Odvlhčení zdiva...'!F35</f>
        <v>0</v>
      </c>
      <c r="BC95" s="127">
        <f>'02-2022 - Odvlhčení zdiva...'!F36</f>
        <v>0</v>
      </c>
      <c r="BD95" s="129">
        <f>'02-2022 - Odvlhčení zdiva...'!F37</f>
        <v>0</v>
      </c>
      <c r="BE95" s="7"/>
      <c r="BT95" s="130" t="s">
        <v>85</v>
      </c>
      <c r="BU95" s="130" t="s">
        <v>86</v>
      </c>
      <c r="BV95" s="130" t="s">
        <v>81</v>
      </c>
      <c r="BW95" s="130" t="s">
        <v>5</v>
      </c>
      <c r="BX95" s="130" t="s">
        <v>82</v>
      </c>
      <c r="CL95" s="130" t="s">
        <v>1</v>
      </c>
    </row>
    <row r="96" spans="2:44" ht="12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8"/>
    </row>
    <row r="97" spans="1:57" s="2" customFormat="1" ht="30" customHeight="1">
      <c r="A97" s="38"/>
      <c r="B97" s="39"/>
      <c r="C97" s="107" t="s">
        <v>87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110">
        <f>ROUND(SUM(AG98:AG101),2)</f>
        <v>0</v>
      </c>
      <c r="AH97" s="110"/>
      <c r="AI97" s="110"/>
      <c r="AJ97" s="110"/>
      <c r="AK97" s="110"/>
      <c r="AL97" s="110"/>
      <c r="AM97" s="110"/>
      <c r="AN97" s="110">
        <f>ROUND(SUM(AN98:AN101),2)</f>
        <v>0</v>
      </c>
      <c r="AO97" s="110"/>
      <c r="AP97" s="110"/>
      <c r="AQ97" s="131"/>
      <c r="AR97" s="41"/>
      <c r="AS97" s="100" t="s">
        <v>88</v>
      </c>
      <c r="AT97" s="101" t="s">
        <v>89</v>
      </c>
      <c r="AU97" s="101" t="s">
        <v>44</v>
      </c>
      <c r="AV97" s="102" t="s">
        <v>67</v>
      </c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89" s="2" customFormat="1" ht="19.9" customHeight="1">
      <c r="A98" s="38"/>
      <c r="B98" s="39"/>
      <c r="C98" s="40"/>
      <c r="D98" s="132" t="s">
        <v>90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40"/>
      <c r="AD98" s="40"/>
      <c r="AE98" s="40"/>
      <c r="AF98" s="40"/>
      <c r="AG98" s="133">
        <f>ROUND(AG94*AS98,2)</f>
        <v>0</v>
      </c>
      <c r="AH98" s="134"/>
      <c r="AI98" s="134"/>
      <c r="AJ98" s="134"/>
      <c r="AK98" s="134"/>
      <c r="AL98" s="134"/>
      <c r="AM98" s="134"/>
      <c r="AN98" s="134">
        <f>ROUND(AG98+AV98,2)</f>
        <v>0</v>
      </c>
      <c r="AO98" s="134"/>
      <c r="AP98" s="134"/>
      <c r="AQ98" s="40"/>
      <c r="AR98" s="41"/>
      <c r="AS98" s="135">
        <v>0</v>
      </c>
      <c r="AT98" s="136" t="s">
        <v>91</v>
      </c>
      <c r="AU98" s="136" t="s">
        <v>45</v>
      </c>
      <c r="AV98" s="137">
        <f>ROUND(IF(AU98="základní",AG98*L32,IF(AU98="snížená",AG98*L33,0)),2)</f>
        <v>0</v>
      </c>
      <c r="AW98" s="38"/>
      <c r="AX98" s="38"/>
      <c r="AY98" s="38"/>
      <c r="AZ98" s="38"/>
      <c r="BA98" s="38"/>
      <c r="BB98" s="38"/>
      <c r="BC98" s="38"/>
      <c r="BD98" s="38"/>
      <c r="BE98" s="38"/>
      <c r="BV98" s="15" t="s">
        <v>92</v>
      </c>
      <c r="BY98" s="138">
        <f>IF(AU98="základní",AV98,0)</f>
        <v>0</v>
      </c>
      <c r="BZ98" s="138">
        <f>IF(AU98="snížená",AV98,0)</f>
        <v>0</v>
      </c>
      <c r="CA98" s="138">
        <v>0</v>
      </c>
      <c r="CB98" s="138">
        <v>0</v>
      </c>
      <c r="CC98" s="138">
        <v>0</v>
      </c>
      <c r="CD98" s="138">
        <f>IF(AU98="základní",AG98,0)</f>
        <v>0</v>
      </c>
      <c r="CE98" s="138">
        <f>IF(AU98="snížená",AG98,0)</f>
        <v>0</v>
      </c>
      <c r="CF98" s="138">
        <f>IF(AU98="zákl. přenesená",AG98,0)</f>
        <v>0</v>
      </c>
      <c r="CG98" s="138">
        <f>IF(AU98="sníž. přenesená",AG98,0)</f>
        <v>0</v>
      </c>
      <c r="CH98" s="138">
        <f>IF(AU98="nulová",AG98,0)</f>
        <v>0</v>
      </c>
      <c r="CI98" s="15">
        <f>IF(AU98="základní",1,IF(AU98="snížená",2,IF(AU98="zákl. přenesená",4,IF(AU98="sníž. přenesená",5,3))))</f>
        <v>1</v>
      </c>
      <c r="CJ98" s="15">
        <f>IF(AT98="stavební čast",1,IF(AT98="investiční čast",2,3))</f>
        <v>1</v>
      </c>
      <c r="CK98" s="15" t="str">
        <f>IF(D98="Vyplň vlastní","","x")</f>
        <v>x</v>
      </c>
    </row>
    <row r="99" spans="1:89" s="2" customFormat="1" ht="19.9" customHeight="1">
      <c r="A99" s="38"/>
      <c r="B99" s="39"/>
      <c r="C99" s="40"/>
      <c r="D99" s="139" t="s">
        <v>93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40"/>
      <c r="AD99" s="40"/>
      <c r="AE99" s="40"/>
      <c r="AF99" s="40"/>
      <c r="AG99" s="133">
        <f>ROUND(AG94*AS99,2)</f>
        <v>0</v>
      </c>
      <c r="AH99" s="134"/>
      <c r="AI99" s="134"/>
      <c r="AJ99" s="134"/>
      <c r="AK99" s="134"/>
      <c r="AL99" s="134"/>
      <c r="AM99" s="134"/>
      <c r="AN99" s="134">
        <f>ROUND(AG99+AV99,2)</f>
        <v>0</v>
      </c>
      <c r="AO99" s="134"/>
      <c r="AP99" s="134"/>
      <c r="AQ99" s="40"/>
      <c r="AR99" s="41"/>
      <c r="AS99" s="135">
        <v>0</v>
      </c>
      <c r="AT99" s="136" t="s">
        <v>91</v>
      </c>
      <c r="AU99" s="136" t="s">
        <v>45</v>
      </c>
      <c r="AV99" s="137">
        <f>ROUND(IF(AU99="základní",AG99*L32,IF(AU99="snížená",AG99*L33,0)),2)</f>
        <v>0</v>
      </c>
      <c r="AW99" s="38"/>
      <c r="AX99" s="38"/>
      <c r="AY99" s="38"/>
      <c r="AZ99" s="38"/>
      <c r="BA99" s="38"/>
      <c r="BB99" s="38"/>
      <c r="BC99" s="38"/>
      <c r="BD99" s="38"/>
      <c r="BE99" s="38"/>
      <c r="BV99" s="15" t="s">
        <v>94</v>
      </c>
      <c r="BY99" s="138">
        <f>IF(AU99="základní",AV99,0)</f>
        <v>0</v>
      </c>
      <c r="BZ99" s="138">
        <f>IF(AU99="snížená",AV99,0)</f>
        <v>0</v>
      </c>
      <c r="CA99" s="138">
        <v>0</v>
      </c>
      <c r="CB99" s="138">
        <v>0</v>
      </c>
      <c r="CC99" s="138">
        <v>0</v>
      </c>
      <c r="CD99" s="138">
        <f>IF(AU99="základní",AG99,0)</f>
        <v>0</v>
      </c>
      <c r="CE99" s="138">
        <f>IF(AU99="snížená",AG99,0)</f>
        <v>0</v>
      </c>
      <c r="CF99" s="138">
        <f>IF(AU99="zákl. přenesená",AG99,0)</f>
        <v>0</v>
      </c>
      <c r="CG99" s="138">
        <f>IF(AU99="sníž. přenesená",AG99,0)</f>
        <v>0</v>
      </c>
      <c r="CH99" s="138">
        <f>IF(AU99="nulová",AG99,0)</f>
        <v>0</v>
      </c>
      <c r="CI99" s="15">
        <f>IF(AU99="základní",1,IF(AU99="snížená",2,IF(AU99="zákl. přenesená",4,IF(AU99="sníž. přenesená",5,3))))</f>
        <v>1</v>
      </c>
      <c r="CJ99" s="15">
        <f>IF(AT99="stavební čast",1,IF(AT99="investiční čast",2,3))</f>
        <v>1</v>
      </c>
      <c r="CK99" s="15" t="str">
        <f>IF(D99="Vyplň vlastní","","x")</f>
        <v/>
      </c>
    </row>
    <row r="100" spans="1:89" s="2" customFormat="1" ht="19.9" customHeight="1">
      <c r="A100" s="38"/>
      <c r="B100" s="39"/>
      <c r="C100" s="40"/>
      <c r="D100" s="139" t="s">
        <v>93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40"/>
      <c r="AD100" s="40"/>
      <c r="AE100" s="40"/>
      <c r="AF100" s="40"/>
      <c r="AG100" s="133">
        <f>ROUND(AG94*AS100,2)</f>
        <v>0</v>
      </c>
      <c r="AH100" s="134"/>
      <c r="AI100" s="134"/>
      <c r="AJ100" s="134"/>
      <c r="AK100" s="134"/>
      <c r="AL100" s="134"/>
      <c r="AM100" s="134"/>
      <c r="AN100" s="134">
        <f>ROUND(AG100+AV100,2)</f>
        <v>0</v>
      </c>
      <c r="AO100" s="134"/>
      <c r="AP100" s="134"/>
      <c r="AQ100" s="40"/>
      <c r="AR100" s="41"/>
      <c r="AS100" s="135">
        <v>0</v>
      </c>
      <c r="AT100" s="136" t="s">
        <v>91</v>
      </c>
      <c r="AU100" s="136" t="s">
        <v>45</v>
      </c>
      <c r="AV100" s="137">
        <f>ROUND(IF(AU100="základní",AG100*L32,IF(AU100="snížená",AG100*L33,0)),2)</f>
        <v>0</v>
      </c>
      <c r="AW100" s="38"/>
      <c r="AX100" s="38"/>
      <c r="AY100" s="38"/>
      <c r="AZ100" s="38"/>
      <c r="BA100" s="38"/>
      <c r="BB100" s="38"/>
      <c r="BC100" s="38"/>
      <c r="BD100" s="38"/>
      <c r="BE100" s="38"/>
      <c r="BV100" s="15" t="s">
        <v>94</v>
      </c>
      <c r="BY100" s="138">
        <f>IF(AU100="základní",AV100,0)</f>
        <v>0</v>
      </c>
      <c r="BZ100" s="138">
        <f>IF(AU100="snížená",AV100,0)</f>
        <v>0</v>
      </c>
      <c r="CA100" s="138">
        <v>0</v>
      </c>
      <c r="CB100" s="138">
        <v>0</v>
      </c>
      <c r="CC100" s="138">
        <v>0</v>
      </c>
      <c r="CD100" s="138">
        <f>IF(AU100="základní",AG100,0)</f>
        <v>0</v>
      </c>
      <c r="CE100" s="138">
        <f>IF(AU100="snížená",AG100,0)</f>
        <v>0</v>
      </c>
      <c r="CF100" s="138">
        <f>IF(AU100="zákl. přenesená",AG100,0)</f>
        <v>0</v>
      </c>
      <c r="CG100" s="138">
        <f>IF(AU100="sníž. přenesená",AG100,0)</f>
        <v>0</v>
      </c>
      <c r="CH100" s="138">
        <f>IF(AU100="nulová",AG100,0)</f>
        <v>0</v>
      </c>
      <c r="CI100" s="15">
        <f>IF(AU100="základní",1,IF(AU100="snížená",2,IF(AU100="zákl. přenesená",4,IF(AU100="sníž. přenesená",5,3))))</f>
        <v>1</v>
      </c>
      <c r="CJ100" s="15">
        <f>IF(AT100="stavební čast",1,IF(AT100="investiční čast",2,3))</f>
        <v>1</v>
      </c>
      <c r="CK100" s="15" t="str">
        <f>IF(D100="Vyplň vlastní","","x")</f>
        <v/>
      </c>
    </row>
    <row r="101" spans="1:89" s="2" customFormat="1" ht="19.9" customHeight="1">
      <c r="A101" s="38"/>
      <c r="B101" s="39"/>
      <c r="C101" s="40"/>
      <c r="D101" s="139" t="s">
        <v>93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40"/>
      <c r="AD101" s="40"/>
      <c r="AE101" s="40"/>
      <c r="AF101" s="40"/>
      <c r="AG101" s="133">
        <f>ROUND(AG94*AS101,2)</f>
        <v>0</v>
      </c>
      <c r="AH101" s="134"/>
      <c r="AI101" s="134"/>
      <c r="AJ101" s="134"/>
      <c r="AK101" s="134"/>
      <c r="AL101" s="134"/>
      <c r="AM101" s="134"/>
      <c r="AN101" s="134">
        <f>ROUND(AG101+AV101,2)</f>
        <v>0</v>
      </c>
      <c r="AO101" s="134"/>
      <c r="AP101" s="134"/>
      <c r="AQ101" s="40"/>
      <c r="AR101" s="41"/>
      <c r="AS101" s="140">
        <v>0</v>
      </c>
      <c r="AT101" s="141" t="s">
        <v>91</v>
      </c>
      <c r="AU101" s="141" t="s">
        <v>45</v>
      </c>
      <c r="AV101" s="142">
        <f>ROUND(IF(AU101="základní",AG101*L32,IF(AU101="snížená",AG101*L33,0)),2)</f>
        <v>0</v>
      </c>
      <c r="AW101" s="38"/>
      <c r="AX101" s="38"/>
      <c r="AY101" s="38"/>
      <c r="AZ101" s="38"/>
      <c r="BA101" s="38"/>
      <c r="BB101" s="38"/>
      <c r="BC101" s="38"/>
      <c r="BD101" s="38"/>
      <c r="BE101" s="38"/>
      <c r="BV101" s="15" t="s">
        <v>94</v>
      </c>
      <c r="BY101" s="138">
        <f>IF(AU101="základní",AV101,0)</f>
        <v>0</v>
      </c>
      <c r="BZ101" s="138">
        <f>IF(AU101="snížená",AV101,0)</f>
        <v>0</v>
      </c>
      <c r="CA101" s="138">
        <v>0</v>
      </c>
      <c r="CB101" s="138">
        <v>0</v>
      </c>
      <c r="CC101" s="138">
        <v>0</v>
      </c>
      <c r="CD101" s="138">
        <f>IF(AU101="základní",AG101,0)</f>
        <v>0</v>
      </c>
      <c r="CE101" s="138">
        <f>IF(AU101="snížená",AG101,0)</f>
        <v>0</v>
      </c>
      <c r="CF101" s="138">
        <f>IF(AU101="zákl. přenesená",AG101,0)</f>
        <v>0</v>
      </c>
      <c r="CG101" s="138">
        <f>IF(AU101="sníž. přenesená",AG101,0)</f>
        <v>0</v>
      </c>
      <c r="CH101" s="138">
        <f>IF(AU101="nulová",AG101,0)</f>
        <v>0</v>
      </c>
      <c r="CI101" s="15">
        <f>IF(AU101="základní",1,IF(AU101="snížená",2,IF(AU101="zákl. přenesená",4,IF(AU101="sníž. přenesená",5,3))))</f>
        <v>1</v>
      </c>
      <c r="CJ101" s="15">
        <f>IF(AT101="stavební čast",1,IF(AT101="investiční čast",2,3))</f>
        <v>1</v>
      </c>
      <c r="CK101" s="15" t="str">
        <f>IF(D101="Vyplň vlastní","","x")</f>
        <v/>
      </c>
    </row>
    <row r="102" spans="1:57" s="2" customFormat="1" ht="10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1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30" customHeight="1">
      <c r="A103" s="38"/>
      <c r="B103" s="39"/>
      <c r="C103" s="143" t="s">
        <v>95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5">
        <f>ROUND(AG94+AG97,2)</f>
        <v>0</v>
      </c>
      <c r="AH103" s="145"/>
      <c r="AI103" s="145"/>
      <c r="AJ103" s="145"/>
      <c r="AK103" s="145"/>
      <c r="AL103" s="145"/>
      <c r="AM103" s="145"/>
      <c r="AN103" s="145">
        <f>ROUND(AN94+AN97,2)</f>
        <v>0</v>
      </c>
      <c r="AO103" s="145"/>
      <c r="AP103" s="145"/>
      <c r="AQ103" s="144"/>
      <c r="AR103" s="41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41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</sheetData>
  <sheetProtection password="CC35" sheet="1" objects="1" scenarios="1" formatColumns="0" formatRows="0"/>
  <mergeCells count="60">
    <mergeCell ref="L85:AO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02-2022 - Odvlhčení zdiv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85</v>
      </c>
    </row>
    <row r="4" spans="2:46" s="1" customFormat="1" ht="24.95" customHeight="1">
      <c r="B4" s="18"/>
      <c r="D4" s="148" t="s">
        <v>96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8"/>
      <c r="B6" s="41"/>
      <c r="C6" s="38"/>
      <c r="D6" s="150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1"/>
      <c r="C7" s="38"/>
      <c r="D7" s="38"/>
      <c r="E7" s="151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1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1"/>
      <c r="C9" s="38"/>
      <c r="D9" s="150" t="s">
        <v>18</v>
      </c>
      <c r="E9" s="38"/>
      <c r="F9" s="152" t="s">
        <v>1</v>
      </c>
      <c r="G9" s="38"/>
      <c r="H9" s="38"/>
      <c r="I9" s="150" t="s">
        <v>19</v>
      </c>
      <c r="J9" s="152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1"/>
      <c r="C10" s="38"/>
      <c r="D10" s="150" t="s">
        <v>20</v>
      </c>
      <c r="E10" s="38"/>
      <c r="F10" s="152" t="s">
        <v>21</v>
      </c>
      <c r="G10" s="38"/>
      <c r="H10" s="38"/>
      <c r="I10" s="150" t="s">
        <v>22</v>
      </c>
      <c r="J10" s="153" t="str">
        <f>'Rekapitulace stavby'!AN8</f>
        <v>19. 2. 2022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1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1"/>
      <c r="C12" s="38"/>
      <c r="D12" s="150" t="s">
        <v>24</v>
      </c>
      <c r="E12" s="38"/>
      <c r="F12" s="38"/>
      <c r="G12" s="38"/>
      <c r="H12" s="38"/>
      <c r="I12" s="150" t="s">
        <v>25</v>
      </c>
      <c r="J12" s="152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1"/>
      <c r="C13" s="38"/>
      <c r="D13" s="38"/>
      <c r="E13" s="152" t="s">
        <v>26</v>
      </c>
      <c r="F13" s="38"/>
      <c r="G13" s="38"/>
      <c r="H13" s="38"/>
      <c r="I13" s="150" t="s">
        <v>27</v>
      </c>
      <c r="J13" s="152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1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1"/>
      <c r="C15" s="38"/>
      <c r="D15" s="150" t="s">
        <v>28</v>
      </c>
      <c r="E15" s="38"/>
      <c r="F15" s="38"/>
      <c r="G15" s="38"/>
      <c r="H15" s="38"/>
      <c r="I15" s="150" t="s">
        <v>25</v>
      </c>
      <c r="J15" s="31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1"/>
      <c r="C16" s="38"/>
      <c r="D16" s="38"/>
      <c r="E16" s="31" t="str">
        <f>'Rekapitulace stavby'!E14</f>
        <v>Vyplň údaj</v>
      </c>
      <c r="F16" s="152"/>
      <c r="G16" s="152"/>
      <c r="H16" s="152"/>
      <c r="I16" s="150" t="s">
        <v>27</v>
      </c>
      <c r="J16" s="31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1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1"/>
      <c r="C18" s="38"/>
      <c r="D18" s="150" t="s">
        <v>30</v>
      </c>
      <c r="E18" s="38"/>
      <c r="F18" s="38"/>
      <c r="G18" s="38"/>
      <c r="H18" s="38"/>
      <c r="I18" s="150" t="s">
        <v>25</v>
      </c>
      <c r="J18" s="152" t="s">
        <v>31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1"/>
      <c r="C19" s="38"/>
      <c r="D19" s="38"/>
      <c r="E19" s="152" t="s">
        <v>32</v>
      </c>
      <c r="F19" s="38"/>
      <c r="G19" s="38"/>
      <c r="H19" s="38"/>
      <c r="I19" s="150" t="s">
        <v>27</v>
      </c>
      <c r="J19" s="152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1"/>
      <c r="C21" s="38"/>
      <c r="D21" s="150" t="s">
        <v>34</v>
      </c>
      <c r="E21" s="38"/>
      <c r="F21" s="38"/>
      <c r="G21" s="38"/>
      <c r="H21" s="38"/>
      <c r="I21" s="150" t="s">
        <v>25</v>
      </c>
      <c r="J21" s="152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1"/>
      <c r="C22" s="38"/>
      <c r="D22" s="38"/>
      <c r="E22" s="152" t="s">
        <v>35</v>
      </c>
      <c r="F22" s="38"/>
      <c r="G22" s="38"/>
      <c r="H22" s="38"/>
      <c r="I22" s="150" t="s">
        <v>27</v>
      </c>
      <c r="J22" s="152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1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1"/>
      <c r="C24" s="38"/>
      <c r="D24" s="150" t="s">
        <v>36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71.25" customHeight="1">
      <c r="A25" s="154"/>
      <c r="B25" s="155"/>
      <c r="C25" s="154"/>
      <c r="D25" s="154"/>
      <c r="E25" s="156" t="s">
        <v>37</v>
      </c>
      <c r="F25" s="156"/>
      <c r="G25" s="156"/>
      <c r="H25" s="156"/>
      <c r="I25" s="154"/>
      <c r="J25" s="154"/>
      <c r="K25" s="154"/>
      <c r="L25" s="157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1" s="2" customFormat="1" ht="6.95" customHeight="1">
      <c r="A26" s="38"/>
      <c r="B26" s="41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1"/>
      <c r="C27" s="38"/>
      <c r="D27" s="158"/>
      <c r="E27" s="158"/>
      <c r="F27" s="158"/>
      <c r="G27" s="158"/>
      <c r="H27" s="158"/>
      <c r="I27" s="158"/>
      <c r="J27" s="158"/>
      <c r="K27" s="15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4.4" customHeight="1">
      <c r="A28" s="38"/>
      <c r="B28" s="41"/>
      <c r="C28" s="38"/>
      <c r="D28" s="152" t="s">
        <v>97</v>
      </c>
      <c r="E28" s="38"/>
      <c r="F28" s="38"/>
      <c r="G28" s="38"/>
      <c r="H28" s="38"/>
      <c r="I28" s="38"/>
      <c r="J28" s="159">
        <f>J94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4.4" customHeight="1">
      <c r="A29" s="38"/>
      <c r="B29" s="41"/>
      <c r="C29" s="38"/>
      <c r="D29" s="160" t="s">
        <v>90</v>
      </c>
      <c r="E29" s="38"/>
      <c r="F29" s="38"/>
      <c r="G29" s="38"/>
      <c r="H29" s="38"/>
      <c r="I29" s="38"/>
      <c r="J29" s="159">
        <f>J118</f>
        <v>0</v>
      </c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1"/>
      <c r="C30" s="38"/>
      <c r="D30" s="161" t="s">
        <v>40</v>
      </c>
      <c r="E30" s="38"/>
      <c r="F30" s="38"/>
      <c r="G30" s="38"/>
      <c r="H30" s="38"/>
      <c r="I30" s="38"/>
      <c r="J30" s="162">
        <f>ROUND(J28+J29,2)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1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1"/>
      <c r="C32" s="38"/>
      <c r="D32" s="38"/>
      <c r="E32" s="38"/>
      <c r="F32" s="163" t="s">
        <v>42</v>
      </c>
      <c r="G32" s="38"/>
      <c r="H32" s="38"/>
      <c r="I32" s="163" t="s">
        <v>41</v>
      </c>
      <c r="J32" s="163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1"/>
      <c r="C33" s="38"/>
      <c r="D33" s="164" t="s">
        <v>44</v>
      </c>
      <c r="E33" s="150" t="s">
        <v>45</v>
      </c>
      <c r="F33" s="165">
        <f>ROUND((SUM(BE118:BE125)+SUM(BE143:BE231)),2)</f>
        <v>0</v>
      </c>
      <c r="G33" s="38"/>
      <c r="H33" s="38"/>
      <c r="I33" s="166">
        <v>0.21</v>
      </c>
      <c r="J33" s="165">
        <f>ROUND(((SUM(BE118:BE125)+SUM(BE143:BE231))*I33),2)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1"/>
      <c r="C34" s="38"/>
      <c r="D34" s="38"/>
      <c r="E34" s="150" t="s">
        <v>46</v>
      </c>
      <c r="F34" s="165">
        <f>ROUND((SUM(BF118:BF125)+SUM(BF143:BF231)),2)</f>
        <v>0</v>
      </c>
      <c r="G34" s="38"/>
      <c r="H34" s="38"/>
      <c r="I34" s="166">
        <v>0.15</v>
      </c>
      <c r="J34" s="165">
        <f>ROUND(((SUM(BF118:BF125)+SUM(BF143:BF231))*I34),2)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1"/>
      <c r="C35" s="38"/>
      <c r="D35" s="38"/>
      <c r="E35" s="150" t="s">
        <v>47</v>
      </c>
      <c r="F35" s="165">
        <f>ROUND((SUM(BG118:BG125)+SUM(BG143:BG231)),2)</f>
        <v>0</v>
      </c>
      <c r="G35" s="38"/>
      <c r="H35" s="38"/>
      <c r="I35" s="166">
        <v>0.21</v>
      </c>
      <c r="J35" s="16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1"/>
      <c r="C36" s="38"/>
      <c r="D36" s="38"/>
      <c r="E36" s="150" t="s">
        <v>48</v>
      </c>
      <c r="F36" s="165">
        <f>ROUND((SUM(BH118:BH125)+SUM(BH143:BH231)),2)</f>
        <v>0</v>
      </c>
      <c r="G36" s="38"/>
      <c r="H36" s="38"/>
      <c r="I36" s="166">
        <v>0.15</v>
      </c>
      <c r="J36" s="16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1"/>
      <c r="C37" s="38"/>
      <c r="D37" s="38"/>
      <c r="E37" s="150" t="s">
        <v>49</v>
      </c>
      <c r="F37" s="165">
        <f>ROUND((SUM(BI118:BI125)+SUM(BI143:BI231)),2)</f>
        <v>0</v>
      </c>
      <c r="G37" s="38"/>
      <c r="H37" s="38"/>
      <c r="I37" s="166">
        <v>0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1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1"/>
      <c r="C39" s="167"/>
      <c r="D39" s="168" t="s">
        <v>50</v>
      </c>
      <c r="E39" s="169"/>
      <c r="F39" s="169"/>
      <c r="G39" s="170" t="s">
        <v>51</v>
      </c>
      <c r="H39" s="171" t="s">
        <v>52</v>
      </c>
      <c r="I39" s="169"/>
      <c r="J39" s="172">
        <f>SUM(J30:J37)</f>
        <v>0</v>
      </c>
      <c r="K39" s="17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1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3"/>
      <c r="D50" s="174" t="s">
        <v>53</v>
      </c>
      <c r="E50" s="175"/>
      <c r="F50" s="175"/>
      <c r="G50" s="174" t="s">
        <v>54</v>
      </c>
      <c r="H50" s="175"/>
      <c r="I50" s="175"/>
      <c r="J50" s="175"/>
      <c r="K50" s="175"/>
      <c r="L50" s="63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8"/>
      <c r="B61" s="41"/>
      <c r="C61" s="38"/>
      <c r="D61" s="176" t="s">
        <v>55</v>
      </c>
      <c r="E61" s="177"/>
      <c r="F61" s="178" t="s">
        <v>56</v>
      </c>
      <c r="G61" s="176" t="s">
        <v>55</v>
      </c>
      <c r="H61" s="177"/>
      <c r="I61" s="177"/>
      <c r="J61" s="179" t="s">
        <v>56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8"/>
      <c r="B65" s="41"/>
      <c r="C65" s="38"/>
      <c r="D65" s="174" t="s">
        <v>57</v>
      </c>
      <c r="E65" s="180"/>
      <c r="F65" s="180"/>
      <c r="G65" s="174" t="s">
        <v>58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8"/>
      <c r="B76" s="41"/>
      <c r="C76" s="38"/>
      <c r="D76" s="176" t="s">
        <v>55</v>
      </c>
      <c r="E76" s="177"/>
      <c r="F76" s="178" t="s">
        <v>56</v>
      </c>
      <c r="G76" s="176" t="s">
        <v>55</v>
      </c>
      <c r="H76" s="177"/>
      <c r="I76" s="177"/>
      <c r="J76" s="179" t="s">
        <v>56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1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0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Odvlhčení zdiva bytového domu č.p. 303, Dačice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0" t="s">
        <v>20</v>
      </c>
      <c r="D87" s="40"/>
      <c r="E87" s="40"/>
      <c r="F87" s="25" t="str">
        <f>F10</f>
        <v>Dačice</v>
      </c>
      <c r="G87" s="40"/>
      <c r="H87" s="40"/>
      <c r="I87" s="30" t="s">
        <v>22</v>
      </c>
      <c r="J87" s="79" t="str">
        <f>IF(J10="","",J10)</f>
        <v>19. 2. 2022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40.05" customHeight="1">
      <c r="A89" s="38"/>
      <c r="B89" s="39"/>
      <c r="C89" s="30" t="s">
        <v>24</v>
      </c>
      <c r="D89" s="40"/>
      <c r="E89" s="40"/>
      <c r="F89" s="25" t="str">
        <f>E13</f>
        <v xml:space="preserve">Město Dačice, Krajířova 27, 380 13  Dačice </v>
      </c>
      <c r="G89" s="40"/>
      <c r="H89" s="40"/>
      <c r="I89" s="30" t="s">
        <v>30</v>
      </c>
      <c r="J89" s="34" t="str">
        <f>E19</f>
        <v xml:space="preserve">Ing. Martin Antoňů, Řečice 31, 380 01  Dačice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0" t="s">
        <v>28</v>
      </c>
      <c r="D90" s="40"/>
      <c r="E90" s="40"/>
      <c r="F90" s="25" t="str">
        <f>IF(E16="","",E16)</f>
        <v>Vyplň údaj</v>
      </c>
      <c r="G90" s="40"/>
      <c r="H90" s="40"/>
      <c r="I90" s="30" t="s">
        <v>34</v>
      </c>
      <c r="J90" s="34" t="str">
        <f>E22</f>
        <v>Ing. Martin Antoňů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5" t="s">
        <v>99</v>
      </c>
      <c r="D92" s="144"/>
      <c r="E92" s="144"/>
      <c r="F92" s="144"/>
      <c r="G92" s="144"/>
      <c r="H92" s="144"/>
      <c r="I92" s="144"/>
      <c r="J92" s="186" t="s">
        <v>100</v>
      </c>
      <c r="K92" s="144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7" t="s">
        <v>101</v>
      </c>
      <c r="D94" s="40"/>
      <c r="E94" s="40"/>
      <c r="F94" s="40"/>
      <c r="G94" s="40"/>
      <c r="H94" s="40"/>
      <c r="I94" s="40"/>
      <c r="J94" s="110">
        <f>J143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5" t="s">
        <v>102</v>
      </c>
    </row>
    <row r="95" spans="1:31" s="9" customFormat="1" ht="24.95" customHeight="1">
      <c r="A95" s="9"/>
      <c r="B95" s="188"/>
      <c r="C95" s="189"/>
      <c r="D95" s="190" t="s">
        <v>103</v>
      </c>
      <c r="E95" s="191"/>
      <c r="F95" s="191"/>
      <c r="G95" s="191"/>
      <c r="H95" s="191"/>
      <c r="I95" s="191"/>
      <c r="J95" s="192">
        <f>J144</f>
        <v>0</v>
      </c>
      <c r="K95" s="189"/>
      <c r="L95" s="19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4"/>
      <c r="C96" s="195"/>
      <c r="D96" s="196" t="s">
        <v>104</v>
      </c>
      <c r="E96" s="197"/>
      <c r="F96" s="197"/>
      <c r="G96" s="197"/>
      <c r="H96" s="197"/>
      <c r="I96" s="197"/>
      <c r="J96" s="198">
        <f>J145</f>
        <v>0</v>
      </c>
      <c r="K96" s="195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4"/>
      <c r="C97" s="195"/>
      <c r="D97" s="196" t="s">
        <v>105</v>
      </c>
      <c r="E97" s="197"/>
      <c r="F97" s="197"/>
      <c r="G97" s="197"/>
      <c r="H97" s="197"/>
      <c r="I97" s="197"/>
      <c r="J97" s="198">
        <f>J162</f>
        <v>0</v>
      </c>
      <c r="K97" s="195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4"/>
      <c r="C98" s="195"/>
      <c r="D98" s="196" t="s">
        <v>106</v>
      </c>
      <c r="E98" s="197"/>
      <c r="F98" s="197"/>
      <c r="G98" s="197"/>
      <c r="H98" s="197"/>
      <c r="I98" s="197"/>
      <c r="J98" s="198">
        <f>J164</f>
        <v>0</v>
      </c>
      <c r="K98" s="195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95"/>
      <c r="D99" s="196" t="s">
        <v>107</v>
      </c>
      <c r="E99" s="197"/>
      <c r="F99" s="197"/>
      <c r="G99" s="197"/>
      <c r="H99" s="197"/>
      <c r="I99" s="197"/>
      <c r="J99" s="198">
        <f>J167</f>
        <v>0</v>
      </c>
      <c r="K99" s="195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95"/>
      <c r="D100" s="196" t="s">
        <v>108</v>
      </c>
      <c r="E100" s="197"/>
      <c r="F100" s="197"/>
      <c r="G100" s="197"/>
      <c r="H100" s="197"/>
      <c r="I100" s="197"/>
      <c r="J100" s="198">
        <f>J171</f>
        <v>0</v>
      </c>
      <c r="K100" s="195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95"/>
      <c r="D101" s="196" t="s">
        <v>109</v>
      </c>
      <c r="E101" s="197"/>
      <c r="F101" s="197"/>
      <c r="G101" s="197"/>
      <c r="H101" s="197"/>
      <c r="I101" s="197"/>
      <c r="J101" s="198">
        <f>J178</f>
        <v>0</v>
      </c>
      <c r="K101" s="195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95"/>
      <c r="D102" s="196" t="s">
        <v>110</v>
      </c>
      <c r="E102" s="197"/>
      <c r="F102" s="197"/>
      <c r="G102" s="197"/>
      <c r="H102" s="197"/>
      <c r="I102" s="197"/>
      <c r="J102" s="198">
        <f>J180</f>
        <v>0</v>
      </c>
      <c r="K102" s="195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95"/>
      <c r="D103" s="196" t="s">
        <v>111</v>
      </c>
      <c r="E103" s="197"/>
      <c r="F103" s="197"/>
      <c r="G103" s="197"/>
      <c r="H103" s="197"/>
      <c r="I103" s="197"/>
      <c r="J103" s="198">
        <f>J189</f>
        <v>0</v>
      </c>
      <c r="K103" s="195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95"/>
      <c r="D104" s="196" t="s">
        <v>112</v>
      </c>
      <c r="E104" s="197"/>
      <c r="F104" s="197"/>
      <c r="G104" s="197"/>
      <c r="H104" s="197"/>
      <c r="I104" s="197"/>
      <c r="J104" s="198">
        <f>J196</f>
        <v>0</v>
      </c>
      <c r="K104" s="195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95"/>
      <c r="D105" s="196" t="s">
        <v>113</v>
      </c>
      <c r="E105" s="197"/>
      <c r="F105" s="197"/>
      <c r="G105" s="197"/>
      <c r="H105" s="197"/>
      <c r="I105" s="197"/>
      <c r="J105" s="198">
        <f>J203</f>
        <v>0</v>
      </c>
      <c r="K105" s="195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8"/>
      <c r="C106" s="189"/>
      <c r="D106" s="190" t="s">
        <v>114</v>
      </c>
      <c r="E106" s="191"/>
      <c r="F106" s="191"/>
      <c r="G106" s="191"/>
      <c r="H106" s="191"/>
      <c r="I106" s="191"/>
      <c r="J106" s="192">
        <f>J205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95"/>
      <c r="D107" s="196" t="s">
        <v>115</v>
      </c>
      <c r="E107" s="197"/>
      <c r="F107" s="197"/>
      <c r="G107" s="197"/>
      <c r="H107" s="197"/>
      <c r="I107" s="197"/>
      <c r="J107" s="198">
        <f>J206</f>
        <v>0</v>
      </c>
      <c r="K107" s="195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95"/>
      <c r="D108" s="196" t="s">
        <v>116</v>
      </c>
      <c r="E108" s="197"/>
      <c r="F108" s="197"/>
      <c r="G108" s="197"/>
      <c r="H108" s="197"/>
      <c r="I108" s="197"/>
      <c r="J108" s="198">
        <f>J209</f>
        <v>0</v>
      </c>
      <c r="K108" s="195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4"/>
      <c r="C109" s="195"/>
      <c r="D109" s="196" t="s">
        <v>117</v>
      </c>
      <c r="E109" s="197"/>
      <c r="F109" s="197"/>
      <c r="G109" s="197"/>
      <c r="H109" s="197"/>
      <c r="I109" s="197"/>
      <c r="J109" s="198">
        <f>J214</f>
        <v>0</v>
      </c>
      <c r="K109" s="195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4"/>
      <c r="C110" s="195"/>
      <c r="D110" s="196" t="s">
        <v>118</v>
      </c>
      <c r="E110" s="197"/>
      <c r="F110" s="197"/>
      <c r="G110" s="197"/>
      <c r="H110" s="197"/>
      <c r="I110" s="197"/>
      <c r="J110" s="198">
        <f>J216</f>
        <v>0</v>
      </c>
      <c r="K110" s="195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8"/>
      <c r="C111" s="189"/>
      <c r="D111" s="190" t="s">
        <v>119</v>
      </c>
      <c r="E111" s="191"/>
      <c r="F111" s="191"/>
      <c r="G111" s="191"/>
      <c r="H111" s="191"/>
      <c r="I111" s="191"/>
      <c r="J111" s="192">
        <f>J219</f>
        <v>0</v>
      </c>
      <c r="K111" s="189"/>
      <c r="L111" s="19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4"/>
      <c r="C112" s="195"/>
      <c r="D112" s="196" t="s">
        <v>120</v>
      </c>
      <c r="E112" s="197"/>
      <c r="F112" s="197"/>
      <c r="G112" s="197"/>
      <c r="H112" s="197"/>
      <c r="I112" s="197"/>
      <c r="J112" s="198">
        <f>J220</f>
        <v>0</v>
      </c>
      <c r="K112" s="195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8"/>
      <c r="C113" s="189"/>
      <c r="D113" s="190" t="s">
        <v>121</v>
      </c>
      <c r="E113" s="191"/>
      <c r="F113" s="191"/>
      <c r="G113" s="191"/>
      <c r="H113" s="191"/>
      <c r="I113" s="191"/>
      <c r="J113" s="192">
        <f>J226</f>
        <v>0</v>
      </c>
      <c r="K113" s="189"/>
      <c r="L113" s="19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4"/>
      <c r="C114" s="195"/>
      <c r="D114" s="196" t="s">
        <v>122</v>
      </c>
      <c r="E114" s="197"/>
      <c r="F114" s="197"/>
      <c r="G114" s="197"/>
      <c r="H114" s="197"/>
      <c r="I114" s="197"/>
      <c r="J114" s="198">
        <f>J227</f>
        <v>0</v>
      </c>
      <c r="K114" s="195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4"/>
      <c r="C115" s="195"/>
      <c r="D115" s="196" t="s">
        <v>123</v>
      </c>
      <c r="E115" s="197"/>
      <c r="F115" s="197"/>
      <c r="G115" s="197"/>
      <c r="H115" s="197"/>
      <c r="I115" s="197"/>
      <c r="J115" s="198">
        <f>J229</f>
        <v>0</v>
      </c>
      <c r="K115" s="195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9.25" customHeight="1">
      <c r="A118" s="38"/>
      <c r="B118" s="39"/>
      <c r="C118" s="187" t="s">
        <v>124</v>
      </c>
      <c r="D118" s="40"/>
      <c r="E118" s="40"/>
      <c r="F118" s="40"/>
      <c r="G118" s="40"/>
      <c r="H118" s="40"/>
      <c r="I118" s="40"/>
      <c r="J118" s="200">
        <f>ROUND(J119+J120+J121+J122+J123+J124,2)</f>
        <v>0</v>
      </c>
      <c r="K118" s="40"/>
      <c r="L118" s="63"/>
      <c r="N118" s="201" t="s">
        <v>44</v>
      </c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65" s="2" customFormat="1" ht="18" customHeight="1">
      <c r="A119" s="38"/>
      <c r="B119" s="39"/>
      <c r="C119" s="40"/>
      <c r="D119" s="139" t="s">
        <v>125</v>
      </c>
      <c r="E119" s="132"/>
      <c r="F119" s="132"/>
      <c r="G119" s="40"/>
      <c r="H119" s="40"/>
      <c r="I119" s="40"/>
      <c r="J119" s="133">
        <v>0</v>
      </c>
      <c r="K119" s="40"/>
      <c r="L119" s="202"/>
      <c r="M119" s="203"/>
      <c r="N119" s="204" t="s">
        <v>46</v>
      </c>
      <c r="O119" s="203"/>
      <c r="P119" s="203"/>
      <c r="Q119" s="203"/>
      <c r="R119" s="203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6" t="s">
        <v>126</v>
      </c>
      <c r="AZ119" s="203"/>
      <c r="BA119" s="203"/>
      <c r="BB119" s="203"/>
      <c r="BC119" s="203"/>
      <c r="BD119" s="203"/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206" t="s">
        <v>127</v>
      </c>
      <c r="BK119" s="203"/>
      <c r="BL119" s="203"/>
      <c r="BM119" s="203"/>
    </row>
    <row r="120" spans="1:65" s="2" customFormat="1" ht="18" customHeight="1">
      <c r="A120" s="38"/>
      <c r="B120" s="39"/>
      <c r="C120" s="40"/>
      <c r="D120" s="139" t="s">
        <v>128</v>
      </c>
      <c r="E120" s="132"/>
      <c r="F120" s="132"/>
      <c r="G120" s="40"/>
      <c r="H120" s="40"/>
      <c r="I120" s="40"/>
      <c r="J120" s="133">
        <v>0</v>
      </c>
      <c r="K120" s="40"/>
      <c r="L120" s="202"/>
      <c r="M120" s="203"/>
      <c r="N120" s="204" t="s">
        <v>46</v>
      </c>
      <c r="O120" s="203"/>
      <c r="P120" s="203"/>
      <c r="Q120" s="203"/>
      <c r="R120" s="203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6" t="s">
        <v>126</v>
      </c>
      <c r="AZ120" s="203"/>
      <c r="BA120" s="203"/>
      <c r="BB120" s="203"/>
      <c r="BC120" s="203"/>
      <c r="BD120" s="203"/>
      <c r="BE120" s="207">
        <f>IF(N120="základní",J120,0)</f>
        <v>0</v>
      </c>
      <c r="BF120" s="207">
        <f>IF(N120="snížená",J120,0)</f>
        <v>0</v>
      </c>
      <c r="BG120" s="207">
        <f>IF(N120="zákl. přenesená",J120,0)</f>
        <v>0</v>
      </c>
      <c r="BH120" s="207">
        <f>IF(N120="sníž. přenesená",J120,0)</f>
        <v>0</v>
      </c>
      <c r="BI120" s="207">
        <f>IF(N120="nulová",J120,0)</f>
        <v>0</v>
      </c>
      <c r="BJ120" s="206" t="s">
        <v>127</v>
      </c>
      <c r="BK120" s="203"/>
      <c r="BL120" s="203"/>
      <c r="BM120" s="203"/>
    </row>
    <row r="121" spans="1:65" s="2" customFormat="1" ht="18" customHeight="1">
      <c r="A121" s="38"/>
      <c r="B121" s="39"/>
      <c r="C121" s="40"/>
      <c r="D121" s="139" t="s">
        <v>129</v>
      </c>
      <c r="E121" s="132"/>
      <c r="F121" s="132"/>
      <c r="G121" s="40"/>
      <c r="H121" s="40"/>
      <c r="I121" s="40"/>
      <c r="J121" s="133">
        <v>0</v>
      </c>
      <c r="K121" s="40"/>
      <c r="L121" s="202"/>
      <c r="M121" s="203"/>
      <c r="N121" s="204" t="s">
        <v>46</v>
      </c>
      <c r="O121" s="203"/>
      <c r="P121" s="203"/>
      <c r="Q121" s="203"/>
      <c r="R121" s="203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6" t="s">
        <v>126</v>
      </c>
      <c r="AZ121" s="203"/>
      <c r="BA121" s="203"/>
      <c r="BB121" s="203"/>
      <c r="BC121" s="203"/>
      <c r="BD121" s="203"/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206" t="s">
        <v>127</v>
      </c>
      <c r="BK121" s="203"/>
      <c r="BL121" s="203"/>
      <c r="BM121" s="203"/>
    </row>
    <row r="122" spans="1:65" s="2" customFormat="1" ht="18" customHeight="1">
      <c r="A122" s="38"/>
      <c r="B122" s="39"/>
      <c r="C122" s="40"/>
      <c r="D122" s="139" t="s">
        <v>130</v>
      </c>
      <c r="E122" s="132"/>
      <c r="F122" s="132"/>
      <c r="G122" s="40"/>
      <c r="H122" s="40"/>
      <c r="I122" s="40"/>
      <c r="J122" s="133">
        <v>0</v>
      </c>
      <c r="K122" s="40"/>
      <c r="L122" s="202"/>
      <c r="M122" s="203"/>
      <c r="N122" s="204" t="s">
        <v>46</v>
      </c>
      <c r="O122" s="203"/>
      <c r="P122" s="203"/>
      <c r="Q122" s="203"/>
      <c r="R122" s="203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6" t="s">
        <v>126</v>
      </c>
      <c r="AZ122" s="203"/>
      <c r="BA122" s="203"/>
      <c r="BB122" s="203"/>
      <c r="BC122" s="203"/>
      <c r="BD122" s="203"/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206" t="s">
        <v>127</v>
      </c>
      <c r="BK122" s="203"/>
      <c r="BL122" s="203"/>
      <c r="BM122" s="203"/>
    </row>
    <row r="123" spans="1:65" s="2" customFormat="1" ht="18" customHeight="1">
      <c r="A123" s="38"/>
      <c r="B123" s="39"/>
      <c r="C123" s="40"/>
      <c r="D123" s="139" t="s">
        <v>131</v>
      </c>
      <c r="E123" s="132"/>
      <c r="F123" s="132"/>
      <c r="G123" s="40"/>
      <c r="H123" s="40"/>
      <c r="I123" s="40"/>
      <c r="J123" s="133">
        <v>0</v>
      </c>
      <c r="K123" s="40"/>
      <c r="L123" s="202"/>
      <c r="M123" s="203"/>
      <c r="N123" s="204" t="s">
        <v>46</v>
      </c>
      <c r="O123" s="203"/>
      <c r="P123" s="203"/>
      <c r="Q123" s="203"/>
      <c r="R123" s="203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6" t="s">
        <v>126</v>
      </c>
      <c r="AZ123" s="203"/>
      <c r="BA123" s="203"/>
      <c r="BB123" s="203"/>
      <c r="BC123" s="203"/>
      <c r="BD123" s="203"/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206" t="s">
        <v>127</v>
      </c>
      <c r="BK123" s="203"/>
      <c r="BL123" s="203"/>
      <c r="BM123" s="203"/>
    </row>
    <row r="124" spans="1:65" s="2" customFormat="1" ht="18" customHeight="1">
      <c r="A124" s="38"/>
      <c r="B124" s="39"/>
      <c r="C124" s="40"/>
      <c r="D124" s="132" t="s">
        <v>132</v>
      </c>
      <c r="E124" s="40"/>
      <c r="F124" s="40"/>
      <c r="G124" s="40"/>
      <c r="H124" s="40"/>
      <c r="I124" s="40"/>
      <c r="J124" s="133">
        <f>ROUND(J28*T124,2)</f>
        <v>0</v>
      </c>
      <c r="K124" s="40"/>
      <c r="L124" s="202"/>
      <c r="M124" s="203"/>
      <c r="N124" s="204" t="s">
        <v>46</v>
      </c>
      <c r="O124" s="203"/>
      <c r="P124" s="203"/>
      <c r="Q124" s="203"/>
      <c r="R124" s="203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6" t="s">
        <v>133</v>
      </c>
      <c r="AZ124" s="203"/>
      <c r="BA124" s="203"/>
      <c r="BB124" s="203"/>
      <c r="BC124" s="203"/>
      <c r="BD124" s="203"/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206" t="s">
        <v>127</v>
      </c>
      <c r="BK124" s="203"/>
      <c r="BL124" s="203"/>
      <c r="BM124" s="203"/>
    </row>
    <row r="125" spans="1:31" s="2" customFormat="1" ht="12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9.25" customHeight="1">
      <c r="A126" s="38"/>
      <c r="B126" s="39"/>
      <c r="C126" s="143" t="s">
        <v>95</v>
      </c>
      <c r="D126" s="144"/>
      <c r="E126" s="144"/>
      <c r="F126" s="144"/>
      <c r="G126" s="144"/>
      <c r="H126" s="144"/>
      <c r="I126" s="144"/>
      <c r="J126" s="145">
        <f>ROUND(J94+J118,2)</f>
        <v>0</v>
      </c>
      <c r="K126" s="144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31" spans="1:31" s="2" customFormat="1" ht="6.95" customHeight="1">
      <c r="A131" s="38"/>
      <c r="B131" s="68"/>
      <c r="C131" s="69"/>
      <c r="D131" s="69"/>
      <c r="E131" s="69"/>
      <c r="F131" s="69"/>
      <c r="G131" s="69"/>
      <c r="H131" s="69"/>
      <c r="I131" s="69"/>
      <c r="J131" s="69"/>
      <c r="K131" s="69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24.95" customHeight="1">
      <c r="A132" s="38"/>
      <c r="B132" s="39"/>
      <c r="C132" s="21" t="s">
        <v>134</v>
      </c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0" t="s">
        <v>16</v>
      </c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6.5" customHeight="1">
      <c r="A135" s="38"/>
      <c r="B135" s="39"/>
      <c r="C135" s="40"/>
      <c r="D135" s="40"/>
      <c r="E135" s="76" t="str">
        <f>E7</f>
        <v>Odvlhčení zdiva bytového domu č.p. 303, Dačice</v>
      </c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0" t="s">
        <v>20</v>
      </c>
      <c r="D137" s="40"/>
      <c r="E137" s="40"/>
      <c r="F137" s="25" t="str">
        <f>F10</f>
        <v>Dačice</v>
      </c>
      <c r="G137" s="40"/>
      <c r="H137" s="40"/>
      <c r="I137" s="30" t="s">
        <v>22</v>
      </c>
      <c r="J137" s="79" t="str">
        <f>IF(J10="","",J10)</f>
        <v>19. 2. 2022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6.95" customHeight="1">
      <c r="A138" s="38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40.05" customHeight="1">
      <c r="A139" s="38"/>
      <c r="B139" s="39"/>
      <c r="C139" s="30" t="s">
        <v>24</v>
      </c>
      <c r="D139" s="40"/>
      <c r="E139" s="40"/>
      <c r="F139" s="25" t="str">
        <f>E13</f>
        <v xml:space="preserve">Město Dačice, Krajířova 27, 380 13  Dačice </v>
      </c>
      <c r="G139" s="40"/>
      <c r="H139" s="40"/>
      <c r="I139" s="30" t="s">
        <v>30</v>
      </c>
      <c r="J139" s="34" t="str">
        <f>E19</f>
        <v xml:space="preserve">Ing. Martin Antoňů, Řečice 31, 380 01  Dačice</v>
      </c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5.15" customHeight="1">
      <c r="A140" s="38"/>
      <c r="B140" s="39"/>
      <c r="C140" s="30" t="s">
        <v>28</v>
      </c>
      <c r="D140" s="40"/>
      <c r="E140" s="40"/>
      <c r="F140" s="25" t="str">
        <f>IF(E16="","",E16)</f>
        <v>Vyplň údaj</v>
      </c>
      <c r="G140" s="40"/>
      <c r="H140" s="40"/>
      <c r="I140" s="30" t="s">
        <v>34</v>
      </c>
      <c r="J140" s="34" t="str">
        <f>E22</f>
        <v>Ing. Martin Antoňů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0.3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11" customFormat="1" ht="29.25" customHeight="1">
      <c r="A142" s="208"/>
      <c r="B142" s="209"/>
      <c r="C142" s="210" t="s">
        <v>135</v>
      </c>
      <c r="D142" s="211" t="s">
        <v>65</v>
      </c>
      <c r="E142" s="211" t="s">
        <v>61</v>
      </c>
      <c r="F142" s="211" t="s">
        <v>62</v>
      </c>
      <c r="G142" s="211" t="s">
        <v>136</v>
      </c>
      <c r="H142" s="211" t="s">
        <v>137</v>
      </c>
      <c r="I142" s="211" t="s">
        <v>138</v>
      </c>
      <c r="J142" s="212" t="s">
        <v>100</v>
      </c>
      <c r="K142" s="213" t="s">
        <v>139</v>
      </c>
      <c r="L142" s="214"/>
      <c r="M142" s="100" t="s">
        <v>1</v>
      </c>
      <c r="N142" s="101" t="s">
        <v>44</v>
      </c>
      <c r="O142" s="101" t="s">
        <v>140</v>
      </c>
      <c r="P142" s="101" t="s">
        <v>141</v>
      </c>
      <c r="Q142" s="101" t="s">
        <v>142</v>
      </c>
      <c r="R142" s="101" t="s">
        <v>143</v>
      </c>
      <c r="S142" s="101" t="s">
        <v>144</v>
      </c>
      <c r="T142" s="101" t="s">
        <v>145</v>
      </c>
      <c r="U142" s="102" t="s">
        <v>146</v>
      </c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</row>
    <row r="143" spans="1:63" s="2" customFormat="1" ht="22.8" customHeight="1">
      <c r="A143" s="38"/>
      <c r="B143" s="39"/>
      <c r="C143" s="107" t="s">
        <v>147</v>
      </c>
      <c r="D143" s="40"/>
      <c r="E143" s="40"/>
      <c r="F143" s="40"/>
      <c r="G143" s="40"/>
      <c r="H143" s="40"/>
      <c r="I143" s="40"/>
      <c r="J143" s="215">
        <f>BK143</f>
        <v>0</v>
      </c>
      <c r="K143" s="40"/>
      <c r="L143" s="41"/>
      <c r="M143" s="103"/>
      <c r="N143" s="216"/>
      <c r="O143" s="104"/>
      <c r="P143" s="217">
        <f>P144+P205+P219+P226</f>
        <v>0</v>
      </c>
      <c r="Q143" s="104"/>
      <c r="R143" s="217">
        <f>R144+R205+R219+R226</f>
        <v>268.6270054</v>
      </c>
      <c r="S143" s="104"/>
      <c r="T143" s="217">
        <f>T144+T205+T219+T226</f>
        <v>12.521899999999999</v>
      </c>
      <c r="U143" s="105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5" t="s">
        <v>79</v>
      </c>
      <c r="AU143" s="15" t="s">
        <v>102</v>
      </c>
      <c r="BK143" s="218">
        <f>BK144+BK205+BK219+BK226</f>
        <v>0</v>
      </c>
    </row>
    <row r="144" spans="1:63" s="12" customFormat="1" ht="25.9" customHeight="1">
      <c r="A144" s="12"/>
      <c r="B144" s="219"/>
      <c r="C144" s="220"/>
      <c r="D144" s="221" t="s">
        <v>79</v>
      </c>
      <c r="E144" s="222" t="s">
        <v>148</v>
      </c>
      <c r="F144" s="222" t="s">
        <v>149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P145+P162+P164+P167+P171+P178+P180+P189+P196+P203</f>
        <v>0</v>
      </c>
      <c r="Q144" s="227"/>
      <c r="R144" s="228">
        <f>R145+R162+R164+R167+R171+R178+R180+R189+R196+R203</f>
        <v>265.16232479999996</v>
      </c>
      <c r="S144" s="227"/>
      <c r="T144" s="228">
        <f>T145+T162+T164+T167+T171+T178+T180+T189+T196+T203</f>
        <v>12.521899999999999</v>
      </c>
      <c r="U144" s="229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79</v>
      </c>
      <c r="AU144" s="231" t="s">
        <v>80</v>
      </c>
      <c r="AY144" s="230" t="s">
        <v>150</v>
      </c>
      <c r="BK144" s="232">
        <f>BK145+BK162+BK164+BK167+BK171+BK178+BK180+BK189+BK196+BK203</f>
        <v>0</v>
      </c>
    </row>
    <row r="145" spans="1:63" s="12" customFormat="1" ht="22.8" customHeight="1">
      <c r="A145" s="12"/>
      <c r="B145" s="219"/>
      <c r="C145" s="220"/>
      <c r="D145" s="221" t="s">
        <v>79</v>
      </c>
      <c r="E145" s="233" t="s">
        <v>85</v>
      </c>
      <c r="F145" s="233" t="s">
        <v>151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SUM(P146:P161)</f>
        <v>0</v>
      </c>
      <c r="Q145" s="227"/>
      <c r="R145" s="228">
        <f>SUM(R146:R161)</f>
        <v>212.2952</v>
      </c>
      <c r="S145" s="227"/>
      <c r="T145" s="228">
        <f>SUM(T146:T161)</f>
        <v>9.6069</v>
      </c>
      <c r="U145" s="229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85</v>
      </c>
      <c r="AT145" s="231" t="s">
        <v>79</v>
      </c>
      <c r="AU145" s="231" t="s">
        <v>85</v>
      </c>
      <c r="AY145" s="230" t="s">
        <v>150</v>
      </c>
      <c r="BK145" s="232">
        <f>SUM(BK146:BK161)</f>
        <v>0</v>
      </c>
    </row>
    <row r="146" spans="1:65" s="2" customFormat="1" ht="24.15" customHeight="1">
      <c r="A146" s="38"/>
      <c r="B146" s="39"/>
      <c r="C146" s="235" t="s">
        <v>85</v>
      </c>
      <c r="D146" s="235" t="s">
        <v>152</v>
      </c>
      <c r="E146" s="236" t="s">
        <v>153</v>
      </c>
      <c r="F146" s="237" t="s">
        <v>154</v>
      </c>
      <c r="G146" s="238" t="s">
        <v>155</v>
      </c>
      <c r="H146" s="239">
        <v>25</v>
      </c>
      <c r="I146" s="240"/>
      <c r="J146" s="241">
        <f>ROUND(I146*H146,2)</f>
        <v>0</v>
      </c>
      <c r="K146" s="242"/>
      <c r="L146" s="41"/>
      <c r="M146" s="243" t="s">
        <v>1</v>
      </c>
      <c r="N146" s="244" t="s">
        <v>46</v>
      </c>
      <c r="O146" s="91"/>
      <c r="P146" s="245">
        <f>O146*H146</f>
        <v>0</v>
      </c>
      <c r="Q146" s="245">
        <v>0</v>
      </c>
      <c r="R146" s="245">
        <f>Q146*H146</f>
        <v>0</v>
      </c>
      <c r="S146" s="245">
        <v>0.255</v>
      </c>
      <c r="T146" s="245">
        <f>S146*H146</f>
        <v>6.375</v>
      </c>
      <c r="U146" s="246" t="s">
        <v>1</v>
      </c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7" t="s">
        <v>156</v>
      </c>
      <c r="AT146" s="247" t="s">
        <v>152</v>
      </c>
      <c r="AU146" s="247" t="s">
        <v>127</v>
      </c>
      <c r="AY146" s="15" t="s">
        <v>150</v>
      </c>
      <c r="BE146" s="138">
        <f>IF(N146="základní",J146,0)</f>
        <v>0</v>
      </c>
      <c r="BF146" s="138">
        <f>IF(N146="snížená",J146,0)</f>
        <v>0</v>
      </c>
      <c r="BG146" s="138">
        <f>IF(N146="zákl. přenesená",J146,0)</f>
        <v>0</v>
      </c>
      <c r="BH146" s="138">
        <f>IF(N146="sníž. přenesená",J146,0)</f>
        <v>0</v>
      </c>
      <c r="BI146" s="138">
        <f>IF(N146="nulová",J146,0)</f>
        <v>0</v>
      </c>
      <c r="BJ146" s="15" t="s">
        <v>127</v>
      </c>
      <c r="BK146" s="138">
        <f>ROUND(I146*H146,2)</f>
        <v>0</v>
      </c>
      <c r="BL146" s="15" t="s">
        <v>156</v>
      </c>
      <c r="BM146" s="247" t="s">
        <v>157</v>
      </c>
    </row>
    <row r="147" spans="1:65" s="2" customFormat="1" ht="24.15" customHeight="1">
      <c r="A147" s="38"/>
      <c r="B147" s="39"/>
      <c r="C147" s="235" t="s">
        <v>127</v>
      </c>
      <c r="D147" s="235" t="s">
        <v>152</v>
      </c>
      <c r="E147" s="236" t="s">
        <v>158</v>
      </c>
      <c r="F147" s="237" t="s">
        <v>159</v>
      </c>
      <c r="G147" s="238" t="s">
        <v>155</v>
      </c>
      <c r="H147" s="239">
        <v>13.3</v>
      </c>
      <c r="I147" s="240"/>
      <c r="J147" s="241">
        <f>ROUND(I147*H147,2)</f>
        <v>0</v>
      </c>
      <c r="K147" s="242"/>
      <c r="L147" s="41"/>
      <c r="M147" s="243" t="s">
        <v>1</v>
      </c>
      <c r="N147" s="244" t="s">
        <v>46</v>
      </c>
      <c r="O147" s="91"/>
      <c r="P147" s="245">
        <f>O147*H147</f>
        <v>0</v>
      </c>
      <c r="Q147" s="245">
        <v>0</v>
      </c>
      <c r="R147" s="245">
        <f>Q147*H147</f>
        <v>0</v>
      </c>
      <c r="S147" s="245">
        <v>0.243</v>
      </c>
      <c r="T147" s="245">
        <f>S147*H147</f>
        <v>3.2319</v>
      </c>
      <c r="U147" s="246" t="s">
        <v>1</v>
      </c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7" t="s">
        <v>156</v>
      </c>
      <c r="AT147" s="247" t="s">
        <v>152</v>
      </c>
      <c r="AU147" s="247" t="s">
        <v>127</v>
      </c>
      <c r="AY147" s="15" t="s">
        <v>150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5" t="s">
        <v>127</v>
      </c>
      <c r="BK147" s="138">
        <f>ROUND(I147*H147,2)</f>
        <v>0</v>
      </c>
      <c r="BL147" s="15" t="s">
        <v>156</v>
      </c>
      <c r="BM147" s="247" t="s">
        <v>160</v>
      </c>
    </row>
    <row r="148" spans="1:65" s="2" customFormat="1" ht="24.15" customHeight="1">
      <c r="A148" s="38"/>
      <c r="B148" s="39"/>
      <c r="C148" s="235" t="s">
        <v>161</v>
      </c>
      <c r="D148" s="235" t="s">
        <v>152</v>
      </c>
      <c r="E148" s="236" t="s">
        <v>162</v>
      </c>
      <c r="F148" s="237" t="s">
        <v>163</v>
      </c>
      <c r="G148" s="238" t="s">
        <v>164</v>
      </c>
      <c r="H148" s="239">
        <v>8</v>
      </c>
      <c r="I148" s="240"/>
      <c r="J148" s="241">
        <f>ROUND(I148*H148,2)</f>
        <v>0</v>
      </c>
      <c r="K148" s="242"/>
      <c r="L148" s="41"/>
      <c r="M148" s="243" t="s">
        <v>1</v>
      </c>
      <c r="N148" s="244" t="s">
        <v>46</v>
      </c>
      <c r="O148" s="91"/>
      <c r="P148" s="245">
        <f>O148*H148</f>
        <v>0</v>
      </c>
      <c r="Q148" s="245">
        <v>0.0369</v>
      </c>
      <c r="R148" s="245">
        <f>Q148*H148</f>
        <v>0.2952</v>
      </c>
      <c r="S148" s="245">
        <v>0</v>
      </c>
      <c r="T148" s="245">
        <f>S148*H148</f>
        <v>0</v>
      </c>
      <c r="U148" s="246" t="s">
        <v>1</v>
      </c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7" t="s">
        <v>156</v>
      </c>
      <c r="AT148" s="247" t="s">
        <v>152</v>
      </c>
      <c r="AU148" s="247" t="s">
        <v>127</v>
      </c>
      <c r="AY148" s="15" t="s">
        <v>150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5" t="s">
        <v>127</v>
      </c>
      <c r="BK148" s="138">
        <f>ROUND(I148*H148,2)</f>
        <v>0</v>
      </c>
      <c r="BL148" s="15" t="s">
        <v>156</v>
      </c>
      <c r="BM148" s="247" t="s">
        <v>165</v>
      </c>
    </row>
    <row r="149" spans="1:65" s="2" customFormat="1" ht="37.8" customHeight="1">
      <c r="A149" s="38"/>
      <c r="B149" s="39"/>
      <c r="C149" s="235" t="s">
        <v>166</v>
      </c>
      <c r="D149" s="235" t="s">
        <v>152</v>
      </c>
      <c r="E149" s="236" t="s">
        <v>167</v>
      </c>
      <c r="F149" s="237" t="s">
        <v>168</v>
      </c>
      <c r="G149" s="238" t="s">
        <v>169</v>
      </c>
      <c r="H149" s="239">
        <v>0.972</v>
      </c>
      <c r="I149" s="240"/>
      <c r="J149" s="241">
        <f>ROUND(I149*H149,2)</f>
        <v>0</v>
      </c>
      <c r="K149" s="242"/>
      <c r="L149" s="41"/>
      <c r="M149" s="243" t="s">
        <v>1</v>
      </c>
      <c r="N149" s="244" t="s">
        <v>46</v>
      </c>
      <c r="O149" s="91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5">
        <f>S149*H149</f>
        <v>0</v>
      </c>
      <c r="U149" s="246" t="s">
        <v>1</v>
      </c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7" t="s">
        <v>156</v>
      </c>
      <c r="AT149" s="247" t="s">
        <v>152</v>
      </c>
      <c r="AU149" s="247" t="s">
        <v>127</v>
      </c>
      <c r="AY149" s="15" t="s">
        <v>150</v>
      </c>
      <c r="BE149" s="138">
        <f>IF(N149="základní",J149,0)</f>
        <v>0</v>
      </c>
      <c r="BF149" s="138">
        <f>IF(N149="snížená",J149,0)</f>
        <v>0</v>
      </c>
      <c r="BG149" s="138">
        <f>IF(N149="zákl. přenesená",J149,0)</f>
        <v>0</v>
      </c>
      <c r="BH149" s="138">
        <f>IF(N149="sníž. přenesená",J149,0)</f>
        <v>0</v>
      </c>
      <c r="BI149" s="138">
        <f>IF(N149="nulová",J149,0)</f>
        <v>0</v>
      </c>
      <c r="BJ149" s="15" t="s">
        <v>127</v>
      </c>
      <c r="BK149" s="138">
        <f>ROUND(I149*H149,2)</f>
        <v>0</v>
      </c>
      <c r="BL149" s="15" t="s">
        <v>156</v>
      </c>
      <c r="BM149" s="247" t="s">
        <v>170</v>
      </c>
    </row>
    <row r="150" spans="1:51" s="13" customFormat="1" ht="12">
      <c r="A150" s="13"/>
      <c r="B150" s="248"/>
      <c r="C150" s="249"/>
      <c r="D150" s="250" t="s">
        <v>171</v>
      </c>
      <c r="E150" s="251" t="s">
        <v>1</v>
      </c>
      <c r="F150" s="252" t="s">
        <v>172</v>
      </c>
      <c r="G150" s="249"/>
      <c r="H150" s="253">
        <v>0.972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7"/>
      <c r="U150" s="258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171</v>
      </c>
      <c r="AU150" s="259" t="s">
        <v>127</v>
      </c>
      <c r="AV150" s="13" t="s">
        <v>127</v>
      </c>
      <c r="AW150" s="13" t="s">
        <v>33</v>
      </c>
      <c r="AX150" s="13" t="s">
        <v>85</v>
      </c>
      <c r="AY150" s="259" t="s">
        <v>150</v>
      </c>
    </row>
    <row r="151" spans="1:65" s="2" customFormat="1" ht="24.15" customHeight="1">
      <c r="A151" s="38"/>
      <c r="B151" s="39"/>
      <c r="C151" s="235" t="s">
        <v>173</v>
      </c>
      <c r="D151" s="235" t="s">
        <v>152</v>
      </c>
      <c r="E151" s="236" t="s">
        <v>174</v>
      </c>
      <c r="F151" s="237" t="s">
        <v>175</v>
      </c>
      <c r="G151" s="238" t="s">
        <v>169</v>
      </c>
      <c r="H151" s="239">
        <v>61.723</v>
      </c>
      <c r="I151" s="240"/>
      <c r="J151" s="241">
        <f>ROUND(I151*H151,2)</f>
        <v>0</v>
      </c>
      <c r="K151" s="242"/>
      <c r="L151" s="41"/>
      <c r="M151" s="243" t="s">
        <v>1</v>
      </c>
      <c r="N151" s="244" t="s">
        <v>46</v>
      </c>
      <c r="O151" s="91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5">
        <f>S151*H151</f>
        <v>0</v>
      </c>
      <c r="U151" s="246" t="s">
        <v>1</v>
      </c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7" t="s">
        <v>156</v>
      </c>
      <c r="AT151" s="247" t="s">
        <v>152</v>
      </c>
      <c r="AU151" s="247" t="s">
        <v>127</v>
      </c>
      <c r="AY151" s="15" t="s">
        <v>150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5" t="s">
        <v>127</v>
      </c>
      <c r="BK151" s="138">
        <f>ROUND(I151*H151,2)</f>
        <v>0</v>
      </c>
      <c r="BL151" s="15" t="s">
        <v>156</v>
      </c>
      <c r="BM151" s="247" t="s">
        <v>176</v>
      </c>
    </row>
    <row r="152" spans="1:65" s="2" customFormat="1" ht="24.15" customHeight="1">
      <c r="A152" s="38"/>
      <c r="B152" s="39"/>
      <c r="C152" s="235" t="s">
        <v>156</v>
      </c>
      <c r="D152" s="235" t="s">
        <v>152</v>
      </c>
      <c r="E152" s="236" t="s">
        <v>177</v>
      </c>
      <c r="F152" s="237" t="s">
        <v>178</v>
      </c>
      <c r="G152" s="238" t="s">
        <v>169</v>
      </c>
      <c r="H152" s="239">
        <v>47.697</v>
      </c>
      <c r="I152" s="240"/>
      <c r="J152" s="241">
        <f>ROUND(I152*H152,2)</f>
        <v>0</v>
      </c>
      <c r="K152" s="242"/>
      <c r="L152" s="41"/>
      <c r="M152" s="243" t="s">
        <v>1</v>
      </c>
      <c r="N152" s="244" t="s">
        <v>46</v>
      </c>
      <c r="O152" s="91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5">
        <f>S152*H152</f>
        <v>0</v>
      </c>
      <c r="U152" s="246" t="s">
        <v>1</v>
      </c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7" t="s">
        <v>156</v>
      </c>
      <c r="AT152" s="247" t="s">
        <v>152</v>
      </c>
      <c r="AU152" s="247" t="s">
        <v>127</v>
      </c>
      <c r="AY152" s="15" t="s">
        <v>150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5" t="s">
        <v>127</v>
      </c>
      <c r="BK152" s="138">
        <f>ROUND(I152*H152,2)</f>
        <v>0</v>
      </c>
      <c r="BL152" s="15" t="s">
        <v>156</v>
      </c>
      <c r="BM152" s="247" t="s">
        <v>179</v>
      </c>
    </row>
    <row r="153" spans="1:65" s="2" customFormat="1" ht="24.15" customHeight="1">
      <c r="A153" s="38"/>
      <c r="B153" s="39"/>
      <c r="C153" s="235" t="s">
        <v>180</v>
      </c>
      <c r="D153" s="235" t="s">
        <v>152</v>
      </c>
      <c r="E153" s="236" t="s">
        <v>181</v>
      </c>
      <c r="F153" s="237" t="s">
        <v>182</v>
      </c>
      <c r="G153" s="238" t="s">
        <v>169</v>
      </c>
      <c r="H153" s="239">
        <v>109.42</v>
      </c>
      <c r="I153" s="240"/>
      <c r="J153" s="241">
        <f>ROUND(I153*H153,2)</f>
        <v>0</v>
      </c>
      <c r="K153" s="242"/>
      <c r="L153" s="41"/>
      <c r="M153" s="243" t="s">
        <v>1</v>
      </c>
      <c r="N153" s="244" t="s">
        <v>46</v>
      </c>
      <c r="O153" s="91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5">
        <f>S153*H153</f>
        <v>0</v>
      </c>
      <c r="U153" s="246" t="s">
        <v>1</v>
      </c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7" t="s">
        <v>156</v>
      </c>
      <c r="AT153" s="247" t="s">
        <v>152</v>
      </c>
      <c r="AU153" s="247" t="s">
        <v>127</v>
      </c>
      <c r="AY153" s="15" t="s">
        <v>150</v>
      </c>
      <c r="BE153" s="138">
        <f>IF(N153="základní",J153,0)</f>
        <v>0</v>
      </c>
      <c r="BF153" s="138">
        <f>IF(N153="snížená",J153,0)</f>
        <v>0</v>
      </c>
      <c r="BG153" s="138">
        <f>IF(N153="zákl. přenesená",J153,0)</f>
        <v>0</v>
      </c>
      <c r="BH153" s="138">
        <f>IF(N153="sníž. přenesená",J153,0)</f>
        <v>0</v>
      </c>
      <c r="BI153" s="138">
        <f>IF(N153="nulová",J153,0)</f>
        <v>0</v>
      </c>
      <c r="BJ153" s="15" t="s">
        <v>127</v>
      </c>
      <c r="BK153" s="138">
        <f>ROUND(I153*H153,2)</f>
        <v>0</v>
      </c>
      <c r="BL153" s="15" t="s">
        <v>156</v>
      </c>
      <c r="BM153" s="247" t="s">
        <v>183</v>
      </c>
    </row>
    <row r="154" spans="1:65" s="2" customFormat="1" ht="24.15" customHeight="1">
      <c r="A154" s="38"/>
      <c r="B154" s="39"/>
      <c r="C154" s="235" t="s">
        <v>184</v>
      </c>
      <c r="D154" s="235" t="s">
        <v>152</v>
      </c>
      <c r="E154" s="236" t="s">
        <v>185</v>
      </c>
      <c r="F154" s="237" t="s">
        <v>186</v>
      </c>
      <c r="G154" s="238" t="s">
        <v>169</v>
      </c>
      <c r="H154" s="239">
        <v>61.723</v>
      </c>
      <c r="I154" s="240"/>
      <c r="J154" s="241">
        <f>ROUND(I154*H154,2)</f>
        <v>0</v>
      </c>
      <c r="K154" s="242"/>
      <c r="L154" s="41"/>
      <c r="M154" s="243" t="s">
        <v>1</v>
      </c>
      <c r="N154" s="244" t="s">
        <v>46</v>
      </c>
      <c r="O154" s="91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5">
        <f>S154*H154</f>
        <v>0</v>
      </c>
      <c r="U154" s="246" t="s">
        <v>1</v>
      </c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7" t="s">
        <v>156</v>
      </c>
      <c r="AT154" s="247" t="s">
        <v>152</v>
      </c>
      <c r="AU154" s="247" t="s">
        <v>127</v>
      </c>
      <c r="AY154" s="15" t="s">
        <v>150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5" t="s">
        <v>127</v>
      </c>
      <c r="BK154" s="138">
        <f>ROUND(I154*H154,2)</f>
        <v>0</v>
      </c>
      <c r="BL154" s="15" t="s">
        <v>156</v>
      </c>
      <c r="BM154" s="247" t="s">
        <v>187</v>
      </c>
    </row>
    <row r="155" spans="1:65" s="2" customFormat="1" ht="24.15" customHeight="1">
      <c r="A155" s="38"/>
      <c r="B155" s="39"/>
      <c r="C155" s="235" t="s">
        <v>188</v>
      </c>
      <c r="D155" s="235" t="s">
        <v>152</v>
      </c>
      <c r="E155" s="236" t="s">
        <v>189</v>
      </c>
      <c r="F155" s="237" t="s">
        <v>190</v>
      </c>
      <c r="G155" s="238" t="s">
        <v>169</v>
      </c>
      <c r="H155" s="239">
        <v>47.697</v>
      </c>
      <c r="I155" s="240"/>
      <c r="J155" s="241">
        <f>ROUND(I155*H155,2)</f>
        <v>0</v>
      </c>
      <c r="K155" s="242"/>
      <c r="L155" s="41"/>
      <c r="M155" s="243" t="s">
        <v>1</v>
      </c>
      <c r="N155" s="244" t="s">
        <v>46</v>
      </c>
      <c r="O155" s="91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5">
        <f>S155*H155</f>
        <v>0</v>
      </c>
      <c r="U155" s="246" t="s">
        <v>1</v>
      </c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7" t="s">
        <v>156</v>
      </c>
      <c r="AT155" s="247" t="s">
        <v>152</v>
      </c>
      <c r="AU155" s="247" t="s">
        <v>127</v>
      </c>
      <c r="AY155" s="15" t="s">
        <v>150</v>
      </c>
      <c r="BE155" s="138">
        <f>IF(N155="základní",J155,0)</f>
        <v>0</v>
      </c>
      <c r="BF155" s="138">
        <f>IF(N155="snížená",J155,0)</f>
        <v>0</v>
      </c>
      <c r="BG155" s="138">
        <f>IF(N155="zákl. přenesená",J155,0)</f>
        <v>0</v>
      </c>
      <c r="BH155" s="138">
        <f>IF(N155="sníž. přenesená",J155,0)</f>
        <v>0</v>
      </c>
      <c r="BI155" s="138">
        <f>IF(N155="nulová",J155,0)</f>
        <v>0</v>
      </c>
      <c r="BJ155" s="15" t="s">
        <v>127</v>
      </c>
      <c r="BK155" s="138">
        <f>ROUND(I155*H155,2)</f>
        <v>0</v>
      </c>
      <c r="BL155" s="15" t="s">
        <v>156</v>
      </c>
      <c r="BM155" s="247" t="s">
        <v>191</v>
      </c>
    </row>
    <row r="156" spans="1:65" s="2" customFormat="1" ht="24.15" customHeight="1">
      <c r="A156" s="38"/>
      <c r="B156" s="39"/>
      <c r="C156" s="235" t="s">
        <v>192</v>
      </c>
      <c r="D156" s="235" t="s">
        <v>152</v>
      </c>
      <c r="E156" s="236" t="s">
        <v>193</v>
      </c>
      <c r="F156" s="237" t="s">
        <v>194</v>
      </c>
      <c r="G156" s="238" t="s">
        <v>195</v>
      </c>
      <c r="H156" s="239">
        <v>196.956</v>
      </c>
      <c r="I156" s="240"/>
      <c r="J156" s="241">
        <f>ROUND(I156*H156,2)</f>
        <v>0</v>
      </c>
      <c r="K156" s="242"/>
      <c r="L156" s="41"/>
      <c r="M156" s="243" t="s">
        <v>1</v>
      </c>
      <c r="N156" s="244" t="s">
        <v>46</v>
      </c>
      <c r="O156" s="91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5">
        <f>S156*H156</f>
        <v>0</v>
      </c>
      <c r="U156" s="246" t="s">
        <v>1</v>
      </c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7" t="s">
        <v>156</v>
      </c>
      <c r="AT156" s="247" t="s">
        <v>152</v>
      </c>
      <c r="AU156" s="247" t="s">
        <v>127</v>
      </c>
      <c r="AY156" s="15" t="s">
        <v>150</v>
      </c>
      <c r="BE156" s="138">
        <f>IF(N156="základní",J156,0)</f>
        <v>0</v>
      </c>
      <c r="BF156" s="138">
        <f>IF(N156="snížená",J156,0)</f>
        <v>0</v>
      </c>
      <c r="BG156" s="138">
        <f>IF(N156="zákl. přenesená",J156,0)</f>
        <v>0</v>
      </c>
      <c r="BH156" s="138">
        <f>IF(N156="sníž. přenesená",J156,0)</f>
        <v>0</v>
      </c>
      <c r="BI156" s="138">
        <f>IF(N156="nulová",J156,0)</f>
        <v>0</v>
      </c>
      <c r="BJ156" s="15" t="s">
        <v>127</v>
      </c>
      <c r="BK156" s="138">
        <f>ROUND(I156*H156,2)</f>
        <v>0</v>
      </c>
      <c r="BL156" s="15" t="s">
        <v>156</v>
      </c>
      <c r="BM156" s="247" t="s">
        <v>196</v>
      </c>
    </row>
    <row r="157" spans="1:51" s="13" customFormat="1" ht="12">
      <c r="A157" s="13"/>
      <c r="B157" s="248"/>
      <c r="C157" s="249"/>
      <c r="D157" s="250" t="s">
        <v>171</v>
      </c>
      <c r="E157" s="249"/>
      <c r="F157" s="252" t="s">
        <v>197</v>
      </c>
      <c r="G157" s="249"/>
      <c r="H157" s="253">
        <v>196.956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7"/>
      <c r="U157" s="258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171</v>
      </c>
      <c r="AU157" s="259" t="s">
        <v>127</v>
      </c>
      <c r="AV157" s="13" t="s">
        <v>127</v>
      </c>
      <c r="AW157" s="13" t="s">
        <v>4</v>
      </c>
      <c r="AX157" s="13" t="s">
        <v>85</v>
      </c>
      <c r="AY157" s="259" t="s">
        <v>150</v>
      </c>
    </row>
    <row r="158" spans="1:65" s="2" customFormat="1" ht="14.4" customHeight="1">
      <c r="A158" s="38"/>
      <c r="B158" s="39"/>
      <c r="C158" s="235" t="s">
        <v>198</v>
      </c>
      <c r="D158" s="235" t="s">
        <v>152</v>
      </c>
      <c r="E158" s="236" t="s">
        <v>199</v>
      </c>
      <c r="F158" s="237" t="s">
        <v>200</v>
      </c>
      <c r="G158" s="238" t="s">
        <v>169</v>
      </c>
      <c r="H158" s="239">
        <v>109.42</v>
      </c>
      <c r="I158" s="240"/>
      <c r="J158" s="241">
        <f>ROUND(I158*H158,2)</f>
        <v>0</v>
      </c>
      <c r="K158" s="242"/>
      <c r="L158" s="41"/>
      <c r="M158" s="243" t="s">
        <v>1</v>
      </c>
      <c r="N158" s="244" t="s">
        <v>46</v>
      </c>
      <c r="O158" s="91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5">
        <f>S158*H158</f>
        <v>0</v>
      </c>
      <c r="U158" s="246" t="s">
        <v>1</v>
      </c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7" t="s">
        <v>156</v>
      </c>
      <c r="AT158" s="247" t="s">
        <v>152</v>
      </c>
      <c r="AU158" s="247" t="s">
        <v>127</v>
      </c>
      <c r="AY158" s="15" t="s">
        <v>150</v>
      </c>
      <c r="BE158" s="138">
        <f>IF(N158="základní",J158,0)</f>
        <v>0</v>
      </c>
      <c r="BF158" s="138">
        <f>IF(N158="snížená",J158,0)</f>
        <v>0</v>
      </c>
      <c r="BG158" s="138">
        <f>IF(N158="zákl. přenesená",J158,0)</f>
        <v>0</v>
      </c>
      <c r="BH158" s="138">
        <f>IF(N158="sníž. přenesená",J158,0)</f>
        <v>0</v>
      </c>
      <c r="BI158" s="138">
        <f>IF(N158="nulová",J158,0)</f>
        <v>0</v>
      </c>
      <c r="BJ158" s="15" t="s">
        <v>127</v>
      </c>
      <c r="BK158" s="138">
        <f>ROUND(I158*H158,2)</f>
        <v>0</v>
      </c>
      <c r="BL158" s="15" t="s">
        <v>156</v>
      </c>
      <c r="BM158" s="247" t="s">
        <v>201</v>
      </c>
    </row>
    <row r="159" spans="1:65" s="2" customFormat="1" ht="24.15" customHeight="1">
      <c r="A159" s="38"/>
      <c r="B159" s="39"/>
      <c r="C159" s="235" t="s">
        <v>202</v>
      </c>
      <c r="D159" s="235" t="s">
        <v>152</v>
      </c>
      <c r="E159" s="236" t="s">
        <v>203</v>
      </c>
      <c r="F159" s="237" t="s">
        <v>204</v>
      </c>
      <c r="G159" s="238" t="s">
        <v>169</v>
      </c>
      <c r="H159" s="239">
        <v>106</v>
      </c>
      <c r="I159" s="240"/>
      <c r="J159" s="241">
        <f>ROUND(I159*H159,2)</f>
        <v>0</v>
      </c>
      <c r="K159" s="242"/>
      <c r="L159" s="41"/>
      <c r="M159" s="243" t="s">
        <v>1</v>
      </c>
      <c r="N159" s="244" t="s">
        <v>46</v>
      </c>
      <c r="O159" s="91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5">
        <f>S159*H159</f>
        <v>0</v>
      </c>
      <c r="U159" s="246" t="s">
        <v>1</v>
      </c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7" t="s">
        <v>156</v>
      </c>
      <c r="AT159" s="247" t="s">
        <v>152</v>
      </c>
      <c r="AU159" s="247" t="s">
        <v>127</v>
      </c>
      <c r="AY159" s="15" t="s">
        <v>150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5" t="s">
        <v>127</v>
      </c>
      <c r="BK159" s="138">
        <f>ROUND(I159*H159,2)</f>
        <v>0</v>
      </c>
      <c r="BL159" s="15" t="s">
        <v>156</v>
      </c>
      <c r="BM159" s="247" t="s">
        <v>205</v>
      </c>
    </row>
    <row r="160" spans="1:65" s="2" customFormat="1" ht="14.4" customHeight="1">
      <c r="A160" s="38"/>
      <c r="B160" s="39"/>
      <c r="C160" s="260" t="s">
        <v>206</v>
      </c>
      <c r="D160" s="260" t="s">
        <v>207</v>
      </c>
      <c r="E160" s="261" t="s">
        <v>208</v>
      </c>
      <c r="F160" s="262" t="s">
        <v>209</v>
      </c>
      <c r="G160" s="263" t="s">
        <v>195</v>
      </c>
      <c r="H160" s="264">
        <v>212</v>
      </c>
      <c r="I160" s="265"/>
      <c r="J160" s="266">
        <f>ROUND(I160*H160,2)</f>
        <v>0</v>
      </c>
      <c r="K160" s="267"/>
      <c r="L160" s="268"/>
      <c r="M160" s="269" t="s">
        <v>1</v>
      </c>
      <c r="N160" s="270" t="s">
        <v>46</v>
      </c>
      <c r="O160" s="91"/>
      <c r="P160" s="245">
        <f>O160*H160</f>
        <v>0</v>
      </c>
      <c r="Q160" s="245">
        <v>1</v>
      </c>
      <c r="R160" s="245">
        <f>Q160*H160</f>
        <v>212</v>
      </c>
      <c r="S160" s="245">
        <v>0</v>
      </c>
      <c r="T160" s="245">
        <f>S160*H160</f>
        <v>0</v>
      </c>
      <c r="U160" s="246" t="s">
        <v>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7" t="s">
        <v>198</v>
      </c>
      <c r="AT160" s="247" t="s">
        <v>207</v>
      </c>
      <c r="AU160" s="247" t="s">
        <v>127</v>
      </c>
      <c r="AY160" s="15" t="s">
        <v>150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5" t="s">
        <v>127</v>
      </c>
      <c r="BK160" s="138">
        <f>ROUND(I160*H160,2)</f>
        <v>0</v>
      </c>
      <c r="BL160" s="15" t="s">
        <v>156</v>
      </c>
      <c r="BM160" s="247" t="s">
        <v>210</v>
      </c>
    </row>
    <row r="161" spans="1:51" s="13" customFormat="1" ht="12">
      <c r="A161" s="13"/>
      <c r="B161" s="248"/>
      <c r="C161" s="249"/>
      <c r="D161" s="250" t="s">
        <v>171</v>
      </c>
      <c r="E161" s="249"/>
      <c r="F161" s="252" t="s">
        <v>211</v>
      </c>
      <c r="G161" s="249"/>
      <c r="H161" s="253">
        <v>212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7"/>
      <c r="U161" s="258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171</v>
      </c>
      <c r="AU161" s="259" t="s">
        <v>127</v>
      </c>
      <c r="AV161" s="13" t="s">
        <v>127</v>
      </c>
      <c r="AW161" s="13" t="s">
        <v>4</v>
      </c>
      <c r="AX161" s="13" t="s">
        <v>85</v>
      </c>
      <c r="AY161" s="259" t="s">
        <v>150</v>
      </c>
    </row>
    <row r="162" spans="1:63" s="12" customFormat="1" ht="22.8" customHeight="1">
      <c r="A162" s="12"/>
      <c r="B162" s="219"/>
      <c r="C162" s="220"/>
      <c r="D162" s="221" t="s">
        <v>79</v>
      </c>
      <c r="E162" s="233" t="s">
        <v>127</v>
      </c>
      <c r="F162" s="233" t="s">
        <v>212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P163</f>
        <v>0</v>
      </c>
      <c r="Q162" s="227"/>
      <c r="R162" s="228">
        <f>R163</f>
        <v>15.94848</v>
      </c>
      <c r="S162" s="227"/>
      <c r="T162" s="228">
        <f>T163</f>
        <v>0</v>
      </c>
      <c r="U162" s="229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79</v>
      </c>
      <c r="AU162" s="231" t="s">
        <v>85</v>
      </c>
      <c r="AY162" s="230" t="s">
        <v>150</v>
      </c>
      <c r="BK162" s="232">
        <f>BK163</f>
        <v>0</v>
      </c>
    </row>
    <row r="163" spans="1:65" s="2" customFormat="1" ht="37.8" customHeight="1">
      <c r="A163" s="38"/>
      <c r="B163" s="39"/>
      <c r="C163" s="235" t="s">
        <v>8</v>
      </c>
      <c r="D163" s="235" t="s">
        <v>152</v>
      </c>
      <c r="E163" s="236" t="s">
        <v>213</v>
      </c>
      <c r="F163" s="237" t="s">
        <v>214</v>
      </c>
      <c r="G163" s="238" t="s">
        <v>164</v>
      </c>
      <c r="H163" s="239">
        <v>55.5</v>
      </c>
      <c r="I163" s="240"/>
      <c r="J163" s="241">
        <f>ROUND(I163*H163,2)</f>
        <v>0</v>
      </c>
      <c r="K163" s="242"/>
      <c r="L163" s="41"/>
      <c r="M163" s="243" t="s">
        <v>1</v>
      </c>
      <c r="N163" s="244" t="s">
        <v>46</v>
      </c>
      <c r="O163" s="91"/>
      <c r="P163" s="245">
        <f>O163*H163</f>
        <v>0</v>
      </c>
      <c r="Q163" s="245">
        <v>0.28736</v>
      </c>
      <c r="R163" s="245">
        <f>Q163*H163</f>
        <v>15.94848</v>
      </c>
      <c r="S163" s="245">
        <v>0</v>
      </c>
      <c r="T163" s="245">
        <f>S163*H163</f>
        <v>0</v>
      </c>
      <c r="U163" s="246" t="s">
        <v>1</v>
      </c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7" t="s">
        <v>156</v>
      </c>
      <c r="AT163" s="247" t="s">
        <v>152</v>
      </c>
      <c r="AU163" s="247" t="s">
        <v>127</v>
      </c>
      <c r="AY163" s="15" t="s">
        <v>150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5" t="s">
        <v>127</v>
      </c>
      <c r="BK163" s="138">
        <f>ROUND(I163*H163,2)</f>
        <v>0</v>
      </c>
      <c r="BL163" s="15" t="s">
        <v>156</v>
      </c>
      <c r="BM163" s="247" t="s">
        <v>215</v>
      </c>
    </row>
    <row r="164" spans="1:63" s="12" customFormat="1" ht="22.8" customHeight="1">
      <c r="A164" s="12"/>
      <c r="B164" s="219"/>
      <c r="C164" s="220"/>
      <c r="D164" s="221" t="s">
        <v>79</v>
      </c>
      <c r="E164" s="233" t="s">
        <v>173</v>
      </c>
      <c r="F164" s="233" t="s">
        <v>216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SUM(P165:P166)</f>
        <v>0</v>
      </c>
      <c r="Q164" s="227"/>
      <c r="R164" s="228">
        <f>SUM(R165:R166)</f>
        <v>0.19854900000000003</v>
      </c>
      <c r="S164" s="227"/>
      <c r="T164" s="228">
        <f>SUM(T165:T166)</f>
        <v>0</v>
      </c>
      <c r="U164" s="229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85</v>
      </c>
      <c r="AT164" s="231" t="s">
        <v>79</v>
      </c>
      <c r="AU164" s="231" t="s">
        <v>85</v>
      </c>
      <c r="AY164" s="230" t="s">
        <v>150</v>
      </c>
      <c r="BK164" s="232">
        <f>SUM(BK165:BK166)</f>
        <v>0</v>
      </c>
    </row>
    <row r="165" spans="1:65" s="2" customFormat="1" ht="14.4" customHeight="1">
      <c r="A165" s="38"/>
      <c r="B165" s="39"/>
      <c r="C165" s="235" t="s">
        <v>217</v>
      </c>
      <c r="D165" s="235" t="s">
        <v>152</v>
      </c>
      <c r="E165" s="236" t="s">
        <v>218</v>
      </c>
      <c r="F165" s="237" t="s">
        <v>219</v>
      </c>
      <c r="G165" s="238" t="s">
        <v>155</v>
      </c>
      <c r="H165" s="239">
        <v>5.7</v>
      </c>
      <c r="I165" s="240"/>
      <c r="J165" s="241">
        <f>ROUND(I165*H165,2)</f>
        <v>0</v>
      </c>
      <c r="K165" s="242"/>
      <c r="L165" s="41"/>
      <c r="M165" s="243" t="s">
        <v>1</v>
      </c>
      <c r="N165" s="244" t="s">
        <v>46</v>
      </c>
      <c r="O165" s="91"/>
      <c r="P165" s="245">
        <f>O165*H165</f>
        <v>0</v>
      </c>
      <c r="Q165" s="245">
        <v>0.02857</v>
      </c>
      <c r="R165" s="245">
        <f>Q165*H165</f>
        <v>0.16284900000000002</v>
      </c>
      <c r="S165" s="245">
        <v>0</v>
      </c>
      <c r="T165" s="245">
        <f>S165*H165</f>
        <v>0</v>
      </c>
      <c r="U165" s="246" t="s">
        <v>1</v>
      </c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7" t="s">
        <v>156</v>
      </c>
      <c r="AT165" s="247" t="s">
        <v>152</v>
      </c>
      <c r="AU165" s="247" t="s">
        <v>127</v>
      </c>
      <c r="AY165" s="15" t="s">
        <v>150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5" t="s">
        <v>127</v>
      </c>
      <c r="BK165" s="138">
        <f>ROUND(I165*H165,2)</f>
        <v>0</v>
      </c>
      <c r="BL165" s="15" t="s">
        <v>156</v>
      </c>
      <c r="BM165" s="247" t="s">
        <v>220</v>
      </c>
    </row>
    <row r="166" spans="1:65" s="2" customFormat="1" ht="14.4" customHeight="1">
      <c r="A166" s="38"/>
      <c r="B166" s="39"/>
      <c r="C166" s="260" t="s">
        <v>221</v>
      </c>
      <c r="D166" s="260" t="s">
        <v>207</v>
      </c>
      <c r="E166" s="261" t="s">
        <v>222</v>
      </c>
      <c r="F166" s="262" t="s">
        <v>223</v>
      </c>
      <c r="G166" s="263" t="s">
        <v>164</v>
      </c>
      <c r="H166" s="264">
        <v>51</v>
      </c>
      <c r="I166" s="265"/>
      <c r="J166" s="266">
        <f>ROUND(I166*H166,2)</f>
        <v>0</v>
      </c>
      <c r="K166" s="267"/>
      <c r="L166" s="268"/>
      <c r="M166" s="269" t="s">
        <v>1</v>
      </c>
      <c r="N166" s="270" t="s">
        <v>46</v>
      </c>
      <c r="O166" s="91"/>
      <c r="P166" s="245">
        <f>O166*H166</f>
        <v>0</v>
      </c>
      <c r="Q166" s="245">
        <v>0.0007</v>
      </c>
      <c r="R166" s="245">
        <f>Q166*H166</f>
        <v>0.0357</v>
      </c>
      <c r="S166" s="245">
        <v>0</v>
      </c>
      <c r="T166" s="245">
        <f>S166*H166</f>
        <v>0</v>
      </c>
      <c r="U166" s="246" t="s">
        <v>1</v>
      </c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7" t="s">
        <v>198</v>
      </c>
      <c r="AT166" s="247" t="s">
        <v>207</v>
      </c>
      <c r="AU166" s="247" t="s">
        <v>127</v>
      </c>
      <c r="AY166" s="15" t="s">
        <v>150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5" t="s">
        <v>127</v>
      </c>
      <c r="BK166" s="138">
        <f>ROUND(I166*H166,2)</f>
        <v>0</v>
      </c>
      <c r="BL166" s="15" t="s">
        <v>156</v>
      </c>
      <c r="BM166" s="247" t="s">
        <v>224</v>
      </c>
    </row>
    <row r="167" spans="1:63" s="12" customFormat="1" ht="22.8" customHeight="1">
      <c r="A167" s="12"/>
      <c r="B167" s="219"/>
      <c r="C167" s="220"/>
      <c r="D167" s="221" t="s">
        <v>79</v>
      </c>
      <c r="E167" s="233" t="s">
        <v>156</v>
      </c>
      <c r="F167" s="233" t="s">
        <v>225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SUM(P168:P170)</f>
        <v>0</v>
      </c>
      <c r="Q167" s="227"/>
      <c r="R167" s="228">
        <f>SUM(R168:R170)</f>
        <v>4.5545648</v>
      </c>
      <c r="S167" s="227"/>
      <c r="T167" s="228">
        <f>SUM(T168:T170)</f>
        <v>0</v>
      </c>
      <c r="U167" s="229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85</v>
      </c>
      <c r="AT167" s="231" t="s">
        <v>79</v>
      </c>
      <c r="AU167" s="231" t="s">
        <v>85</v>
      </c>
      <c r="AY167" s="230" t="s">
        <v>150</v>
      </c>
      <c r="BK167" s="232">
        <f>SUM(BK168:BK170)</f>
        <v>0</v>
      </c>
    </row>
    <row r="168" spans="1:65" s="2" customFormat="1" ht="24.15" customHeight="1">
      <c r="A168" s="38"/>
      <c r="B168" s="39"/>
      <c r="C168" s="235" t="s">
        <v>226</v>
      </c>
      <c r="D168" s="235" t="s">
        <v>152</v>
      </c>
      <c r="E168" s="236" t="s">
        <v>227</v>
      </c>
      <c r="F168" s="237" t="s">
        <v>228</v>
      </c>
      <c r="G168" s="238" t="s">
        <v>155</v>
      </c>
      <c r="H168" s="239">
        <v>24.34</v>
      </c>
      <c r="I168" s="240"/>
      <c r="J168" s="241">
        <f>ROUND(I168*H168,2)</f>
        <v>0</v>
      </c>
      <c r="K168" s="242"/>
      <c r="L168" s="41"/>
      <c r="M168" s="243" t="s">
        <v>1</v>
      </c>
      <c r="N168" s="244" t="s">
        <v>46</v>
      </c>
      <c r="O168" s="91"/>
      <c r="P168" s="245">
        <f>O168*H168</f>
        <v>0</v>
      </c>
      <c r="Q168" s="245">
        <v>0.16192</v>
      </c>
      <c r="R168" s="245">
        <f>Q168*H168</f>
        <v>3.9411328</v>
      </c>
      <c r="S168" s="245">
        <v>0</v>
      </c>
      <c r="T168" s="245">
        <f>S168*H168</f>
        <v>0</v>
      </c>
      <c r="U168" s="246" t="s">
        <v>1</v>
      </c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7" t="s">
        <v>156</v>
      </c>
      <c r="AT168" s="247" t="s">
        <v>152</v>
      </c>
      <c r="AU168" s="247" t="s">
        <v>127</v>
      </c>
      <c r="AY168" s="15" t="s">
        <v>150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5" t="s">
        <v>127</v>
      </c>
      <c r="BK168" s="138">
        <f>ROUND(I168*H168,2)</f>
        <v>0</v>
      </c>
      <c r="BL168" s="15" t="s">
        <v>156</v>
      </c>
      <c r="BM168" s="247" t="s">
        <v>229</v>
      </c>
    </row>
    <row r="169" spans="1:51" s="13" customFormat="1" ht="12">
      <c r="A169" s="13"/>
      <c r="B169" s="248"/>
      <c r="C169" s="249"/>
      <c r="D169" s="250" t="s">
        <v>171</v>
      </c>
      <c r="E169" s="251" t="s">
        <v>1</v>
      </c>
      <c r="F169" s="252" t="s">
        <v>230</v>
      </c>
      <c r="G169" s="249"/>
      <c r="H169" s="253">
        <v>24.34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7"/>
      <c r="U169" s="258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171</v>
      </c>
      <c r="AU169" s="259" t="s">
        <v>127</v>
      </c>
      <c r="AV169" s="13" t="s">
        <v>127</v>
      </c>
      <c r="AW169" s="13" t="s">
        <v>33</v>
      </c>
      <c r="AX169" s="13" t="s">
        <v>85</v>
      </c>
      <c r="AY169" s="259" t="s">
        <v>150</v>
      </c>
    </row>
    <row r="170" spans="1:65" s="2" customFormat="1" ht="24.15" customHeight="1">
      <c r="A170" s="38"/>
      <c r="B170" s="39"/>
      <c r="C170" s="235" t="s">
        <v>231</v>
      </c>
      <c r="D170" s="235" t="s">
        <v>152</v>
      </c>
      <c r="E170" s="236" t="s">
        <v>232</v>
      </c>
      <c r="F170" s="237" t="s">
        <v>233</v>
      </c>
      <c r="G170" s="238" t="s">
        <v>155</v>
      </c>
      <c r="H170" s="239">
        <v>0.8</v>
      </c>
      <c r="I170" s="240"/>
      <c r="J170" s="241">
        <f>ROUND(I170*H170,2)</f>
        <v>0</v>
      </c>
      <c r="K170" s="242"/>
      <c r="L170" s="41"/>
      <c r="M170" s="243" t="s">
        <v>1</v>
      </c>
      <c r="N170" s="244" t="s">
        <v>46</v>
      </c>
      <c r="O170" s="91"/>
      <c r="P170" s="245">
        <f>O170*H170</f>
        <v>0</v>
      </c>
      <c r="Q170" s="245">
        <v>0.76679</v>
      </c>
      <c r="R170" s="245">
        <f>Q170*H170</f>
        <v>0.613432</v>
      </c>
      <c r="S170" s="245">
        <v>0</v>
      </c>
      <c r="T170" s="245">
        <f>S170*H170</f>
        <v>0</v>
      </c>
      <c r="U170" s="246" t="s">
        <v>1</v>
      </c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7" t="s">
        <v>156</v>
      </c>
      <c r="AT170" s="247" t="s">
        <v>152</v>
      </c>
      <c r="AU170" s="247" t="s">
        <v>127</v>
      </c>
      <c r="AY170" s="15" t="s">
        <v>150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5" t="s">
        <v>127</v>
      </c>
      <c r="BK170" s="138">
        <f>ROUND(I170*H170,2)</f>
        <v>0</v>
      </c>
      <c r="BL170" s="15" t="s">
        <v>156</v>
      </c>
      <c r="BM170" s="247" t="s">
        <v>234</v>
      </c>
    </row>
    <row r="171" spans="1:63" s="12" customFormat="1" ht="22.8" customHeight="1">
      <c r="A171" s="12"/>
      <c r="B171" s="219"/>
      <c r="C171" s="220"/>
      <c r="D171" s="221" t="s">
        <v>79</v>
      </c>
      <c r="E171" s="233" t="s">
        <v>184</v>
      </c>
      <c r="F171" s="233" t="s">
        <v>235</v>
      </c>
      <c r="G171" s="220"/>
      <c r="H171" s="220"/>
      <c r="I171" s="223"/>
      <c r="J171" s="234">
        <f>BK171</f>
        <v>0</v>
      </c>
      <c r="K171" s="220"/>
      <c r="L171" s="225"/>
      <c r="M171" s="226"/>
      <c r="N171" s="227"/>
      <c r="O171" s="227"/>
      <c r="P171" s="228">
        <f>SUM(P172:P177)</f>
        <v>0</v>
      </c>
      <c r="Q171" s="227"/>
      <c r="R171" s="228">
        <f>SUM(R172:R177)</f>
        <v>13.111652</v>
      </c>
      <c r="S171" s="227"/>
      <c r="T171" s="228">
        <f>SUM(T172:T177)</f>
        <v>0</v>
      </c>
      <c r="U171" s="229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0" t="s">
        <v>85</v>
      </c>
      <c r="AT171" s="231" t="s">
        <v>79</v>
      </c>
      <c r="AU171" s="231" t="s">
        <v>85</v>
      </c>
      <c r="AY171" s="230" t="s">
        <v>150</v>
      </c>
      <c r="BK171" s="232">
        <f>SUM(BK172:BK177)</f>
        <v>0</v>
      </c>
    </row>
    <row r="172" spans="1:65" s="2" customFormat="1" ht="14.4" customHeight="1">
      <c r="A172" s="38"/>
      <c r="B172" s="39"/>
      <c r="C172" s="235" t="s">
        <v>236</v>
      </c>
      <c r="D172" s="235" t="s">
        <v>152</v>
      </c>
      <c r="E172" s="236" t="s">
        <v>237</v>
      </c>
      <c r="F172" s="237" t="s">
        <v>238</v>
      </c>
      <c r="G172" s="238" t="s">
        <v>155</v>
      </c>
      <c r="H172" s="239">
        <v>13</v>
      </c>
      <c r="I172" s="240"/>
      <c r="J172" s="241">
        <f>ROUND(I172*H172,2)</f>
        <v>0</v>
      </c>
      <c r="K172" s="242"/>
      <c r="L172" s="41"/>
      <c r="M172" s="243" t="s">
        <v>1</v>
      </c>
      <c r="N172" s="244" t="s">
        <v>46</v>
      </c>
      <c r="O172" s="91"/>
      <c r="P172" s="245">
        <f>O172*H172</f>
        <v>0</v>
      </c>
      <c r="Q172" s="245">
        <v>0.345</v>
      </c>
      <c r="R172" s="245">
        <f>Q172*H172</f>
        <v>4.484999999999999</v>
      </c>
      <c r="S172" s="245">
        <v>0</v>
      </c>
      <c r="T172" s="245">
        <f>S172*H172</f>
        <v>0</v>
      </c>
      <c r="U172" s="246" t="s">
        <v>1</v>
      </c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7" t="s">
        <v>156</v>
      </c>
      <c r="AT172" s="247" t="s">
        <v>152</v>
      </c>
      <c r="AU172" s="247" t="s">
        <v>127</v>
      </c>
      <c r="AY172" s="15" t="s">
        <v>150</v>
      </c>
      <c r="BE172" s="138">
        <f>IF(N172="základní",J172,0)</f>
        <v>0</v>
      </c>
      <c r="BF172" s="138">
        <f>IF(N172="snížená",J172,0)</f>
        <v>0</v>
      </c>
      <c r="BG172" s="138">
        <f>IF(N172="zákl. přenesená",J172,0)</f>
        <v>0</v>
      </c>
      <c r="BH172" s="138">
        <f>IF(N172="sníž. přenesená",J172,0)</f>
        <v>0</v>
      </c>
      <c r="BI172" s="138">
        <f>IF(N172="nulová",J172,0)</f>
        <v>0</v>
      </c>
      <c r="BJ172" s="15" t="s">
        <v>127</v>
      </c>
      <c r="BK172" s="138">
        <f>ROUND(I172*H172,2)</f>
        <v>0</v>
      </c>
      <c r="BL172" s="15" t="s">
        <v>156</v>
      </c>
      <c r="BM172" s="247" t="s">
        <v>239</v>
      </c>
    </row>
    <row r="173" spans="1:65" s="2" customFormat="1" ht="24.15" customHeight="1">
      <c r="A173" s="38"/>
      <c r="B173" s="39"/>
      <c r="C173" s="235" t="s">
        <v>240</v>
      </c>
      <c r="D173" s="235" t="s">
        <v>152</v>
      </c>
      <c r="E173" s="236" t="s">
        <v>241</v>
      </c>
      <c r="F173" s="237" t="s">
        <v>242</v>
      </c>
      <c r="G173" s="238" t="s">
        <v>155</v>
      </c>
      <c r="H173" s="239">
        <v>24.34</v>
      </c>
      <c r="I173" s="240"/>
      <c r="J173" s="241">
        <f>ROUND(I173*H173,2)</f>
        <v>0</v>
      </c>
      <c r="K173" s="242"/>
      <c r="L173" s="41"/>
      <c r="M173" s="243" t="s">
        <v>1</v>
      </c>
      <c r="N173" s="244" t="s">
        <v>46</v>
      </c>
      <c r="O173" s="91"/>
      <c r="P173" s="245">
        <f>O173*H173</f>
        <v>0</v>
      </c>
      <c r="Q173" s="245">
        <v>0.101</v>
      </c>
      <c r="R173" s="245">
        <f>Q173*H173</f>
        <v>2.45834</v>
      </c>
      <c r="S173" s="245">
        <v>0</v>
      </c>
      <c r="T173" s="245">
        <f>S173*H173</f>
        <v>0</v>
      </c>
      <c r="U173" s="246" t="s">
        <v>1</v>
      </c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7" t="s">
        <v>156</v>
      </c>
      <c r="AT173" s="247" t="s">
        <v>152</v>
      </c>
      <c r="AU173" s="247" t="s">
        <v>127</v>
      </c>
      <c r="AY173" s="15" t="s">
        <v>150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5" t="s">
        <v>127</v>
      </c>
      <c r="BK173" s="138">
        <f>ROUND(I173*H173,2)</f>
        <v>0</v>
      </c>
      <c r="BL173" s="15" t="s">
        <v>156</v>
      </c>
      <c r="BM173" s="247" t="s">
        <v>243</v>
      </c>
    </row>
    <row r="174" spans="1:51" s="13" customFormat="1" ht="12">
      <c r="A174" s="13"/>
      <c r="B174" s="248"/>
      <c r="C174" s="249"/>
      <c r="D174" s="250" t="s">
        <v>171</v>
      </c>
      <c r="E174" s="251" t="s">
        <v>1</v>
      </c>
      <c r="F174" s="252" t="s">
        <v>230</v>
      </c>
      <c r="G174" s="249"/>
      <c r="H174" s="253">
        <v>24.34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7"/>
      <c r="U174" s="258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171</v>
      </c>
      <c r="AU174" s="259" t="s">
        <v>127</v>
      </c>
      <c r="AV174" s="13" t="s">
        <v>127</v>
      </c>
      <c r="AW174" s="13" t="s">
        <v>33</v>
      </c>
      <c r="AX174" s="13" t="s">
        <v>85</v>
      </c>
      <c r="AY174" s="259" t="s">
        <v>150</v>
      </c>
    </row>
    <row r="175" spans="1:65" s="2" customFormat="1" ht="14.4" customHeight="1">
      <c r="A175" s="38"/>
      <c r="B175" s="39"/>
      <c r="C175" s="260" t="s">
        <v>244</v>
      </c>
      <c r="D175" s="260" t="s">
        <v>207</v>
      </c>
      <c r="E175" s="261" t="s">
        <v>245</v>
      </c>
      <c r="F175" s="262" t="s">
        <v>246</v>
      </c>
      <c r="G175" s="263" t="s">
        <v>155</v>
      </c>
      <c r="H175" s="264">
        <v>57.114</v>
      </c>
      <c r="I175" s="265"/>
      <c r="J175" s="266">
        <f>ROUND(I175*H175,2)</f>
        <v>0</v>
      </c>
      <c r="K175" s="267"/>
      <c r="L175" s="268"/>
      <c r="M175" s="269" t="s">
        <v>1</v>
      </c>
      <c r="N175" s="270" t="s">
        <v>46</v>
      </c>
      <c r="O175" s="91"/>
      <c r="P175" s="245">
        <f>O175*H175</f>
        <v>0</v>
      </c>
      <c r="Q175" s="245">
        <v>0.108</v>
      </c>
      <c r="R175" s="245">
        <f>Q175*H175</f>
        <v>6.168311999999999</v>
      </c>
      <c r="S175" s="245">
        <v>0</v>
      </c>
      <c r="T175" s="245">
        <f>S175*H175</f>
        <v>0</v>
      </c>
      <c r="U175" s="246" t="s">
        <v>1</v>
      </c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7" t="s">
        <v>198</v>
      </c>
      <c r="AT175" s="247" t="s">
        <v>207</v>
      </c>
      <c r="AU175" s="247" t="s">
        <v>127</v>
      </c>
      <c r="AY175" s="15" t="s">
        <v>150</v>
      </c>
      <c r="BE175" s="138">
        <f>IF(N175="základní",J175,0)</f>
        <v>0</v>
      </c>
      <c r="BF175" s="138">
        <f>IF(N175="snížená",J175,0)</f>
        <v>0</v>
      </c>
      <c r="BG175" s="138">
        <f>IF(N175="zákl. přenesená",J175,0)</f>
        <v>0</v>
      </c>
      <c r="BH175" s="138">
        <f>IF(N175="sníž. přenesená",J175,0)</f>
        <v>0</v>
      </c>
      <c r="BI175" s="138">
        <f>IF(N175="nulová",J175,0)</f>
        <v>0</v>
      </c>
      <c r="BJ175" s="15" t="s">
        <v>127</v>
      </c>
      <c r="BK175" s="138">
        <f>ROUND(I175*H175,2)</f>
        <v>0</v>
      </c>
      <c r="BL175" s="15" t="s">
        <v>156</v>
      </c>
      <c r="BM175" s="247" t="s">
        <v>247</v>
      </c>
    </row>
    <row r="176" spans="1:47" s="2" customFormat="1" ht="12">
      <c r="A176" s="38"/>
      <c r="B176" s="39"/>
      <c r="C176" s="40"/>
      <c r="D176" s="250" t="s">
        <v>248</v>
      </c>
      <c r="E176" s="40"/>
      <c r="F176" s="271" t="s">
        <v>249</v>
      </c>
      <c r="G176" s="40"/>
      <c r="H176" s="40"/>
      <c r="I176" s="205"/>
      <c r="J176" s="40"/>
      <c r="K176" s="40"/>
      <c r="L176" s="41"/>
      <c r="M176" s="272"/>
      <c r="N176" s="273"/>
      <c r="O176" s="91"/>
      <c r="P176" s="91"/>
      <c r="Q176" s="91"/>
      <c r="R176" s="91"/>
      <c r="S176" s="91"/>
      <c r="T176" s="91"/>
      <c r="U176" s="92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5" t="s">
        <v>248</v>
      </c>
      <c r="AU176" s="15" t="s">
        <v>127</v>
      </c>
    </row>
    <row r="177" spans="1:51" s="13" customFormat="1" ht="12">
      <c r="A177" s="13"/>
      <c r="B177" s="248"/>
      <c r="C177" s="249"/>
      <c r="D177" s="250" t="s">
        <v>171</v>
      </c>
      <c r="E177" s="249"/>
      <c r="F177" s="252" t="s">
        <v>250</v>
      </c>
      <c r="G177" s="249"/>
      <c r="H177" s="253">
        <v>57.114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7"/>
      <c r="U177" s="258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171</v>
      </c>
      <c r="AU177" s="259" t="s">
        <v>127</v>
      </c>
      <c r="AV177" s="13" t="s">
        <v>127</v>
      </c>
      <c r="AW177" s="13" t="s">
        <v>4</v>
      </c>
      <c r="AX177" s="13" t="s">
        <v>85</v>
      </c>
      <c r="AY177" s="259" t="s">
        <v>150</v>
      </c>
    </row>
    <row r="178" spans="1:63" s="12" customFormat="1" ht="22.8" customHeight="1">
      <c r="A178" s="12"/>
      <c r="B178" s="219"/>
      <c r="C178" s="220"/>
      <c r="D178" s="221" t="s">
        <v>79</v>
      </c>
      <c r="E178" s="233" t="s">
        <v>188</v>
      </c>
      <c r="F178" s="233" t="s">
        <v>251</v>
      </c>
      <c r="G178" s="220"/>
      <c r="H178" s="220"/>
      <c r="I178" s="223"/>
      <c r="J178" s="234">
        <f>BK178</f>
        <v>0</v>
      </c>
      <c r="K178" s="220"/>
      <c r="L178" s="225"/>
      <c r="M178" s="226"/>
      <c r="N178" s="227"/>
      <c r="O178" s="227"/>
      <c r="P178" s="228">
        <f>P179</f>
        <v>0</v>
      </c>
      <c r="Q178" s="227"/>
      <c r="R178" s="228">
        <f>R179</f>
        <v>15.726729</v>
      </c>
      <c r="S178" s="227"/>
      <c r="T178" s="228">
        <f>T179</f>
        <v>0</v>
      </c>
      <c r="U178" s="229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0" t="s">
        <v>85</v>
      </c>
      <c r="AT178" s="231" t="s">
        <v>79</v>
      </c>
      <c r="AU178" s="231" t="s">
        <v>85</v>
      </c>
      <c r="AY178" s="230" t="s">
        <v>150</v>
      </c>
      <c r="BK178" s="232">
        <f>BK179</f>
        <v>0</v>
      </c>
    </row>
    <row r="179" spans="1:65" s="2" customFormat="1" ht="24.15" customHeight="1">
      <c r="A179" s="38"/>
      <c r="B179" s="39"/>
      <c r="C179" s="235" t="s">
        <v>252</v>
      </c>
      <c r="D179" s="235" t="s">
        <v>152</v>
      </c>
      <c r="E179" s="236" t="s">
        <v>253</v>
      </c>
      <c r="F179" s="237" t="s">
        <v>254</v>
      </c>
      <c r="G179" s="238" t="s">
        <v>155</v>
      </c>
      <c r="H179" s="239">
        <v>55.45</v>
      </c>
      <c r="I179" s="240"/>
      <c r="J179" s="241">
        <f>ROUND(I179*H179,2)</f>
        <v>0</v>
      </c>
      <c r="K179" s="242"/>
      <c r="L179" s="41"/>
      <c r="M179" s="243" t="s">
        <v>1</v>
      </c>
      <c r="N179" s="244" t="s">
        <v>46</v>
      </c>
      <c r="O179" s="91"/>
      <c r="P179" s="245">
        <f>O179*H179</f>
        <v>0</v>
      </c>
      <c r="Q179" s="245">
        <v>0.28362</v>
      </c>
      <c r="R179" s="245">
        <f>Q179*H179</f>
        <v>15.726729</v>
      </c>
      <c r="S179" s="245">
        <v>0</v>
      </c>
      <c r="T179" s="245">
        <f>S179*H179</f>
        <v>0</v>
      </c>
      <c r="U179" s="246" t="s">
        <v>1</v>
      </c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7" t="s">
        <v>156</v>
      </c>
      <c r="AT179" s="247" t="s">
        <v>152</v>
      </c>
      <c r="AU179" s="247" t="s">
        <v>127</v>
      </c>
      <c r="AY179" s="15" t="s">
        <v>150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5" t="s">
        <v>127</v>
      </c>
      <c r="BK179" s="138">
        <f>ROUND(I179*H179,2)</f>
        <v>0</v>
      </c>
      <c r="BL179" s="15" t="s">
        <v>156</v>
      </c>
      <c r="BM179" s="247" t="s">
        <v>255</v>
      </c>
    </row>
    <row r="180" spans="1:63" s="12" customFormat="1" ht="22.8" customHeight="1">
      <c r="A180" s="12"/>
      <c r="B180" s="219"/>
      <c r="C180" s="220"/>
      <c r="D180" s="221" t="s">
        <v>79</v>
      </c>
      <c r="E180" s="233" t="s">
        <v>198</v>
      </c>
      <c r="F180" s="233" t="s">
        <v>256</v>
      </c>
      <c r="G180" s="220"/>
      <c r="H180" s="220"/>
      <c r="I180" s="223"/>
      <c r="J180" s="234">
        <f>BK180</f>
        <v>0</v>
      </c>
      <c r="K180" s="220"/>
      <c r="L180" s="225"/>
      <c r="M180" s="226"/>
      <c r="N180" s="227"/>
      <c r="O180" s="227"/>
      <c r="P180" s="228">
        <f>SUM(P181:P188)</f>
        <v>0</v>
      </c>
      <c r="Q180" s="227"/>
      <c r="R180" s="228">
        <f>SUM(R181:R188)</f>
        <v>0.01786</v>
      </c>
      <c r="S180" s="227"/>
      <c r="T180" s="228">
        <f>SUM(T181:T188)</f>
        <v>0</v>
      </c>
      <c r="U180" s="229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85</v>
      </c>
      <c r="AT180" s="231" t="s">
        <v>79</v>
      </c>
      <c r="AU180" s="231" t="s">
        <v>85</v>
      </c>
      <c r="AY180" s="230" t="s">
        <v>150</v>
      </c>
      <c r="BK180" s="232">
        <f>SUM(BK181:BK188)</f>
        <v>0</v>
      </c>
    </row>
    <row r="181" spans="1:65" s="2" customFormat="1" ht="24.15" customHeight="1">
      <c r="A181" s="38"/>
      <c r="B181" s="39"/>
      <c r="C181" s="235" t="s">
        <v>257</v>
      </c>
      <c r="D181" s="235" t="s">
        <v>152</v>
      </c>
      <c r="E181" s="236" t="s">
        <v>258</v>
      </c>
      <c r="F181" s="237" t="s">
        <v>259</v>
      </c>
      <c r="G181" s="238" t="s">
        <v>260</v>
      </c>
      <c r="H181" s="239">
        <v>1</v>
      </c>
      <c r="I181" s="240"/>
      <c r="J181" s="241">
        <f>ROUND(I181*H181,2)</f>
        <v>0</v>
      </c>
      <c r="K181" s="242"/>
      <c r="L181" s="41"/>
      <c r="M181" s="243" t="s">
        <v>1</v>
      </c>
      <c r="N181" s="244" t="s">
        <v>46</v>
      </c>
      <c r="O181" s="91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5">
        <f>S181*H181</f>
        <v>0</v>
      </c>
      <c r="U181" s="246" t="s">
        <v>1</v>
      </c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7" t="s">
        <v>156</v>
      </c>
      <c r="AT181" s="247" t="s">
        <v>152</v>
      </c>
      <c r="AU181" s="247" t="s">
        <v>127</v>
      </c>
      <c r="AY181" s="15" t="s">
        <v>150</v>
      </c>
      <c r="BE181" s="138">
        <f>IF(N181="základní",J181,0)</f>
        <v>0</v>
      </c>
      <c r="BF181" s="138">
        <f>IF(N181="snížená",J181,0)</f>
        <v>0</v>
      </c>
      <c r="BG181" s="138">
        <f>IF(N181="zákl. přenesená",J181,0)</f>
        <v>0</v>
      </c>
      <c r="BH181" s="138">
        <f>IF(N181="sníž. přenesená",J181,0)</f>
        <v>0</v>
      </c>
      <c r="BI181" s="138">
        <f>IF(N181="nulová",J181,0)</f>
        <v>0</v>
      </c>
      <c r="BJ181" s="15" t="s">
        <v>127</v>
      </c>
      <c r="BK181" s="138">
        <f>ROUND(I181*H181,2)</f>
        <v>0</v>
      </c>
      <c r="BL181" s="15" t="s">
        <v>156</v>
      </c>
      <c r="BM181" s="247" t="s">
        <v>261</v>
      </c>
    </row>
    <row r="182" spans="1:65" s="2" customFormat="1" ht="24.15" customHeight="1">
      <c r="A182" s="38"/>
      <c r="B182" s="39"/>
      <c r="C182" s="235" t="s">
        <v>262</v>
      </c>
      <c r="D182" s="235" t="s">
        <v>152</v>
      </c>
      <c r="E182" s="236" t="s">
        <v>263</v>
      </c>
      <c r="F182" s="237" t="s">
        <v>264</v>
      </c>
      <c r="G182" s="238" t="s">
        <v>164</v>
      </c>
      <c r="H182" s="239">
        <v>1</v>
      </c>
      <c r="I182" s="240"/>
      <c r="J182" s="241">
        <f>ROUND(I182*H182,2)</f>
        <v>0</v>
      </c>
      <c r="K182" s="242"/>
      <c r="L182" s="41"/>
      <c r="M182" s="243" t="s">
        <v>1</v>
      </c>
      <c r="N182" s="244" t="s">
        <v>46</v>
      </c>
      <c r="O182" s="91"/>
      <c r="P182" s="245">
        <f>O182*H182</f>
        <v>0</v>
      </c>
      <c r="Q182" s="245">
        <v>0.01235</v>
      </c>
      <c r="R182" s="245">
        <f>Q182*H182</f>
        <v>0.01235</v>
      </c>
      <c r="S182" s="245">
        <v>0</v>
      </c>
      <c r="T182" s="245">
        <f>S182*H182</f>
        <v>0</v>
      </c>
      <c r="U182" s="246" t="s">
        <v>1</v>
      </c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7" t="s">
        <v>156</v>
      </c>
      <c r="AT182" s="247" t="s">
        <v>152</v>
      </c>
      <c r="AU182" s="247" t="s">
        <v>127</v>
      </c>
      <c r="AY182" s="15" t="s">
        <v>150</v>
      </c>
      <c r="BE182" s="138">
        <f>IF(N182="základní",J182,0)</f>
        <v>0</v>
      </c>
      <c r="BF182" s="138">
        <f>IF(N182="snížená",J182,0)</f>
        <v>0</v>
      </c>
      <c r="BG182" s="138">
        <f>IF(N182="zákl. přenesená",J182,0)</f>
        <v>0</v>
      </c>
      <c r="BH182" s="138">
        <f>IF(N182="sníž. přenesená",J182,0)</f>
        <v>0</v>
      </c>
      <c r="BI182" s="138">
        <f>IF(N182="nulová",J182,0)</f>
        <v>0</v>
      </c>
      <c r="BJ182" s="15" t="s">
        <v>127</v>
      </c>
      <c r="BK182" s="138">
        <f>ROUND(I182*H182,2)</f>
        <v>0</v>
      </c>
      <c r="BL182" s="15" t="s">
        <v>156</v>
      </c>
      <c r="BM182" s="247" t="s">
        <v>265</v>
      </c>
    </row>
    <row r="183" spans="1:65" s="2" customFormat="1" ht="24.15" customHeight="1">
      <c r="A183" s="38"/>
      <c r="B183" s="39"/>
      <c r="C183" s="235" t="s">
        <v>266</v>
      </c>
      <c r="D183" s="235" t="s">
        <v>152</v>
      </c>
      <c r="E183" s="236" t="s">
        <v>267</v>
      </c>
      <c r="F183" s="237" t="s">
        <v>268</v>
      </c>
      <c r="G183" s="238" t="s">
        <v>260</v>
      </c>
      <c r="H183" s="239">
        <v>3</v>
      </c>
      <c r="I183" s="240"/>
      <c r="J183" s="241">
        <f>ROUND(I183*H183,2)</f>
        <v>0</v>
      </c>
      <c r="K183" s="242"/>
      <c r="L183" s="41"/>
      <c r="M183" s="243" t="s">
        <v>1</v>
      </c>
      <c r="N183" s="244" t="s">
        <v>46</v>
      </c>
      <c r="O183" s="91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5">
        <f>S183*H183</f>
        <v>0</v>
      </c>
      <c r="U183" s="246" t="s">
        <v>1</v>
      </c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7" t="s">
        <v>156</v>
      </c>
      <c r="AT183" s="247" t="s">
        <v>152</v>
      </c>
      <c r="AU183" s="247" t="s">
        <v>127</v>
      </c>
      <c r="AY183" s="15" t="s">
        <v>150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5" t="s">
        <v>127</v>
      </c>
      <c r="BK183" s="138">
        <f>ROUND(I183*H183,2)</f>
        <v>0</v>
      </c>
      <c r="BL183" s="15" t="s">
        <v>156</v>
      </c>
      <c r="BM183" s="247" t="s">
        <v>269</v>
      </c>
    </row>
    <row r="184" spans="1:65" s="2" customFormat="1" ht="14.4" customHeight="1">
      <c r="A184" s="38"/>
      <c r="B184" s="39"/>
      <c r="C184" s="260" t="s">
        <v>270</v>
      </c>
      <c r="D184" s="260" t="s">
        <v>207</v>
      </c>
      <c r="E184" s="261" t="s">
        <v>271</v>
      </c>
      <c r="F184" s="262" t="s">
        <v>272</v>
      </c>
      <c r="G184" s="263" t="s">
        <v>260</v>
      </c>
      <c r="H184" s="264">
        <v>2</v>
      </c>
      <c r="I184" s="265"/>
      <c r="J184" s="266">
        <f>ROUND(I184*H184,2)</f>
        <v>0</v>
      </c>
      <c r="K184" s="267"/>
      <c r="L184" s="268"/>
      <c r="M184" s="269" t="s">
        <v>1</v>
      </c>
      <c r="N184" s="270" t="s">
        <v>46</v>
      </c>
      <c r="O184" s="91"/>
      <c r="P184" s="245">
        <f>O184*H184</f>
        <v>0</v>
      </c>
      <c r="Q184" s="245">
        <v>0.0005</v>
      </c>
      <c r="R184" s="245">
        <f>Q184*H184</f>
        <v>0.001</v>
      </c>
      <c r="S184" s="245">
        <v>0</v>
      </c>
      <c r="T184" s="245">
        <f>S184*H184</f>
        <v>0</v>
      </c>
      <c r="U184" s="246" t="s">
        <v>1</v>
      </c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7" t="s">
        <v>198</v>
      </c>
      <c r="AT184" s="247" t="s">
        <v>207</v>
      </c>
      <c r="AU184" s="247" t="s">
        <v>127</v>
      </c>
      <c r="AY184" s="15" t="s">
        <v>150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5" t="s">
        <v>127</v>
      </c>
      <c r="BK184" s="138">
        <f>ROUND(I184*H184,2)</f>
        <v>0</v>
      </c>
      <c r="BL184" s="15" t="s">
        <v>156</v>
      </c>
      <c r="BM184" s="247" t="s">
        <v>273</v>
      </c>
    </row>
    <row r="185" spans="1:65" s="2" customFormat="1" ht="14.4" customHeight="1">
      <c r="A185" s="38"/>
      <c r="B185" s="39"/>
      <c r="C185" s="260" t="s">
        <v>7</v>
      </c>
      <c r="D185" s="260" t="s">
        <v>207</v>
      </c>
      <c r="E185" s="261" t="s">
        <v>274</v>
      </c>
      <c r="F185" s="262" t="s">
        <v>275</v>
      </c>
      <c r="G185" s="263" t="s">
        <v>260</v>
      </c>
      <c r="H185" s="264">
        <v>1</v>
      </c>
      <c r="I185" s="265"/>
      <c r="J185" s="266">
        <f>ROUND(I185*H185,2)</f>
        <v>0</v>
      </c>
      <c r="K185" s="267"/>
      <c r="L185" s="268"/>
      <c r="M185" s="269" t="s">
        <v>1</v>
      </c>
      <c r="N185" s="270" t="s">
        <v>46</v>
      </c>
      <c r="O185" s="91"/>
      <c r="P185" s="245">
        <f>O185*H185</f>
        <v>0</v>
      </c>
      <c r="Q185" s="245">
        <v>0.0019</v>
      </c>
      <c r="R185" s="245">
        <f>Q185*H185</f>
        <v>0.0019</v>
      </c>
      <c r="S185" s="245">
        <v>0</v>
      </c>
      <c r="T185" s="245">
        <f>S185*H185</f>
        <v>0</v>
      </c>
      <c r="U185" s="246" t="s">
        <v>1</v>
      </c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7" t="s">
        <v>198</v>
      </c>
      <c r="AT185" s="247" t="s">
        <v>207</v>
      </c>
      <c r="AU185" s="247" t="s">
        <v>127</v>
      </c>
      <c r="AY185" s="15" t="s">
        <v>150</v>
      </c>
      <c r="BE185" s="138">
        <f>IF(N185="základní",J185,0)</f>
        <v>0</v>
      </c>
      <c r="BF185" s="138">
        <f>IF(N185="snížená",J185,0)</f>
        <v>0</v>
      </c>
      <c r="BG185" s="138">
        <f>IF(N185="zákl. přenesená",J185,0)</f>
        <v>0</v>
      </c>
      <c r="BH185" s="138">
        <f>IF(N185="sníž. přenesená",J185,0)</f>
        <v>0</v>
      </c>
      <c r="BI185" s="138">
        <f>IF(N185="nulová",J185,0)</f>
        <v>0</v>
      </c>
      <c r="BJ185" s="15" t="s">
        <v>127</v>
      </c>
      <c r="BK185" s="138">
        <f>ROUND(I185*H185,2)</f>
        <v>0</v>
      </c>
      <c r="BL185" s="15" t="s">
        <v>156</v>
      </c>
      <c r="BM185" s="247" t="s">
        <v>276</v>
      </c>
    </row>
    <row r="186" spans="1:47" s="2" customFormat="1" ht="12">
      <c r="A186" s="38"/>
      <c r="B186" s="39"/>
      <c r="C186" s="40"/>
      <c r="D186" s="250" t="s">
        <v>248</v>
      </c>
      <c r="E186" s="40"/>
      <c r="F186" s="271" t="s">
        <v>277</v>
      </c>
      <c r="G186" s="40"/>
      <c r="H186" s="40"/>
      <c r="I186" s="205"/>
      <c r="J186" s="40"/>
      <c r="K186" s="40"/>
      <c r="L186" s="41"/>
      <c r="M186" s="272"/>
      <c r="N186" s="273"/>
      <c r="O186" s="91"/>
      <c r="P186" s="91"/>
      <c r="Q186" s="91"/>
      <c r="R186" s="91"/>
      <c r="S186" s="91"/>
      <c r="T186" s="91"/>
      <c r="U186" s="92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5" t="s">
        <v>248</v>
      </c>
      <c r="AU186" s="15" t="s">
        <v>127</v>
      </c>
    </row>
    <row r="187" spans="1:65" s="2" customFormat="1" ht="24.15" customHeight="1">
      <c r="A187" s="38"/>
      <c r="B187" s="39"/>
      <c r="C187" s="235" t="s">
        <v>278</v>
      </c>
      <c r="D187" s="235" t="s">
        <v>152</v>
      </c>
      <c r="E187" s="236" t="s">
        <v>279</v>
      </c>
      <c r="F187" s="237" t="s">
        <v>280</v>
      </c>
      <c r="G187" s="238" t="s">
        <v>260</v>
      </c>
      <c r="H187" s="239">
        <v>1</v>
      </c>
      <c r="I187" s="240"/>
      <c r="J187" s="241">
        <f>ROUND(I187*H187,2)</f>
        <v>0</v>
      </c>
      <c r="K187" s="242"/>
      <c r="L187" s="41"/>
      <c r="M187" s="243" t="s">
        <v>1</v>
      </c>
      <c r="N187" s="244" t="s">
        <v>46</v>
      </c>
      <c r="O187" s="91"/>
      <c r="P187" s="245">
        <f>O187*H187</f>
        <v>0</v>
      </c>
      <c r="Q187" s="245">
        <v>1E-05</v>
      </c>
      <c r="R187" s="245">
        <f>Q187*H187</f>
        <v>1E-05</v>
      </c>
      <c r="S187" s="245">
        <v>0</v>
      </c>
      <c r="T187" s="245">
        <f>S187*H187</f>
        <v>0</v>
      </c>
      <c r="U187" s="246" t="s">
        <v>1</v>
      </c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7" t="s">
        <v>156</v>
      </c>
      <c r="AT187" s="247" t="s">
        <v>152</v>
      </c>
      <c r="AU187" s="247" t="s">
        <v>127</v>
      </c>
      <c r="AY187" s="15" t="s">
        <v>150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5" t="s">
        <v>127</v>
      </c>
      <c r="BK187" s="138">
        <f>ROUND(I187*H187,2)</f>
        <v>0</v>
      </c>
      <c r="BL187" s="15" t="s">
        <v>156</v>
      </c>
      <c r="BM187" s="247" t="s">
        <v>281</v>
      </c>
    </row>
    <row r="188" spans="1:65" s="2" customFormat="1" ht="14.4" customHeight="1">
      <c r="A188" s="38"/>
      <c r="B188" s="39"/>
      <c r="C188" s="260" t="s">
        <v>282</v>
      </c>
      <c r="D188" s="260" t="s">
        <v>207</v>
      </c>
      <c r="E188" s="261" t="s">
        <v>283</v>
      </c>
      <c r="F188" s="262" t="s">
        <v>284</v>
      </c>
      <c r="G188" s="263" t="s">
        <v>260</v>
      </c>
      <c r="H188" s="264">
        <v>2</v>
      </c>
      <c r="I188" s="265"/>
      <c r="J188" s="266">
        <f>ROUND(I188*H188,2)</f>
        <v>0</v>
      </c>
      <c r="K188" s="267"/>
      <c r="L188" s="268"/>
      <c r="M188" s="269" t="s">
        <v>1</v>
      </c>
      <c r="N188" s="270" t="s">
        <v>46</v>
      </c>
      <c r="O188" s="91"/>
      <c r="P188" s="245">
        <f>O188*H188</f>
        <v>0</v>
      </c>
      <c r="Q188" s="245">
        <v>0.0013</v>
      </c>
      <c r="R188" s="245">
        <f>Q188*H188</f>
        <v>0.0026</v>
      </c>
      <c r="S188" s="245">
        <v>0</v>
      </c>
      <c r="T188" s="245">
        <f>S188*H188</f>
        <v>0</v>
      </c>
      <c r="U188" s="246" t="s">
        <v>1</v>
      </c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7" t="s">
        <v>198</v>
      </c>
      <c r="AT188" s="247" t="s">
        <v>207</v>
      </c>
      <c r="AU188" s="247" t="s">
        <v>127</v>
      </c>
      <c r="AY188" s="15" t="s">
        <v>150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5" t="s">
        <v>127</v>
      </c>
      <c r="BK188" s="138">
        <f>ROUND(I188*H188,2)</f>
        <v>0</v>
      </c>
      <c r="BL188" s="15" t="s">
        <v>156</v>
      </c>
      <c r="BM188" s="247" t="s">
        <v>285</v>
      </c>
    </row>
    <row r="189" spans="1:63" s="12" customFormat="1" ht="22.8" customHeight="1">
      <c r="A189" s="12"/>
      <c r="B189" s="219"/>
      <c r="C189" s="220"/>
      <c r="D189" s="221" t="s">
        <v>79</v>
      </c>
      <c r="E189" s="233" t="s">
        <v>192</v>
      </c>
      <c r="F189" s="233" t="s">
        <v>286</v>
      </c>
      <c r="G189" s="220"/>
      <c r="H189" s="220"/>
      <c r="I189" s="223"/>
      <c r="J189" s="234">
        <f>BK189</f>
        <v>0</v>
      </c>
      <c r="K189" s="220"/>
      <c r="L189" s="225"/>
      <c r="M189" s="226"/>
      <c r="N189" s="227"/>
      <c r="O189" s="227"/>
      <c r="P189" s="228">
        <f>SUM(P190:P195)</f>
        <v>0</v>
      </c>
      <c r="Q189" s="227"/>
      <c r="R189" s="228">
        <f>SUM(R190:R195)</f>
        <v>3.3092900000000003</v>
      </c>
      <c r="S189" s="227"/>
      <c r="T189" s="228">
        <f>SUM(T190:T195)</f>
        <v>2.915</v>
      </c>
      <c r="U189" s="229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0" t="s">
        <v>85</v>
      </c>
      <c r="AT189" s="231" t="s">
        <v>79</v>
      </c>
      <c r="AU189" s="231" t="s">
        <v>85</v>
      </c>
      <c r="AY189" s="230" t="s">
        <v>150</v>
      </c>
      <c r="BK189" s="232">
        <f>SUM(BK190:BK195)</f>
        <v>0</v>
      </c>
    </row>
    <row r="190" spans="1:65" s="2" customFormat="1" ht="14.4" customHeight="1">
      <c r="A190" s="38"/>
      <c r="B190" s="39"/>
      <c r="C190" s="235" t="s">
        <v>287</v>
      </c>
      <c r="D190" s="235" t="s">
        <v>152</v>
      </c>
      <c r="E190" s="236" t="s">
        <v>288</v>
      </c>
      <c r="F190" s="237" t="s">
        <v>289</v>
      </c>
      <c r="G190" s="238" t="s">
        <v>164</v>
      </c>
      <c r="H190" s="239">
        <v>15</v>
      </c>
      <c r="I190" s="240"/>
      <c r="J190" s="241">
        <f>ROUND(I190*H190,2)</f>
        <v>0</v>
      </c>
      <c r="K190" s="242"/>
      <c r="L190" s="41"/>
      <c r="M190" s="243" t="s">
        <v>1</v>
      </c>
      <c r="N190" s="244" t="s">
        <v>46</v>
      </c>
      <c r="O190" s="91"/>
      <c r="P190" s="245">
        <f>O190*H190</f>
        <v>0</v>
      </c>
      <c r="Q190" s="245">
        <v>0.04008</v>
      </c>
      <c r="R190" s="245">
        <f>Q190*H190</f>
        <v>0.6012</v>
      </c>
      <c r="S190" s="245">
        <v>0</v>
      </c>
      <c r="T190" s="245">
        <f>S190*H190</f>
        <v>0</v>
      </c>
      <c r="U190" s="246" t="s">
        <v>1</v>
      </c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7" t="s">
        <v>156</v>
      </c>
      <c r="AT190" s="247" t="s">
        <v>152</v>
      </c>
      <c r="AU190" s="247" t="s">
        <v>127</v>
      </c>
      <c r="AY190" s="15" t="s">
        <v>150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5" t="s">
        <v>127</v>
      </c>
      <c r="BK190" s="138">
        <f>ROUND(I190*H190,2)</f>
        <v>0</v>
      </c>
      <c r="BL190" s="15" t="s">
        <v>156</v>
      </c>
      <c r="BM190" s="247" t="s">
        <v>290</v>
      </c>
    </row>
    <row r="191" spans="1:65" s="2" customFormat="1" ht="24.15" customHeight="1">
      <c r="A191" s="38"/>
      <c r="B191" s="39"/>
      <c r="C191" s="260" t="s">
        <v>291</v>
      </c>
      <c r="D191" s="260" t="s">
        <v>207</v>
      </c>
      <c r="E191" s="261" t="s">
        <v>292</v>
      </c>
      <c r="F191" s="262" t="s">
        <v>293</v>
      </c>
      <c r="G191" s="263" t="s">
        <v>294</v>
      </c>
      <c r="H191" s="264">
        <v>1</v>
      </c>
      <c r="I191" s="265"/>
      <c r="J191" s="266">
        <f>ROUND(I191*H191,2)</f>
        <v>0</v>
      </c>
      <c r="K191" s="267"/>
      <c r="L191" s="268"/>
      <c r="M191" s="269" t="s">
        <v>1</v>
      </c>
      <c r="N191" s="270" t="s">
        <v>46</v>
      </c>
      <c r="O191" s="91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5">
        <f>S191*H191</f>
        <v>0</v>
      </c>
      <c r="U191" s="246" t="s">
        <v>1</v>
      </c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7" t="s">
        <v>198</v>
      </c>
      <c r="AT191" s="247" t="s">
        <v>207</v>
      </c>
      <c r="AU191" s="247" t="s">
        <v>127</v>
      </c>
      <c r="AY191" s="15" t="s">
        <v>150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5" t="s">
        <v>127</v>
      </c>
      <c r="BK191" s="138">
        <f>ROUND(I191*H191,2)</f>
        <v>0</v>
      </c>
      <c r="BL191" s="15" t="s">
        <v>156</v>
      </c>
      <c r="BM191" s="247" t="s">
        <v>295</v>
      </c>
    </row>
    <row r="192" spans="1:65" s="2" customFormat="1" ht="24.15" customHeight="1">
      <c r="A192" s="38"/>
      <c r="B192" s="39"/>
      <c r="C192" s="235" t="s">
        <v>296</v>
      </c>
      <c r="D192" s="235" t="s">
        <v>152</v>
      </c>
      <c r="E192" s="236" t="s">
        <v>297</v>
      </c>
      <c r="F192" s="237" t="s">
        <v>298</v>
      </c>
      <c r="G192" s="238" t="s">
        <v>164</v>
      </c>
      <c r="H192" s="239">
        <v>15.4</v>
      </c>
      <c r="I192" s="240"/>
      <c r="J192" s="241">
        <f>ROUND(I192*H192,2)</f>
        <v>0</v>
      </c>
      <c r="K192" s="242"/>
      <c r="L192" s="41"/>
      <c r="M192" s="243" t="s">
        <v>1</v>
      </c>
      <c r="N192" s="244" t="s">
        <v>46</v>
      </c>
      <c r="O192" s="91"/>
      <c r="P192" s="245">
        <f>O192*H192</f>
        <v>0</v>
      </c>
      <c r="Q192" s="245">
        <v>0.1295</v>
      </c>
      <c r="R192" s="245">
        <f>Q192*H192</f>
        <v>1.9943000000000002</v>
      </c>
      <c r="S192" s="245">
        <v>0</v>
      </c>
      <c r="T192" s="245">
        <f>S192*H192</f>
        <v>0</v>
      </c>
      <c r="U192" s="246" t="s">
        <v>1</v>
      </c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7" t="s">
        <v>156</v>
      </c>
      <c r="AT192" s="247" t="s">
        <v>152</v>
      </c>
      <c r="AU192" s="247" t="s">
        <v>127</v>
      </c>
      <c r="AY192" s="15" t="s">
        <v>150</v>
      </c>
      <c r="BE192" s="138">
        <f>IF(N192="základní",J192,0)</f>
        <v>0</v>
      </c>
      <c r="BF192" s="138">
        <f>IF(N192="snížená",J192,0)</f>
        <v>0</v>
      </c>
      <c r="BG192" s="138">
        <f>IF(N192="zákl. přenesená",J192,0)</f>
        <v>0</v>
      </c>
      <c r="BH192" s="138">
        <f>IF(N192="sníž. přenesená",J192,0)</f>
        <v>0</v>
      </c>
      <c r="BI192" s="138">
        <f>IF(N192="nulová",J192,0)</f>
        <v>0</v>
      </c>
      <c r="BJ192" s="15" t="s">
        <v>127</v>
      </c>
      <c r="BK192" s="138">
        <f>ROUND(I192*H192,2)</f>
        <v>0</v>
      </c>
      <c r="BL192" s="15" t="s">
        <v>156</v>
      </c>
      <c r="BM192" s="247" t="s">
        <v>299</v>
      </c>
    </row>
    <row r="193" spans="1:65" s="2" customFormat="1" ht="14.4" customHeight="1">
      <c r="A193" s="38"/>
      <c r="B193" s="39"/>
      <c r="C193" s="260" t="s">
        <v>300</v>
      </c>
      <c r="D193" s="260" t="s">
        <v>207</v>
      </c>
      <c r="E193" s="261" t="s">
        <v>301</v>
      </c>
      <c r="F193" s="262" t="s">
        <v>302</v>
      </c>
      <c r="G193" s="263" t="s">
        <v>164</v>
      </c>
      <c r="H193" s="264">
        <v>15.862</v>
      </c>
      <c r="I193" s="265"/>
      <c r="J193" s="266">
        <f>ROUND(I193*H193,2)</f>
        <v>0</v>
      </c>
      <c r="K193" s="267"/>
      <c r="L193" s="268"/>
      <c r="M193" s="269" t="s">
        <v>1</v>
      </c>
      <c r="N193" s="270" t="s">
        <v>46</v>
      </c>
      <c r="O193" s="91"/>
      <c r="P193" s="245">
        <f>O193*H193</f>
        <v>0</v>
      </c>
      <c r="Q193" s="245">
        <v>0.045</v>
      </c>
      <c r="R193" s="245">
        <f>Q193*H193</f>
        <v>0.7137899999999999</v>
      </c>
      <c r="S193" s="245">
        <v>0</v>
      </c>
      <c r="T193" s="245">
        <f>S193*H193</f>
        <v>0</v>
      </c>
      <c r="U193" s="246" t="s">
        <v>1</v>
      </c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7" t="s">
        <v>198</v>
      </c>
      <c r="AT193" s="247" t="s">
        <v>207</v>
      </c>
      <c r="AU193" s="247" t="s">
        <v>127</v>
      </c>
      <c r="AY193" s="15" t="s">
        <v>150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5" t="s">
        <v>127</v>
      </c>
      <c r="BK193" s="138">
        <f>ROUND(I193*H193,2)</f>
        <v>0</v>
      </c>
      <c r="BL193" s="15" t="s">
        <v>156</v>
      </c>
      <c r="BM193" s="247" t="s">
        <v>303</v>
      </c>
    </row>
    <row r="194" spans="1:51" s="13" customFormat="1" ht="12">
      <c r="A194" s="13"/>
      <c r="B194" s="248"/>
      <c r="C194" s="249"/>
      <c r="D194" s="250" t="s">
        <v>171</v>
      </c>
      <c r="E194" s="249"/>
      <c r="F194" s="252" t="s">
        <v>304</v>
      </c>
      <c r="G194" s="249"/>
      <c r="H194" s="253">
        <v>15.862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7"/>
      <c r="U194" s="258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171</v>
      </c>
      <c r="AU194" s="259" t="s">
        <v>127</v>
      </c>
      <c r="AV194" s="13" t="s">
        <v>127</v>
      </c>
      <c r="AW194" s="13" t="s">
        <v>4</v>
      </c>
      <c r="AX194" s="13" t="s">
        <v>85</v>
      </c>
      <c r="AY194" s="259" t="s">
        <v>150</v>
      </c>
    </row>
    <row r="195" spans="1:65" s="2" customFormat="1" ht="24.15" customHeight="1">
      <c r="A195" s="38"/>
      <c r="B195" s="39"/>
      <c r="C195" s="235" t="s">
        <v>305</v>
      </c>
      <c r="D195" s="235" t="s">
        <v>152</v>
      </c>
      <c r="E195" s="236" t="s">
        <v>306</v>
      </c>
      <c r="F195" s="237" t="s">
        <v>307</v>
      </c>
      <c r="G195" s="238" t="s">
        <v>155</v>
      </c>
      <c r="H195" s="239">
        <v>58.3</v>
      </c>
      <c r="I195" s="240"/>
      <c r="J195" s="241">
        <f>ROUND(I195*H195,2)</f>
        <v>0</v>
      </c>
      <c r="K195" s="242"/>
      <c r="L195" s="41"/>
      <c r="M195" s="243" t="s">
        <v>1</v>
      </c>
      <c r="N195" s="244" t="s">
        <v>46</v>
      </c>
      <c r="O195" s="91"/>
      <c r="P195" s="245">
        <f>O195*H195</f>
        <v>0</v>
      </c>
      <c r="Q195" s="245">
        <v>0</v>
      </c>
      <c r="R195" s="245">
        <f>Q195*H195</f>
        <v>0</v>
      </c>
      <c r="S195" s="245">
        <v>0.05</v>
      </c>
      <c r="T195" s="245">
        <f>S195*H195</f>
        <v>2.915</v>
      </c>
      <c r="U195" s="246" t="s">
        <v>1</v>
      </c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7" t="s">
        <v>156</v>
      </c>
      <c r="AT195" s="247" t="s">
        <v>152</v>
      </c>
      <c r="AU195" s="247" t="s">
        <v>127</v>
      </c>
      <c r="AY195" s="15" t="s">
        <v>150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5" t="s">
        <v>127</v>
      </c>
      <c r="BK195" s="138">
        <f>ROUND(I195*H195,2)</f>
        <v>0</v>
      </c>
      <c r="BL195" s="15" t="s">
        <v>156</v>
      </c>
      <c r="BM195" s="247" t="s">
        <v>308</v>
      </c>
    </row>
    <row r="196" spans="1:63" s="12" customFormat="1" ht="22.8" customHeight="1">
      <c r="A196" s="12"/>
      <c r="B196" s="219"/>
      <c r="C196" s="220"/>
      <c r="D196" s="221" t="s">
        <v>79</v>
      </c>
      <c r="E196" s="233" t="s">
        <v>309</v>
      </c>
      <c r="F196" s="233" t="s">
        <v>310</v>
      </c>
      <c r="G196" s="220"/>
      <c r="H196" s="220"/>
      <c r="I196" s="223"/>
      <c r="J196" s="234">
        <f>BK196</f>
        <v>0</v>
      </c>
      <c r="K196" s="220"/>
      <c r="L196" s="225"/>
      <c r="M196" s="226"/>
      <c r="N196" s="227"/>
      <c r="O196" s="227"/>
      <c r="P196" s="228">
        <f>SUM(P197:P202)</f>
        <v>0</v>
      </c>
      <c r="Q196" s="227"/>
      <c r="R196" s="228">
        <f>SUM(R197:R202)</f>
        <v>0</v>
      </c>
      <c r="S196" s="227"/>
      <c r="T196" s="228">
        <f>SUM(T197:T202)</f>
        <v>0</v>
      </c>
      <c r="U196" s="229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0" t="s">
        <v>85</v>
      </c>
      <c r="AT196" s="231" t="s">
        <v>79</v>
      </c>
      <c r="AU196" s="231" t="s">
        <v>85</v>
      </c>
      <c r="AY196" s="230" t="s">
        <v>150</v>
      </c>
      <c r="BK196" s="232">
        <f>SUM(BK197:BK202)</f>
        <v>0</v>
      </c>
    </row>
    <row r="197" spans="1:65" s="2" customFormat="1" ht="24.15" customHeight="1">
      <c r="A197" s="38"/>
      <c r="B197" s="39"/>
      <c r="C197" s="235" t="s">
        <v>311</v>
      </c>
      <c r="D197" s="235" t="s">
        <v>152</v>
      </c>
      <c r="E197" s="236" t="s">
        <v>312</v>
      </c>
      <c r="F197" s="237" t="s">
        <v>313</v>
      </c>
      <c r="G197" s="238" t="s">
        <v>195</v>
      </c>
      <c r="H197" s="239">
        <v>9.615</v>
      </c>
      <c r="I197" s="240"/>
      <c r="J197" s="241">
        <f>ROUND(I197*H197,2)</f>
        <v>0</v>
      </c>
      <c r="K197" s="242"/>
      <c r="L197" s="41"/>
      <c r="M197" s="243" t="s">
        <v>1</v>
      </c>
      <c r="N197" s="244" t="s">
        <v>46</v>
      </c>
      <c r="O197" s="91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5">
        <f>S197*H197</f>
        <v>0</v>
      </c>
      <c r="U197" s="246" t="s">
        <v>1</v>
      </c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7" t="s">
        <v>156</v>
      </c>
      <c r="AT197" s="247" t="s">
        <v>152</v>
      </c>
      <c r="AU197" s="247" t="s">
        <v>127</v>
      </c>
      <c r="AY197" s="15" t="s">
        <v>150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5" t="s">
        <v>127</v>
      </c>
      <c r="BK197" s="138">
        <f>ROUND(I197*H197,2)</f>
        <v>0</v>
      </c>
      <c r="BL197" s="15" t="s">
        <v>156</v>
      </c>
      <c r="BM197" s="247" t="s">
        <v>314</v>
      </c>
    </row>
    <row r="198" spans="1:51" s="13" customFormat="1" ht="12">
      <c r="A198" s="13"/>
      <c r="B198" s="248"/>
      <c r="C198" s="249"/>
      <c r="D198" s="250" t="s">
        <v>171</v>
      </c>
      <c r="E198" s="251" t="s">
        <v>1</v>
      </c>
      <c r="F198" s="252" t="s">
        <v>315</v>
      </c>
      <c r="G198" s="249"/>
      <c r="H198" s="253">
        <v>9.615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7"/>
      <c r="U198" s="258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171</v>
      </c>
      <c r="AU198" s="259" t="s">
        <v>127</v>
      </c>
      <c r="AV198" s="13" t="s">
        <v>127</v>
      </c>
      <c r="AW198" s="13" t="s">
        <v>33</v>
      </c>
      <c r="AX198" s="13" t="s">
        <v>85</v>
      </c>
      <c r="AY198" s="259" t="s">
        <v>150</v>
      </c>
    </row>
    <row r="199" spans="1:65" s="2" customFormat="1" ht="24.15" customHeight="1">
      <c r="A199" s="38"/>
      <c r="B199" s="39"/>
      <c r="C199" s="235" t="s">
        <v>316</v>
      </c>
      <c r="D199" s="235" t="s">
        <v>152</v>
      </c>
      <c r="E199" s="236" t="s">
        <v>317</v>
      </c>
      <c r="F199" s="237" t="s">
        <v>318</v>
      </c>
      <c r="G199" s="238" t="s">
        <v>195</v>
      </c>
      <c r="H199" s="239">
        <v>9.615</v>
      </c>
      <c r="I199" s="240"/>
      <c r="J199" s="241">
        <f>ROUND(I199*H199,2)</f>
        <v>0</v>
      </c>
      <c r="K199" s="242"/>
      <c r="L199" s="41"/>
      <c r="M199" s="243" t="s">
        <v>1</v>
      </c>
      <c r="N199" s="244" t="s">
        <v>46</v>
      </c>
      <c r="O199" s="91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5">
        <f>S199*H199</f>
        <v>0</v>
      </c>
      <c r="U199" s="246" t="s">
        <v>1</v>
      </c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7" t="s">
        <v>156</v>
      </c>
      <c r="AT199" s="247" t="s">
        <v>152</v>
      </c>
      <c r="AU199" s="247" t="s">
        <v>127</v>
      </c>
      <c r="AY199" s="15" t="s">
        <v>150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5" t="s">
        <v>127</v>
      </c>
      <c r="BK199" s="138">
        <f>ROUND(I199*H199,2)</f>
        <v>0</v>
      </c>
      <c r="BL199" s="15" t="s">
        <v>156</v>
      </c>
      <c r="BM199" s="247" t="s">
        <v>319</v>
      </c>
    </row>
    <row r="200" spans="1:65" s="2" customFormat="1" ht="24.15" customHeight="1">
      <c r="A200" s="38"/>
      <c r="B200" s="39"/>
      <c r="C200" s="235" t="s">
        <v>320</v>
      </c>
      <c r="D200" s="235" t="s">
        <v>152</v>
      </c>
      <c r="E200" s="236" t="s">
        <v>321</v>
      </c>
      <c r="F200" s="237" t="s">
        <v>322</v>
      </c>
      <c r="G200" s="238" t="s">
        <v>195</v>
      </c>
      <c r="H200" s="239">
        <v>48.075</v>
      </c>
      <c r="I200" s="240"/>
      <c r="J200" s="241">
        <f>ROUND(I200*H200,2)</f>
        <v>0</v>
      </c>
      <c r="K200" s="242"/>
      <c r="L200" s="41"/>
      <c r="M200" s="243" t="s">
        <v>1</v>
      </c>
      <c r="N200" s="244" t="s">
        <v>46</v>
      </c>
      <c r="O200" s="91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5">
        <f>S200*H200</f>
        <v>0</v>
      </c>
      <c r="U200" s="246" t="s">
        <v>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7" t="s">
        <v>156</v>
      </c>
      <c r="AT200" s="247" t="s">
        <v>152</v>
      </c>
      <c r="AU200" s="247" t="s">
        <v>127</v>
      </c>
      <c r="AY200" s="15" t="s">
        <v>150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5" t="s">
        <v>127</v>
      </c>
      <c r="BK200" s="138">
        <f>ROUND(I200*H200,2)</f>
        <v>0</v>
      </c>
      <c r="BL200" s="15" t="s">
        <v>156</v>
      </c>
      <c r="BM200" s="247" t="s">
        <v>323</v>
      </c>
    </row>
    <row r="201" spans="1:51" s="13" customFormat="1" ht="12">
      <c r="A201" s="13"/>
      <c r="B201" s="248"/>
      <c r="C201" s="249"/>
      <c r="D201" s="250" t="s">
        <v>171</v>
      </c>
      <c r="E201" s="249"/>
      <c r="F201" s="252" t="s">
        <v>324</v>
      </c>
      <c r="G201" s="249"/>
      <c r="H201" s="253">
        <v>48.075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7"/>
      <c r="U201" s="258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171</v>
      </c>
      <c r="AU201" s="259" t="s">
        <v>127</v>
      </c>
      <c r="AV201" s="13" t="s">
        <v>127</v>
      </c>
      <c r="AW201" s="13" t="s">
        <v>4</v>
      </c>
      <c r="AX201" s="13" t="s">
        <v>85</v>
      </c>
      <c r="AY201" s="259" t="s">
        <v>150</v>
      </c>
    </row>
    <row r="202" spans="1:65" s="2" customFormat="1" ht="49.05" customHeight="1">
      <c r="A202" s="38"/>
      <c r="B202" s="39"/>
      <c r="C202" s="235" t="s">
        <v>325</v>
      </c>
      <c r="D202" s="235" t="s">
        <v>152</v>
      </c>
      <c r="E202" s="236" t="s">
        <v>326</v>
      </c>
      <c r="F202" s="237" t="s">
        <v>327</v>
      </c>
      <c r="G202" s="238" t="s">
        <v>195</v>
      </c>
      <c r="H202" s="239">
        <v>9.615</v>
      </c>
      <c r="I202" s="240"/>
      <c r="J202" s="241">
        <f>ROUND(I202*H202,2)</f>
        <v>0</v>
      </c>
      <c r="K202" s="242"/>
      <c r="L202" s="41"/>
      <c r="M202" s="243" t="s">
        <v>1</v>
      </c>
      <c r="N202" s="244" t="s">
        <v>46</v>
      </c>
      <c r="O202" s="91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5">
        <f>S202*H202</f>
        <v>0</v>
      </c>
      <c r="U202" s="246" t="s">
        <v>1</v>
      </c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7" t="s">
        <v>156</v>
      </c>
      <c r="AT202" s="247" t="s">
        <v>152</v>
      </c>
      <c r="AU202" s="247" t="s">
        <v>127</v>
      </c>
      <c r="AY202" s="15" t="s">
        <v>150</v>
      </c>
      <c r="BE202" s="138">
        <f>IF(N202="základní",J202,0)</f>
        <v>0</v>
      </c>
      <c r="BF202" s="138">
        <f>IF(N202="snížená",J202,0)</f>
        <v>0</v>
      </c>
      <c r="BG202" s="138">
        <f>IF(N202="zákl. přenesená",J202,0)</f>
        <v>0</v>
      </c>
      <c r="BH202" s="138">
        <f>IF(N202="sníž. přenesená",J202,0)</f>
        <v>0</v>
      </c>
      <c r="BI202" s="138">
        <f>IF(N202="nulová",J202,0)</f>
        <v>0</v>
      </c>
      <c r="BJ202" s="15" t="s">
        <v>127</v>
      </c>
      <c r="BK202" s="138">
        <f>ROUND(I202*H202,2)</f>
        <v>0</v>
      </c>
      <c r="BL202" s="15" t="s">
        <v>156</v>
      </c>
      <c r="BM202" s="247" t="s">
        <v>328</v>
      </c>
    </row>
    <row r="203" spans="1:63" s="12" customFormat="1" ht="22.8" customHeight="1">
      <c r="A203" s="12"/>
      <c r="B203" s="219"/>
      <c r="C203" s="220"/>
      <c r="D203" s="221" t="s">
        <v>79</v>
      </c>
      <c r="E203" s="233" t="s">
        <v>329</v>
      </c>
      <c r="F203" s="233" t="s">
        <v>330</v>
      </c>
      <c r="G203" s="220"/>
      <c r="H203" s="220"/>
      <c r="I203" s="223"/>
      <c r="J203" s="234">
        <f>BK203</f>
        <v>0</v>
      </c>
      <c r="K203" s="220"/>
      <c r="L203" s="225"/>
      <c r="M203" s="226"/>
      <c r="N203" s="227"/>
      <c r="O203" s="227"/>
      <c r="P203" s="228">
        <f>P204</f>
        <v>0</v>
      </c>
      <c r="Q203" s="227"/>
      <c r="R203" s="228">
        <f>R204</f>
        <v>0</v>
      </c>
      <c r="S203" s="227"/>
      <c r="T203" s="228">
        <f>T204</f>
        <v>0</v>
      </c>
      <c r="U203" s="229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0" t="s">
        <v>85</v>
      </c>
      <c r="AT203" s="231" t="s">
        <v>79</v>
      </c>
      <c r="AU203" s="231" t="s">
        <v>85</v>
      </c>
      <c r="AY203" s="230" t="s">
        <v>150</v>
      </c>
      <c r="BK203" s="232">
        <f>BK204</f>
        <v>0</v>
      </c>
    </row>
    <row r="204" spans="1:65" s="2" customFormat="1" ht="14.4" customHeight="1">
      <c r="A204" s="38"/>
      <c r="B204" s="39"/>
      <c r="C204" s="235" t="s">
        <v>331</v>
      </c>
      <c r="D204" s="235" t="s">
        <v>152</v>
      </c>
      <c r="E204" s="236" t="s">
        <v>332</v>
      </c>
      <c r="F204" s="237" t="s">
        <v>333</v>
      </c>
      <c r="G204" s="238" t="s">
        <v>195</v>
      </c>
      <c r="H204" s="239">
        <v>265.17</v>
      </c>
      <c r="I204" s="240"/>
      <c r="J204" s="241">
        <f>ROUND(I204*H204,2)</f>
        <v>0</v>
      </c>
      <c r="K204" s="242"/>
      <c r="L204" s="41"/>
      <c r="M204" s="243" t="s">
        <v>1</v>
      </c>
      <c r="N204" s="244" t="s">
        <v>46</v>
      </c>
      <c r="O204" s="91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5">
        <f>S204*H204</f>
        <v>0</v>
      </c>
      <c r="U204" s="246" t="s">
        <v>1</v>
      </c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7" t="s">
        <v>156</v>
      </c>
      <c r="AT204" s="247" t="s">
        <v>152</v>
      </c>
      <c r="AU204" s="247" t="s">
        <v>127</v>
      </c>
      <c r="AY204" s="15" t="s">
        <v>150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5" t="s">
        <v>127</v>
      </c>
      <c r="BK204" s="138">
        <f>ROUND(I204*H204,2)</f>
        <v>0</v>
      </c>
      <c r="BL204" s="15" t="s">
        <v>156</v>
      </c>
      <c r="BM204" s="247" t="s">
        <v>334</v>
      </c>
    </row>
    <row r="205" spans="1:63" s="12" customFormat="1" ht="25.9" customHeight="1">
      <c r="A205" s="12"/>
      <c r="B205" s="219"/>
      <c r="C205" s="220"/>
      <c r="D205" s="221" t="s">
        <v>79</v>
      </c>
      <c r="E205" s="222" t="s">
        <v>335</v>
      </c>
      <c r="F205" s="222" t="s">
        <v>336</v>
      </c>
      <c r="G205" s="220"/>
      <c r="H205" s="220"/>
      <c r="I205" s="223"/>
      <c r="J205" s="224">
        <f>BK205</f>
        <v>0</v>
      </c>
      <c r="K205" s="220"/>
      <c r="L205" s="225"/>
      <c r="M205" s="226"/>
      <c r="N205" s="227"/>
      <c r="O205" s="227"/>
      <c r="P205" s="228">
        <f>P206+P209+P214+P216</f>
        <v>0</v>
      </c>
      <c r="Q205" s="227"/>
      <c r="R205" s="228">
        <f>R206+R209+R214+R216</f>
        <v>2.0567356</v>
      </c>
      <c r="S205" s="227"/>
      <c r="T205" s="228">
        <f>T206+T209+T214+T216</f>
        <v>0</v>
      </c>
      <c r="U205" s="229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0" t="s">
        <v>127</v>
      </c>
      <c r="AT205" s="231" t="s">
        <v>79</v>
      </c>
      <c r="AU205" s="231" t="s">
        <v>80</v>
      </c>
      <c r="AY205" s="230" t="s">
        <v>150</v>
      </c>
      <c r="BK205" s="232">
        <f>BK206+BK209+BK214+BK216</f>
        <v>0</v>
      </c>
    </row>
    <row r="206" spans="1:63" s="12" customFormat="1" ht="22.8" customHeight="1">
      <c r="A206" s="12"/>
      <c r="B206" s="219"/>
      <c r="C206" s="220"/>
      <c r="D206" s="221" t="s">
        <v>79</v>
      </c>
      <c r="E206" s="233" t="s">
        <v>337</v>
      </c>
      <c r="F206" s="233" t="s">
        <v>338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SUM(P207:P208)</f>
        <v>0</v>
      </c>
      <c r="Q206" s="227"/>
      <c r="R206" s="228">
        <f>SUM(R207:R208)</f>
        <v>0.22383</v>
      </c>
      <c r="S206" s="227"/>
      <c r="T206" s="228">
        <f>SUM(T207:T208)</f>
        <v>0</v>
      </c>
      <c r="U206" s="229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0" t="s">
        <v>127</v>
      </c>
      <c r="AT206" s="231" t="s">
        <v>79</v>
      </c>
      <c r="AU206" s="231" t="s">
        <v>85</v>
      </c>
      <c r="AY206" s="230" t="s">
        <v>150</v>
      </c>
      <c r="BK206" s="232">
        <f>SUM(BK207:BK208)</f>
        <v>0</v>
      </c>
    </row>
    <row r="207" spans="1:65" s="2" customFormat="1" ht="24.15" customHeight="1">
      <c r="A207" s="38"/>
      <c r="B207" s="39"/>
      <c r="C207" s="235" t="s">
        <v>339</v>
      </c>
      <c r="D207" s="235" t="s">
        <v>152</v>
      </c>
      <c r="E207" s="236" t="s">
        <v>340</v>
      </c>
      <c r="F207" s="237" t="s">
        <v>341</v>
      </c>
      <c r="G207" s="238" t="s">
        <v>155</v>
      </c>
      <c r="H207" s="239">
        <v>118.5</v>
      </c>
      <c r="I207" s="240"/>
      <c r="J207" s="241">
        <f>ROUND(I207*H207,2)</f>
        <v>0</v>
      </c>
      <c r="K207" s="242"/>
      <c r="L207" s="41"/>
      <c r="M207" s="243" t="s">
        <v>1</v>
      </c>
      <c r="N207" s="244" t="s">
        <v>46</v>
      </c>
      <c r="O207" s="91"/>
      <c r="P207" s="245">
        <f>O207*H207</f>
        <v>0</v>
      </c>
      <c r="Q207" s="245">
        <v>0.00182</v>
      </c>
      <c r="R207" s="245">
        <f>Q207*H207</f>
        <v>0.21567</v>
      </c>
      <c r="S207" s="245">
        <v>0</v>
      </c>
      <c r="T207" s="245">
        <f>S207*H207</f>
        <v>0</v>
      </c>
      <c r="U207" s="246" t="s">
        <v>1</v>
      </c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7" t="s">
        <v>262</v>
      </c>
      <c r="AT207" s="247" t="s">
        <v>152</v>
      </c>
      <c r="AU207" s="247" t="s">
        <v>127</v>
      </c>
      <c r="AY207" s="15" t="s">
        <v>150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5" t="s">
        <v>127</v>
      </c>
      <c r="BK207" s="138">
        <f>ROUND(I207*H207,2)</f>
        <v>0</v>
      </c>
      <c r="BL207" s="15" t="s">
        <v>262</v>
      </c>
      <c r="BM207" s="247" t="s">
        <v>342</v>
      </c>
    </row>
    <row r="208" spans="1:65" s="2" customFormat="1" ht="24.15" customHeight="1">
      <c r="A208" s="38"/>
      <c r="B208" s="39"/>
      <c r="C208" s="235" t="s">
        <v>343</v>
      </c>
      <c r="D208" s="235" t="s">
        <v>152</v>
      </c>
      <c r="E208" s="236" t="s">
        <v>344</v>
      </c>
      <c r="F208" s="237" t="s">
        <v>345</v>
      </c>
      <c r="G208" s="238" t="s">
        <v>164</v>
      </c>
      <c r="H208" s="239">
        <v>51</v>
      </c>
      <c r="I208" s="240"/>
      <c r="J208" s="241">
        <f>ROUND(I208*H208,2)</f>
        <v>0</v>
      </c>
      <c r="K208" s="242"/>
      <c r="L208" s="41"/>
      <c r="M208" s="243" t="s">
        <v>1</v>
      </c>
      <c r="N208" s="244" t="s">
        <v>46</v>
      </c>
      <c r="O208" s="91"/>
      <c r="P208" s="245">
        <f>O208*H208</f>
        <v>0</v>
      </c>
      <c r="Q208" s="245">
        <v>0.00016</v>
      </c>
      <c r="R208" s="245">
        <f>Q208*H208</f>
        <v>0.00816</v>
      </c>
      <c r="S208" s="245">
        <v>0</v>
      </c>
      <c r="T208" s="245">
        <f>S208*H208</f>
        <v>0</v>
      </c>
      <c r="U208" s="246" t="s">
        <v>1</v>
      </c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7" t="s">
        <v>262</v>
      </c>
      <c r="AT208" s="247" t="s">
        <v>152</v>
      </c>
      <c r="AU208" s="247" t="s">
        <v>127</v>
      </c>
      <c r="AY208" s="15" t="s">
        <v>150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5" t="s">
        <v>127</v>
      </c>
      <c r="BK208" s="138">
        <f>ROUND(I208*H208,2)</f>
        <v>0</v>
      </c>
      <c r="BL208" s="15" t="s">
        <v>262</v>
      </c>
      <c r="BM208" s="247" t="s">
        <v>346</v>
      </c>
    </row>
    <row r="209" spans="1:63" s="12" customFormat="1" ht="22.8" customHeight="1">
      <c r="A209" s="12"/>
      <c r="B209" s="219"/>
      <c r="C209" s="220"/>
      <c r="D209" s="221" t="s">
        <v>79</v>
      </c>
      <c r="E209" s="233" t="s">
        <v>347</v>
      </c>
      <c r="F209" s="233" t="s">
        <v>348</v>
      </c>
      <c r="G209" s="220"/>
      <c r="H209" s="220"/>
      <c r="I209" s="223"/>
      <c r="J209" s="234">
        <f>BK209</f>
        <v>0</v>
      </c>
      <c r="K209" s="220"/>
      <c r="L209" s="225"/>
      <c r="M209" s="226"/>
      <c r="N209" s="227"/>
      <c r="O209" s="227"/>
      <c r="P209" s="228">
        <f>SUM(P210:P213)</f>
        <v>0</v>
      </c>
      <c r="Q209" s="227"/>
      <c r="R209" s="228">
        <f>SUM(R210:R213)</f>
        <v>1.6311446</v>
      </c>
      <c r="S209" s="227"/>
      <c r="T209" s="228">
        <f>SUM(T210:T213)</f>
        <v>0</v>
      </c>
      <c r="U209" s="229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0" t="s">
        <v>127</v>
      </c>
      <c r="AT209" s="231" t="s">
        <v>79</v>
      </c>
      <c r="AU209" s="231" t="s">
        <v>85</v>
      </c>
      <c r="AY209" s="230" t="s">
        <v>150</v>
      </c>
      <c r="BK209" s="232">
        <f>SUM(BK210:BK213)</f>
        <v>0</v>
      </c>
    </row>
    <row r="210" spans="1:65" s="2" customFormat="1" ht="24.15" customHeight="1">
      <c r="A210" s="38"/>
      <c r="B210" s="39"/>
      <c r="C210" s="235" t="s">
        <v>349</v>
      </c>
      <c r="D210" s="235" t="s">
        <v>152</v>
      </c>
      <c r="E210" s="236" t="s">
        <v>350</v>
      </c>
      <c r="F210" s="237" t="s">
        <v>351</v>
      </c>
      <c r="G210" s="238" t="s">
        <v>155</v>
      </c>
      <c r="H210" s="239">
        <v>57.54</v>
      </c>
      <c r="I210" s="240"/>
      <c r="J210" s="241">
        <f>ROUND(I210*H210,2)</f>
        <v>0</v>
      </c>
      <c r="K210" s="242"/>
      <c r="L210" s="41"/>
      <c r="M210" s="243" t="s">
        <v>1</v>
      </c>
      <c r="N210" s="244" t="s">
        <v>46</v>
      </c>
      <c r="O210" s="91"/>
      <c r="P210" s="245">
        <f>O210*H210</f>
        <v>0</v>
      </c>
      <c r="Q210" s="245">
        <v>0.0148</v>
      </c>
      <c r="R210" s="245">
        <f>Q210*H210</f>
        <v>0.851592</v>
      </c>
      <c r="S210" s="245">
        <v>0</v>
      </c>
      <c r="T210" s="245">
        <f>S210*H210</f>
        <v>0</v>
      </c>
      <c r="U210" s="246" t="s">
        <v>1</v>
      </c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7" t="s">
        <v>262</v>
      </c>
      <c r="AT210" s="247" t="s">
        <v>152</v>
      </c>
      <c r="AU210" s="247" t="s">
        <v>127</v>
      </c>
      <c r="AY210" s="15" t="s">
        <v>150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5" t="s">
        <v>127</v>
      </c>
      <c r="BK210" s="138">
        <f>ROUND(I210*H210,2)</f>
        <v>0</v>
      </c>
      <c r="BL210" s="15" t="s">
        <v>262</v>
      </c>
      <c r="BM210" s="247" t="s">
        <v>352</v>
      </c>
    </row>
    <row r="211" spans="1:65" s="2" customFormat="1" ht="14.4" customHeight="1">
      <c r="A211" s="38"/>
      <c r="B211" s="39"/>
      <c r="C211" s="260" t="s">
        <v>353</v>
      </c>
      <c r="D211" s="260" t="s">
        <v>207</v>
      </c>
      <c r="E211" s="261" t="s">
        <v>354</v>
      </c>
      <c r="F211" s="262" t="s">
        <v>355</v>
      </c>
      <c r="G211" s="263" t="s">
        <v>164</v>
      </c>
      <c r="H211" s="264">
        <v>41.32</v>
      </c>
      <c r="I211" s="265"/>
      <c r="J211" s="266">
        <f>ROUND(I211*H211,2)</f>
        <v>0</v>
      </c>
      <c r="K211" s="267"/>
      <c r="L211" s="268"/>
      <c r="M211" s="269" t="s">
        <v>1</v>
      </c>
      <c r="N211" s="270" t="s">
        <v>46</v>
      </c>
      <c r="O211" s="91"/>
      <c r="P211" s="245">
        <f>O211*H211</f>
        <v>0</v>
      </c>
      <c r="Q211" s="245">
        <v>0.00018</v>
      </c>
      <c r="R211" s="245">
        <f>Q211*H211</f>
        <v>0.007437600000000001</v>
      </c>
      <c r="S211" s="245">
        <v>0</v>
      </c>
      <c r="T211" s="245">
        <f>S211*H211</f>
        <v>0</v>
      </c>
      <c r="U211" s="246" t="s">
        <v>1</v>
      </c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7" t="s">
        <v>198</v>
      </c>
      <c r="AT211" s="247" t="s">
        <v>207</v>
      </c>
      <c r="AU211" s="247" t="s">
        <v>127</v>
      </c>
      <c r="AY211" s="15" t="s">
        <v>150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5" t="s">
        <v>127</v>
      </c>
      <c r="BK211" s="138">
        <f>ROUND(I211*H211,2)</f>
        <v>0</v>
      </c>
      <c r="BL211" s="15" t="s">
        <v>156</v>
      </c>
      <c r="BM211" s="247" t="s">
        <v>356</v>
      </c>
    </row>
    <row r="212" spans="1:65" s="2" customFormat="1" ht="14.4" customHeight="1">
      <c r="A212" s="38"/>
      <c r="B212" s="39"/>
      <c r="C212" s="235" t="s">
        <v>357</v>
      </c>
      <c r="D212" s="235" t="s">
        <v>152</v>
      </c>
      <c r="E212" s="236" t="s">
        <v>358</v>
      </c>
      <c r="F212" s="237" t="s">
        <v>359</v>
      </c>
      <c r="G212" s="238" t="s">
        <v>164</v>
      </c>
      <c r="H212" s="239">
        <v>211.5</v>
      </c>
      <c r="I212" s="240"/>
      <c r="J212" s="241">
        <f>ROUND(I212*H212,2)</f>
        <v>0</v>
      </c>
      <c r="K212" s="242"/>
      <c r="L212" s="41"/>
      <c r="M212" s="243" t="s">
        <v>1</v>
      </c>
      <c r="N212" s="244" t="s">
        <v>46</v>
      </c>
      <c r="O212" s="91"/>
      <c r="P212" s="245">
        <f>O212*H212</f>
        <v>0</v>
      </c>
      <c r="Q212" s="245">
        <v>1E-05</v>
      </c>
      <c r="R212" s="245">
        <f>Q212*H212</f>
        <v>0.002115</v>
      </c>
      <c r="S212" s="245">
        <v>0</v>
      </c>
      <c r="T212" s="245">
        <f>S212*H212</f>
        <v>0</v>
      </c>
      <c r="U212" s="246" t="s">
        <v>1</v>
      </c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7" t="s">
        <v>262</v>
      </c>
      <c r="AT212" s="247" t="s">
        <v>152</v>
      </c>
      <c r="AU212" s="247" t="s">
        <v>127</v>
      </c>
      <c r="AY212" s="15" t="s">
        <v>150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5" t="s">
        <v>127</v>
      </c>
      <c r="BK212" s="138">
        <f>ROUND(I212*H212,2)</f>
        <v>0</v>
      </c>
      <c r="BL212" s="15" t="s">
        <v>262</v>
      </c>
      <c r="BM212" s="247" t="s">
        <v>360</v>
      </c>
    </row>
    <row r="213" spans="1:65" s="2" customFormat="1" ht="14.4" customHeight="1">
      <c r="A213" s="38"/>
      <c r="B213" s="39"/>
      <c r="C213" s="260" t="s">
        <v>361</v>
      </c>
      <c r="D213" s="260" t="s">
        <v>207</v>
      </c>
      <c r="E213" s="261" t="s">
        <v>362</v>
      </c>
      <c r="F213" s="262" t="s">
        <v>363</v>
      </c>
      <c r="G213" s="263" t="s">
        <v>169</v>
      </c>
      <c r="H213" s="264">
        <v>1.4</v>
      </c>
      <c r="I213" s="265"/>
      <c r="J213" s="266">
        <f>ROUND(I213*H213,2)</f>
        <v>0</v>
      </c>
      <c r="K213" s="267"/>
      <c r="L213" s="268"/>
      <c r="M213" s="269" t="s">
        <v>1</v>
      </c>
      <c r="N213" s="270" t="s">
        <v>46</v>
      </c>
      <c r="O213" s="91"/>
      <c r="P213" s="245">
        <f>O213*H213</f>
        <v>0</v>
      </c>
      <c r="Q213" s="245">
        <v>0.55</v>
      </c>
      <c r="R213" s="245">
        <f>Q213*H213</f>
        <v>0.77</v>
      </c>
      <c r="S213" s="245">
        <v>0</v>
      </c>
      <c r="T213" s="245">
        <f>S213*H213</f>
        <v>0</v>
      </c>
      <c r="U213" s="246" t="s">
        <v>1</v>
      </c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7" t="s">
        <v>236</v>
      </c>
      <c r="AT213" s="247" t="s">
        <v>207</v>
      </c>
      <c r="AU213" s="247" t="s">
        <v>127</v>
      </c>
      <c r="AY213" s="15" t="s">
        <v>150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5" t="s">
        <v>127</v>
      </c>
      <c r="BK213" s="138">
        <f>ROUND(I213*H213,2)</f>
        <v>0</v>
      </c>
      <c r="BL213" s="15" t="s">
        <v>262</v>
      </c>
      <c r="BM213" s="247" t="s">
        <v>364</v>
      </c>
    </row>
    <row r="214" spans="1:63" s="12" customFormat="1" ht="22.8" customHeight="1">
      <c r="A214" s="12"/>
      <c r="B214" s="219"/>
      <c r="C214" s="220"/>
      <c r="D214" s="221" t="s">
        <v>79</v>
      </c>
      <c r="E214" s="233" t="s">
        <v>365</v>
      </c>
      <c r="F214" s="233" t="s">
        <v>366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P215</f>
        <v>0</v>
      </c>
      <c r="Q214" s="227"/>
      <c r="R214" s="228">
        <f>R215</f>
        <v>0.066171</v>
      </c>
      <c r="S214" s="227"/>
      <c r="T214" s="228">
        <f>T215</f>
        <v>0</v>
      </c>
      <c r="U214" s="229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127</v>
      </c>
      <c r="AT214" s="231" t="s">
        <v>79</v>
      </c>
      <c r="AU214" s="231" t="s">
        <v>85</v>
      </c>
      <c r="AY214" s="230" t="s">
        <v>150</v>
      </c>
      <c r="BK214" s="232">
        <f>BK215</f>
        <v>0</v>
      </c>
    </row>
    <row r="215" spans="1:65" s="2" customFormat="1" ht="24.15" customHeight="1">
      <c r="A215" s="38"/>
      <c r="B215" s="39"/>
      <c r="C215" s="235" t="s">
        <v>367</v>
      </c>
      <c r="D215" s="235" t="s">
        <v>152</v>
      </c>
      <c r="E215" s="236" t="s">
        <v>368</v>
      </c>
      <c r="F215" s="237" t="s">
        <v>369</v>
      </c>
      <c r="G215" s="238" t="s">
        <v>155</v>
      </c>
      <c r="H215" s="239">
        <v>57.54</v>
      </c>
      <c r="I215" s="240"/>
      <c r="J215" s="241">
        <f>ROUND(I215*H215,2)</f>
        <v>0</v>
      </c>
      <c r="K215" s="242"/>
      <c r="L215" s="41"/>
      <c r="M215" s="243" t="s">
        <v>1</v>
      </c>
      <c r="N215" s="244" t="s">
        <v>46</v>
      </c>
      <c r="O215" s="91"/>
      <c r="P215" s="245">
        <f>O215*H215</f>
        <v>0</v>
      </c>
      <c r="Q215" s="245">
        <v>0.00115</v>
      </c>
      <c r="R215" s="245">
        <f>Q215*H215</f>
        <v>0.066171</v>
      </c>
      <c r="S215" s="245">
        <v>0</v>
      </c>
      <c r="T215" s="245">
        <f>S215*H215</f>
        <v>0</v>
      </c>
      <c r="U215" s="246" t="s">
        <v>1</v>
      </c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7" t="s">
        <v>262</v>
      </c>
      <c r="AT215" s="247" t="s">
        <v>152</v>
      </c>
      <c r="AU215" s="247" t="s">
        <v>127</v>
      </c>
      <c r="AY215" s="15" t="s">
        <v>150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5" t="s">
        <v>127</v>
      </c>
      <c r="BK215" s="138">
        <f>ROUND(I215*H215,2)</f>
        <v>0</v>
      </c>
      <c r="BL215" s="15" t="s">
        <v>262</v>
      </c>
      <c r="BM215" s="247" t="s">
        <v>370</v>
      </c>
    </row>
    <row r="216" spans="1:63" s="12" customFormat="1" ht="22.8" customHeight="1">
      <c r="A216" s="12"/>
      <c r="B216" s="219"/>
      <c r="C216" s="220"/>
      <c r="D216" s="221" t="s">
        <v>79</v>
      </c>
      <c r="E216" s="233" t="s">
        <v>371</v>
      </c>
      <c r="F216" s="233" t="s">
        <v>372</v>
      </c>
      <c r="G216" s="220"/>
      <c r="H216" s="220"/>
      <c r="I216" s="223"/>
      <c r="J216" s="234">
        <f>BK216</f>
        <v>0</v>
      </c>
      <c r="K216" s="220"/>
      <c r="L216" s="225"/>
      <c r="M216" s="226"/>
      <c r="N216" s="227"/>
      <c r="O216" s="227"/>
      <c r="P216" s="228">
        <f>SUM(P217:P218)</f>
        <v>0</v>
      </c>
      <c r="Q216" s="227"/>
      <c r="R216" s="228">
        <f>SUM(R217:R218)</f>
        <v>0.13559</v>
      </c>
      <c r="S216" s="227"/>
      <c r="T216" s="228">
        <f>SUM(T217:T218)</f>
        <v>0</v>
      </c>
      <c r="U216" s="229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0" t="s">
        <v>127</v>
      </c>
      <c r="AT216" s="231" t="s">
        <v>79</v>
      </c>
      <c r="AU216" s="231" t="s">
        <v>85</v>
      </c>
      <c r="AY216" s="230" t="s">
        <v>150</v>
      </c>
      <c r="BK216" s="232">
        <f>SUM(BK217:BK218)</f>
        <v>0</v>
      </c>
    </row>
    <row r="217" spans="1:65" s="2" customFormat="1" ht="24.15" customHeight="1">
      <c r="A217" s="38"/>
      <c r="B217" s="39"/>
      <c r="C217" s="235" t="s">
        <v>373</v>
      </c>
      <c r="D217" s="235" t="s">
        <v>152</v>
      </c>
      <c r="E217" s="236" t="s">
        <v>374</v>
      </c>
      <c r="F217" s="237" t="s">
        <v>375</v>
      </c>
      <c r="G217" s="238" t="s">
        <v>164</v>
      </c>
      <c r="H217" s="239">
        <v>51</v>
      </c>
      <c r="I217" s="240"/>
      <c r="J217" s="241">
        <f>ROUND(I217*H217,2)</f>
        <v>0</v>
      </c>
      <c r="K217" s="242"/>
      <c r="L217" s="41"/>
      <c r="M217" s="243" t="s">
        <v>1</v>
      </c>
      <c r="N217" s="244" t="s">
        <v>46</v>
      </c>
      <c r="O217" s="91"/>
      <c r="P217" s="245">
        <f>O217*H217</f>
        <v>0</v>
      </c>
      <c r="Q217" s="245">
        <v>0.00136</v>
      </c>
      <c r="R217" s="245">
        <f>Q217*H217</f>
        <v>0.06936</v>
      </c>
      <c r="S217" s="245">
        <v>0</v>
      </c>
      <c r="T217" s="245">
        <f>S217*H217</f>
        <v>0</v>
      </c>
      <c r="U217" s="246" t="s">
        <v>1</v>
      </c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7" t="s">
        <v>262</v>
      </c>
      <c r="AT217" s="247" t="s">
        <v>152</v>
      </c>
      <c r="AU217" s="247" t="s">
        <v>127</v>
      </c>
      <c r="AY217" s="15" t="s">
        <v>150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5" t="s">
        <v>127</v>
      </c>
      <c r="BK217" s="138">
        <f>ROUND(I217*H217,2)</f>
        <v>0</v>
      </c>
      <c r="BL217" s="15" t="s">
        <v>262</v>
      </c>
      <c r="BM217" s="247" t="s">
        <v>376</v>
      </c>
    </row>
    <row r="218" spans="1:65" s="2" customFormat="1" ht="24.15" customHeight="1">
      <c r="A218" s="38"/>
      <c r="B218" s="39"/>
      <c r="C218" s="235" t="s">
        <v>377</v>
      </c>
      <c r="D218" s="235" t="s">
        <v>152</v>
      </c>
      <c r="E218" s="236" t="s">
        <v>378</v>
      </c>
      <c r="F218" s="237" t="s">
        <v>379</v>
      </c>
      <c r="G218" s="238" t="s">
        <v>164</v>
      </c>
      <c r="H218" s="239">
        <v>18.5</v>
      </c>
      <c r="I218" s="240"/>
      <c r="J218" s="241">
        <f>ROUND(I218*H218,2)</f>
        <v>0</v>
      </c>
      <c r="K218" s="242"/>
      <c r="L218" s="41"/>
      <c r="M218" s="243" t="s">
        <v>1</v>
      </c>
      <c r="N218" s="244" t="s">
        <v>46</v>
      </c>
      <c r="O218" s="91"/>
      <c r="P218" s="245">
        <f>O218*H218</f>
        <v>0</v>
      </c>
      <c r="Q218" s="245">
        <v>0.00358</v>
      </c>
      <c r="R218" s="245">
        <f>Q218*H218</f>
        <v>0.06623</v>
      </c>
      <c r="S218" s="245">
        <v>0</v>
      </c>
      <c r="T218" s="245">
        <f>S218*H218</f>
        <v>0</v>
      </c>
      <c r="U218" s="246" t="s">
        <v>1</v>
      </c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7" t="s">
        <v>262</v>
      </c>
      <c r="AT218" s="247" t="s">
        <v>152</v>
      </c>
      <c r="AU218" s="247" t="s">
        <v>127</v>
      </c>
      <c r="AY218" s="15" t="s">
        <v>150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5" t="s">
        <v>127</v>
      </c>
      <c r="BK218" s="138">
        <f>ROUND(I218*H218,2)</f>
        <v>0</v>
      </c>
      <c r="BL218" s="15" t="s">
        <v>262</v>
      </c>
      <c r="BM218" s="247" t="s">
        <v>380</v>
      </c>
    </row>
    <row r="219" spans="1:63" s="12" customFormat="1" ht="25.9" customHeight="1">
      <c r="A219" s="12"/>
      <c r="B219" s="219"/>
      <c r="C219" s="220"/>
      <c r="D219" s="221" t="s">
        <v>79</v>
      </c>
      <c r="E219" s="222" t="s">
        <v>207</v>
      </c>
      <c r="F219" s="222" t="s">
        <v>381</v>
      </c>
      <c r="G219" s="220"/>
      <c r="H219" s="220"/>
      <c r="I219" s="223"/>
      <c r="J219" s="224">
        <f>BK219</f>
        <v>0</v>
      </c>
      <c r="K219" s="220"/>
      <c r="L219" s="225"/>
      <c r="M219" s="226"/>
      <c r="N219" s="227"/>
      <c r="O219" s="227"/>
      <c r="P219" s="228">
        <f>P220</f>
        <v>0</v>
      </c>
      <c r="Q219" s="227"/>
      <c r="R219" s="228">
        <f>R220</f>
        <v>1.407945</v>
      </c>
      <c r="S219" s="227"/>
      <c r="T219" s="228">
        <f>T220</f>
        <v>0</v>
      </c>
      <c r="U219" s="229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0" t="s">
        <v>173</v>
      </c>
      <c r="AT219" s="231" t="s">
        <v>79</v>
      </c>
      <c r="AU219" s="231" t="s">
        <v>80</v>
      </c>
      <c r="AY219" s="230" t="s">
        <v>150</v>
      </c>
      <c r="BK219" s="232">
        <f>BK220</f>
        <v>0</v>
      </c>
    </row>
    <row r="220" spans="1:63" s="12" customFormat="1" ht="22.8" customHeight="1">
      <c r="A220" s="12"/>
      <c r="B220" s="219"/>
      <c r="C220" s="220"/>
      <c r="D220" s="221" t="s">
        <v>79</v>
      </c>
      <c r="E220" s="233" t="s">
        <v>382</v>
      </c>
      <c r="F220" s="233" t="s">
        <v>383</v>
      </c>
      <c r="G220" s="220"/>
      <c r="H220" s="220"/>
      <c r="I220" s="223"/>
      <c r="J220" s="234">
        <f>BK220</f>
        <v>0</v>
      </c>
      <c r="K220" s="220"/>
      <c r="L220" s="225"/>
      <c r="M220" s="226"/>
      <c r="N220" s="227"/>
      <c r="O220" s="227"/>
      <c r="P220" s="228">
        <f>SUM(P221:P225)</f>
        <v>0</v>
      </c>
      <c r="Q220" s="227"/>
      <c r="R220" s="228">
        <f>SUM(R221:R225)</f>
        <v>1.407945</v>
      </c>
      <c r="S220" s="227"/>
      <c r="T220" s="228">
        <f>SUM(T221:T225)</f>
        <v>0</v>
      </c>
      <c r="U220" s="229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0" t="s">
        <v>173</v>
      </c>
      <c r="AT220" s="231" t="s">
        <v>79</v>
      </c>
      <c r="AU220" s="231" t="s">
        <v>85</v>
      </c>
      <c r="AY220" s="230" t="s">
        <v>150</v>
      </c>
      <c r="BK220" s="232">
        <f>SUM(BK221:BK225)</f>
        <v>0</v>
      </c>
    </row>
    <row r="221" spans="1:65" s="2" customFormat="1" ht="24.15" customHeight="1">
      <c r="A221" s="38"/>
      <c r="B221" s="39"/>
      <c r="C221" s="235" t="s">
        <v>384</v>
      </c>
      <c r="D221" s="235" t="s">
        <v>152</v>
      </c>
      <c r="E221" s="236" t="s">
        <v>385</v>
      </c>
      <c r="F221" s="237" t="s">
        <v>386</v>
      </c>
      <c r="G221" s="238" t="s">
        <v>164</v>
      </c>
      <c r="H221" s="239">
        <v>10</v>
      </c>
      <c r="I221" s="240"/>
      <c r="J221" s="241">
        <f>ROUND(I221*H221,2)</f>
        <v>0</v>
      </c>
      <c r="K221" s="242"/>
      <c r="L221" s="41"/>
      <c r="M221" s="243" t="s">
        <v>1</v>
      </c>
      <c r="N221" s="244" t="s">
        <v>46</v>
      </c>
      <c r="O221" s="91"/>
      <c r="P221" s="245">
        <f>O221*H221</f>
        <v>0</v>
      </c>
      <c r="Q221" s="245">
        <v>0.14</v>
      </c>
      <c r="R221" s="245">
        <f>Q221*H221</f>
        <v>1.4000000000000001</v>
      </c>
      <c r="S221" s="245">
        <v>0</v>
      </c>
      <c r="T221" s="245">
        <f>S221*H221</f>
        <v>0</v>
      </c>
      <c r="U221" s="246" t="s">
        <v>1</v>
      </c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7" t="s">
        <v>387</v>
      </c>
      <c r="AT221" s="247" t="s">
        <v>152</v>
      </c>
      <c r="AU221" s="247" t="s">
        <v>127</v>
      </c>
      <c r="AY221" s="15" t="s">
        <v>150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5" t="s">
        <v>127</v>
      </c>
      <c r="BK221" s="138">
        <f>ROUND(I221*H221,2)</f>
        <v>0</v>
      </c>
      <c r="BL221" s="15" t="s">
        <v>387</v>
      </c>
      <c r="BM221" s="247" t="s">
        <v>388</v>
      </c>
    </row>
    <row r="222" spans="1:65" s="2" customFormat="1" ht="14.4" customHeight="1">
      <c r="A222" s="38"/>
      <c r="B222" s="39"/>
      <c r="C222" s="235" t="s">
        <v>389</v>
      </c>
      <c r="D222" s="235" t="s">
        <v>152</v>
      </c>
      <c r="E222" s="236" t="s">
        <v>390</v>
      </c>
      <c r="F222" s="237" t="s">
        <v>391</v>
      </c>
      <c r="G222" s="238" t="s">
        <v>164</v>
      </c>
      <c r="H222" s="239">
        <v>10</v>
      </c>
      <c r="I222" s="240"/>
      <c r="J222" s="241">
        <f>ROUND(I222*H222,2)</f>
        <v>0</v>
      </c>
      <c r="K222" s="242"/>
      <c r="L222" s="41"/>
      <c r="M222" s="243" t="s">
        <v>1</v>
      </c>
      <c r="N222" s="244" t="s">
        <v>46</v>
      </c>
      <c r="O222" s="91"/>
      <c r="P222" s="245">
        <f>O222*H222</f>
        <v>0</v>
      </c>
      <c r="Q222" s="245">
        <v>7E-05</v>
      </c>
      <c r="R222" s="245">
        <f>Q222*H222</f>
        <v>0.0006999999999999999</v>
      </c>
      <c r="S222" s="245">
        <v>0</v>
      </c>
      <c r="T222" s="245">
        <f>S222*H222</f>
        <v>0</v>
      </c>
      <c r="U222" s="246" t="s">
        <v>1</v>
      </c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7" t="s">
        <v>387</v>
      </c>
      <c r="AT222" s="247" t="s">
        <v>152</v>
      </c>
      <c r="AU222" s="247" t="s">
        <v>127</v>
      </c>
      <c r="AY222" s="15" t="s">
        <v>150</v>
      </c>
      <c r="BE222" s="138">
        <f>IF(N222="základní",J222,0)</f>
        <v>0</v>
      </c>
      <c r="BF222" s="138">
        <f>IF(N222="snížená",J222,0)</f>
        <v>0</v>
      </c>
      <c r="BG222" s="138">
        <f>IF(N222="zákl. přenesená",J222,0)</f>
        <v>0</v>
      </c>
      <c r="BH222" s="138">
        <f>IF(N222="sníž. přenesená",J222,0)</f>
        <v>0</v>
      </c>
      <c r="BI222" s="138">
        <f>IF(N222="nulová",J222,0)</f>
        <v>0</v>
      </c>
      <c r="BJ222" s="15" t="s">
        <v>127</v>
      </c>
      <c r="BK222" s="138">
        <f>ROUND(I222*H222,2)</f>
        <v>0</v>
      </c>
      <c r="BL222" s="15" t="s">
        <v>387</v>
      </c>
      <c r="BM222" s="247" t="s">
        <v>392</v>
      </c>
    </row>
    <row r="223" spans="1:65" s="2" customFormat="1" ht="24.15" customHeight="1">
      <c r="A223" s="38"/>
      <c r="B223" s="39"/>
      <c r="C223" s="235" t="s">
        <v>393</v>
      </c>
      <c r="D223" s="235" t="s">
        <v>152</v>
      </c>
      <c r="E223" s="236" t="s">
        <v>394</v>
      </c>
      <c r="F223" s="237" t="s">
        <v>395</v>
      </c>
      <c r="G223" s="238" t="s">
        <v>164</v>
      </c>
      <c r="H223" s="239">
        <v>10</v>
      </c>
      <c r="I223" s="240"/>
      <c r="J223" s="241">
        <f>ROUND(I223*H223,2)</f>
        <v>0</v>
      </c>
      <c r="K223" s="242"/>
      <c r="L223" s="41"/>
      <c r="M223" s="243" t="s">
        <v>1</v>
      </c>
      <c r="N223" s="244" t="s">
        <v>46</v>
      </c>
      <c r="O223" s="91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5">
        <f>S223*H223</f>
        <v>0</v>
      </c>
      <c r="U223" s="246" t="s">
        <v>1</v>
      </c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7" t="s">
        <v>387</v>
      </c>
      <c r="AT223" s="247" t="s">
        <v>152</v>
      </c>
      <c r="AU223" s="247" t="s">
        <v>127</v>
      </c>
      <c r="AY223" s="15" t="s">
        <v>150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5" t="s">
        <v>127</v>
      </c>
      <c r="BK223" s="138">
        <f>ROUND(I223*H223,2)</f>
        <v>0</v>
      </c>
      <c r="BL223" s="15" t="s">
        <v>387</v>
      </c>
      <c r="BM223" s="247" t="s">
        <v>396</v>
      </c>
    </row>
    <row r="224" spans="1:65" s="2" customFormat="1" ht="24.15" customHeight="1">
      <c r="A224" s="38"/>
      <c r="B224" s="39"/>
      <c r="C224" s="260" t="s">
        <v>397</v>
      </c>
      <c r="D224" s="260" t="s">
        <v>207</v>
      </c>
      <c r="E224" s="261" t="s">
        <v>398</v>
      </c>
      <c r="F224" s="262" t="s">
        <v>399</v>
      </c>
      <c r="G224" s="263" t="s">
        <v>164</v>
      </c>
      <c r="H224" s="264">
        <v>10.5</v>
      </c>
      <c r="I224" s="265"/>
      <c r="J224" s="266">
        <f>ROUND(I224*H224,2)</f>
        <v>0</v>
      </c>
      <c r="K224" s="267"/>
      <c r="L224" s="268"/>
      <c r="M224" s="269" t="s">
        <v>1</v>
      </c>
      <c r="N224" s="270" t="s">
        <v>46</v>
      </c>
      <c r="O224" s="91"/>
      <c r="P224" s="245">
        <f>O224*H224</f>
        <v>0</v>
      </c>
      <c r="Q224" s="245">
        <v>0.00069</v>
      </c>
      <c r="R224" s="245">
        <f>Q224*H224</f>
        <v>0.007245</v>
      </c>
      <c r="S224" s="245">
        <v>0</v>
      </c>
      <c r="T224" s="245">
        <f>S224*H224</f>
        <v>0</v>
      </c>
      <c r="U224" s="246" t="s">
        <v>1</v>
      </c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7" t="s">
        <v>400</v>
      </c>
      <c r="AT224" s="247" t="s">
        <v>207</v>
      </c>
      <c r="AU224" s="247" t="s">
        <v>127</v>
      </c>
      <c r="AY224" s="15" t="s">
        <v>150</v>
      </c>
      <c r="BE224" s="138">
        <f>IF(N224="základní",J224,0)</f>
        <v>0</v>
      </c>
      <c r="BF224" s="138">
        <f>IF(N224="snížená",J224,0)</f>
        <v>0</v>
      </c>
      <c r="BG224" s="138">
        <f>IF(N224="zákl. přenesená",J224,0)</f>
        <v>0</v>
      </c>
      <c r="BH224" s="138">
        <f>IF(N224="sníž. přenesená",J224,0)</f>
        <v>0</v>
      </c>
      <c r="BI224" s="138">
        <f>IF(N224="nulová",J224,0)</f>
        <v>0</v>
      </c>
      <c r="BJ224" s="15" t="s">
        <v>127</v>
      </c>
      <c r="BK224" s="138">
        <f>ROUND(I224*H224,2)</f>
        <v>0</v>
      </c>
      <c r="BL224" s="15" t="s">
        <v>400</v>
      </c>
      <c r="BM224" s="247" t="s">
        <v>401</v>
      </c>
    </row>
    <row r="225" spans="1:51" s="13" customFormat="1" ht="12">
      <c r="A225" s="13"/>
      <c r="B225" s="248"/>
      <c r="C225" s="249"/>
      <c r="D225" s="250" t="s">
        <v>171</v>
      </c>
      <c r="E225" s="249"/>
      <c r="F225" s="252" t="s">
        <v>402</v>
      </c>
      <c r="G225" s="249"/>
      <c r="H225" s="253">
        <v>10.5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7"/>
      <c r="U225" s="258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171</v>
      </c>
      <c r="AU225" s="259" t="s">
        <v>127</v>
      </c>
      <c r="AV225" s="13" t="s">
        <v>127</v>
      </c>
      <c r="AW225" s="13" t="s">
        <v>4</v>
      </c>
      <c r="AX225" s="13" t="s">
        <v>85</v>
      </c>
      <c r="AY225" s="259" t="s">
        <v>150</v>
      </c>
    </row>
    <row r="226" spans="1:63" s="12" customFormat="1" ht="25.9" customHeight="1">
      <c r="A226" s="12"/>
      <c r="B226" s="219"/>
      <c r="C226" s="220"/>
      <c r="D226" s="221" t="s">
        <v>79</v>
      </c>
      <c r="E226" s="222" t="s">
        <v>126</v>
      </c>
      <c r="F226" s="222" t="s">
        <v>403</v>
      </c>
      <c r="G226" s="220"/>
      <c r="H226" s="220"/>
      <c r="I226" s="223"/>
      <c r="J226" s="224">
        <f>BK226</f>
        <v>0</v>
      </c>
      <c r="K226" s="220"/>
      <c r="L226" s="225"/>
      <c r="M226" s="226"/>
      <c r="N226" s="227"/>
      <c r="O226" s="227"/>
      <c r="P226" s="228">
        <f>P227+P229</f>
        <v>0</v>
      </c>
      <c r="Q226" s="227"/>
      <c r="R226" s="228">
        <f>R227+R229</f>
        <v>0</v>
      </c>
      <c r="S226" s="227"/>
      <c r="T226" s="228">
        <f>T227+T229</f>
        <v>0</v>
      </c>
      <c r="U226" s="229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0" t="s">
        <v>184</v>
      </c>
      <c r="AT226" s="231" t="s">
        <v>79</v>
      </c>
      <c r="AU226" s="231" t="s">
        <v>80</v>
      </c>
      <c r="AY226" s="230" t="s">
        <v>150</v>
      </c>
      <c r="BK226" s="232">
        <f>BK227+BK229</f>
        <v>0</v>
      </c>
    </row>
    <row r="227" spans="1:63" s="12" customFormat="1" ht="22.8" customHeight="1">
      <c r="A227" s="12"/>
      <c r="B227" s="219"/>
      <c r="C227" s="220"/>
      <c r="D227" s="221" t="s">
        <v>79</v>
      </c>
      <c r="E227" s="233" t="s">
        <v>404</v>
      </c>
      <c r="F227" s="233" t="s">
        <v>405</v>
      </c>
      <c r="G227" s="220"/>
      <c r="H227" s="220"/>
      <c r="I227" s="223"/>
      <c r="J227" s="234">
        <f>BK227</f>
        <v>0</v>
      </c>
      <c r="K227" s="220"/>
      <c r="L227" s="225"/>
      <c r="M227" s="226"/>
      <c r="N227" s="227"/>
      <c r="O227" s="227"/>
      <c r="P227" s="228">
        <f>P228</f>
        <v>0</v>
      </c>
      <c r="Q227" s="227"/>
      <c r="R227" s="228">
        <f>R228</f>
        <v>0</v>
      </c>
      <c r="S227" s="227"/>
      <c r="T227" s="228">
        <f>T228</f>
        <v>0</v>
      </c>
      <c r="U227" s="229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0" t="s">
        <v>184</v>
      </c>
      <c r="AT227" s="231" t="s">
        <v>79</v>
      </c>
      <c r="AU227" s="231" t="s">
        <v>85</v>
      </c>
      <c r="AY227" s="230" t="s">
        <v>150</v>
      </c>
      <c r="BK227" s="232">
        <f>BK228</f>
        <v>0</v>
      </c>
    </row>
    <row r="228" spans="1:65" s="2" customFormat="1" ht="14.4" customHeight="1">
      <c r="A228" s="38"/>
      <c r="B228" s="39"/>
      <c r="C228" s="235" t="s">
        <v>406</v>
      </c>
      <c r="D228" s="235" t="s">
        <v>152</v>
      </c>
      <c r="E228" s="236" t="s">
        <v>407</v>
      </c>
      <c r="F228" s="237" t="s">
        <v>405</v>
      </c>
      <c r="G228" s="238" t="s">
        <v>408</v>
      </c>
      <c r="H228" s="239">
        <v>1</v>
      </c>
      <c r="I228" s="240"/>
      <c r="J228" s="241">
        <f>ROUND(I228*H228,2)</f>
        <v>0</v>
      </c>
      <c r="K228" s="242"/>
      <c r="L228" s="41"/>
      <c r="M228" s="243" t="s">
        <v>1</v>
      </c>
      <c r="N228" s="244" t="s">
        <v>46</v>
      </c>
      <c r="O228" s="91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5">
        <f>S228*H228</f>
        <v>0</v>
      </c>
      <c r="U228" s="246" t="s">
        <v>1</v>
      </c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7" t="s">
        <v>409</v>
      </c>
      <c r="AT228" s="247" t="s">
        <v>152</v>
      </c>
      <c r="AU228" s="247" t="s">
        <v>127</v>
      </c>
      <c r="AY228" s="15" t="s">
        <v>150</v>
      </c>
      <c r="BE228" s="138">
        <f>IF(N228="základní",J228,0)</f>
        <v>0</v>
      </c>
      <c r="BF228" s="138">
        <f>IF(N228="snížená",J228,0)</f>
        <v>0</v>
      </c>
      <c r="BG228" s="138">
        <f>IF(N228="zákl. přenesená",J228,0)</f>
        <v>0</v>
      </c>
      <c r="BH228" s="138">
        <f>IF(N228="sníž. přenesená",J228,0)</f>
        <v>0</v>
      </c>
      <c r="BI228" s="138">
        <f>IF(N228="nulová",J228,0)</f>
        <v>0</v>
      </c>
      <c r="BJ228" s="15" t="s">
        <v>127</v>
      </c>
      <c r="BK228" s="138">
        <f>ROUND(I228*H228,2)</f>
        <v>0</v>
      </c>
      <c r="BL228" s="15" t="s">
        <v>409</v>
      </c>
      <c r="BM228" s="247" t="s">
        <v>410</v>
      </c>
    </row>
    <row r="229" spans="1:63" s="12" customFormat="1" ht="22.8" customHeight="1">
      <c r="A229" s="12"/>
      <c r="B229" s="219"/>
      <c r="C229" s="220"/>
      <c r="D229" s="221" t="s">
        <v>79</v>
      </c>
      <c r="E229" s="233" t="s">
        <v>411</v>
      </c>
      <c r="F229" s="233" t="s">
        <v>125</v>
      </c>
      <c r="G229" s="220"/>
      <c r="H229" s="220"/>
      <c r="I229" s="223"/>
      <c r="J229" s="234">
        <f>BK229</f>
        <v>0</v>
      </c>
      <c r="K229" s="220"/>
      <c r="L229" s="225"/>
      <c r="M229" s="226"/>
      <c r="N229" s="227"/>
      <c r="O229" s="227"/>
      <c r="P229" s="228">
        <f>SUM(P230:P231)</f>
        <v>0</v>
      </c>
      <c r="Q229" s="227"/>
      <c r="R229" s="228">
        <f>SUM(R230:R231)</f>
        <v>0</v>
      </c>
      <c r="S229" s="227"/>
      <c r="T229" s="228">
        <f>SUM(T230:T231)</f>
        <v>0</v>
      </c>
      <c r="U229" s="229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0" t="s">
        <v>184</v>
      </c>
      <c r="AT229" s="231" t="s">
        <v>79</v>
      </c>
      <c r="AU229" s="231" t="s">
        <v>85</v>
      </c>
      <c r="AY229" s="230" t="s">
        <v>150</v>
      </c>
      <c r="BK229" s="232">
        <f>SUM(BK230:BK231)</f>
        <v>0</v>
      </c>
    </row>
    <row r="230" spans="1:65" s="2" customFormat="1" ht="14.4" customHeight="1">
      <c r="A230" s="38"/>
      <c r="B230" s="39"/>
      <c r="C230" s="235" t="s">
        <v>412</v>
      </c>
      <c r="D230" s="235" t="s">
        <v>152</v>
      </c>
      <c r="E230" s="236" t="s">
        <v>413</v>
      </c>
      <c r="F230" s="237" t="s">
        <v>125</v>
      </c>
      <c r="G230" s="238" t="s">
        <v>408</v>
      </c>
      <c r="H230" s="239">
        <v>1</v>
      </c>
      <c r="I230" s="240"/>
      <c r="J230" s="241">
        <f>ROUND(I230*H230,2)</f>
        <v>0</v>
      </c>
      <c r="K230" s="242"/>
      <c r="L230" s="41"/>
      <c r="M230" s="243" t="s">
        <v>1</v>
      </c>
      <c r="N230" s="244" t="s">
        <v>46</v>
      </c>
      <c r="O230" s="91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5">
        <f>S230*H230</f>
        <v>0</v>
      </c>
      <c r="U230" s="246" t="s">
        <v>1</v>
      </c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7" t="s">
        <v>409</v>
      </c>
      <c r="AT230" s="247" t="s">
        <v>152</v>
      </c>
      <c r="AU230" s="247" t="s">
        <v>127</v>
      </c>
      <c r="AY230" s="15" t="s">
        <v>150</v>
      </c>
      <c r="BE230" s="138">
        <f>IF(N230="základní",J230,0)</f>
        <v>0</v>
      </c>
      <c r="BF230" s="138">
        <f>IF(N230="snížená",J230,0)</f>
        <v>0</v>
      </c>
      <c r="BG230" s="138">
        <f>IF(N230="zákl. přenesená",J230,0)</f>
        <v>0</v>
      </c>
      <c r="BH230" s="138">
        <f>IF(N230="sníž. přenesená",J230,0)</f>
        <v>0</v>
      </c>
      <c r="BI230" s="138">
        <f>IF(N230="nulová",J230,0)</f>
        <v>0</v>
      </c>
      <c r="BJ230" s="15" t="s">
        <v>127</v>
      </c>
      <c r="BK230" s="138">
        <f>ROUND(I230*H230,2)</f>
        <v>0</v>
      </c>
      <c r="BL230" s="15" t="s">
        <v>409</v>
      </c>
      <c r="BM230" s="247" t="s">
        <v>414</v>
      </c>
    </row>
    <row r="231" spans="1:65" s="2" customFormat="1" ht="14.4" customHeight="1">
      <c r="A231" s="38"/>
      <c r="B231" s="39"/>
      <c r="C231" s="235" t="s">
        <v>415</v>
      </c>
      <c r="D231" s="235" t="s">
        <v>152</v>
      </c>
      <c r="E231" s="236" t="s">
        <v>416</v>
      </c>
      <c r="F231" s="237" t="s">
        <v>417</v>
      </c>
      <c r="G231" s="238" t="s">
        <v>408</v>
      </c>
      <c r="H231" s="239">
        <v>1</v>
      </c>
      <c r="I231" s="240"/>
      <c r="J231" s="241">
        <f>ROUND(I231*H231,2)</f>
        <v>0</v>
      </c>
      <c r="K231" s="242"/>
      <c r="L231" s="41"/>
      <c r="M231" s="274" t="s">
        <v>1</v>
      </c>
      <c r="N231" s="275" t="s">
        <v>46</v>
      </c>
      <c r="O231" s="276"/>
      <c r="P231" s="277">
        <f>O231*H231</f>
        <v>0</v>
      </c>
      <c r="Q231" s="277">
        <v>0</v>
      </c>
      <c r="R231" s="277">
        <f>Q231*H231</f>
        <v>0</v>
      </c>
      <c r="S231" s="277">
        <v>0</v>
      </c>
      <c r="T231" s="277">
        <f>S231*H231</f>
        <v>0</v>
      </c>
      <c r="U231" s="278" t="s">
        <v>1</v>
      </c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7" t="s">
        <v>409</v>
      </c>
      <c r="AT231" s="247" t="s">
        <v>152</v>
      </c>
      <c r="AU231" s="247" t="s">
        <v>127</v>
      </c>
      <c r="AY231" s="15" t="s">
        <v>150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5" t="s">
        <v>127</v>
      </c>
      <c r="BK231" s="138">
        <f>ROUND(I231*H231,2)</f>
        <v>0</v>
      </c>
      <c r="BL231" s="15" t="s">
        <v>409</v>
      </c>
      <c r="BM231" s="247" t="s">
        <v>418</v>
      </c>
    </row>
    <row r="232" spans="1:31" s="2" customFormat="1" ht="6.95" customHeight="1">
      <c r="A232" s="38"/>
      <c r="B232" s="66"/>
      <c r="C232" s="67"/>
      <c r="D232" s="67"/>
      <c r="E232" s="67"/>
      <c r="F232" s="67"/>
      <c r="G232" s="67"/>
      <c r="H232" s="67"/>
      <c r="I232" s="67"/>
      <c r="J232" s="67"/>
      <c r="K232" s="67"/>
      <c r="L232" s="41"/>
      <c r="M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</sheetData>
  <sheetProtection password="CC35" sheet="1" objects="1" scenarios="1" formatColumns="0" formatRows="0" autoFilter="0"/>
  <autoFilter ref="C142:K231"/>
  <mergeCells count="11">
    <mergeCell ref="E7:H7"/>
    <mergeCell ref="E16:H16"/>
    <mergeCell ref="E25:H25"/>
    <mergeCell ref="E85:H85"/>
    <mergeCell ref="D119:F119"/>
    <mergeCell ref="D120:F120"/>
    <mergeCell ref="D121:F121"/>
    <mergeCell ref="D122:F122"/>
    <mergeCell ref="D123:F12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martin-PC\martin</dc:creator>
  <cp:keywords/>
  <dc:description/>
  <cp:lastModifiedBy>martin-PC\martin</cp:lastModifiedBy>
  <dcterms:created xsi:type="dcterms:W3CDTF">2022-03-02T20:55:40Z</dcterms:created>
  <dcterms:modified xsi:type="dcterms:W3CDTF">2022-03-02T20:55:42Z</dcterms:modified>
  <cp:category/>
  <cp:version/>
  <cp:contentType/>
  <cp:contentStatus/>
</cp:coreProperties>
</file>