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2" windowHeight="8952" activeTab="4"/>
  </bookViews>
  <sheets>
    <sheet name="Rekapitulace stavby" sheetId="1" r:id="rId1"/>
    <sheet name="201404151 - Kanalizační p..." sheetId="2" r:id="rId2"/>
    <sheet name="201404152 - Zrušení septi..." sheetId="3" r:id="rId3"/>
    <sheet name="201404153 - Vedlejší a os..." sheetId="4" r:id="rId4"/>
    <sheet name="Pokyny pro vyplnění" sheetId="5" r:id="rId5"/>
  </sheets>
  <definedNames>
    <definedName name="_xlnm._FilterDatabase" localSheetId="1" hidden="1">'201404151 - Kanalizační p...'!$C$85:$K$85</definedName>
    <definedName name="_xlnm._FilterDatabase" localSheetId="2" hidden="1">'201404152 - Zrušení septi...'!$C$83:$K$83</definedName>
    <definedName name="_xlnm._FilterDatabase" localSheetId="3" hidden="1">'201404153 - Vedlejší a os...'!$C$78:$K$78</definedName>
    <definedName name="_xlnm.Print_Titles" localSheetId="1">'201404151 - Kanalizační p...'!$85:$85</definedName>
    <definedName name="_xlnm.Print_Titles" localSheetId="2">'201404152 - Zrušení septi...'!$83:$83</definedName>
    <definedName name="_xlnm.Print_Titles" localSheetId="3">'201404153 - Vedlejší a os...'!$78:$78</definedName>
    <definedName name="_xlnm.Print_Titles" localSheetId="0">'Rekapitulace stavby'!$49:$49</definedName>
    <definedName name="_xlnm.Print_Area" localSheetId="1">'201404151 - Kanalizační p...'!$C$4:$J$36,'201404151 - Kanalizační p...'!$C$42:$J$67,'201404151 - Kanalizační p...'!$C$73:$K$420</definedName>
    <definedName name="_xlnm.Print_Area" localSheetId="2">'201404152 - Zrušení septi...'!$C$4:$J$36,'201404152 - Zrušení septi...'!$C$42:$J$65,'201404152 - Zrušení septi...'!$C$71:$K$270</definedName>
    <definedName name="_xlnm.Print_Area" localSheetId="3">'201404153 - Vedlejší a os...'!$C$4:$J$36,'201404153 - Vedlejší a os...'!$C$42:$J$60,'201404153 - Vedlejší a os...'!$C$66:$K$86</definedName>
    <definedName name="_xlnm.Print_Area" localSheetId="4">'Pokyny pro vyplnění'!$B$2:$K$69,'Pokyny pro vyplnění'!$B$72:$K$116,'Pokyny pro vyplnění'!$B$119:$K$184,'Pokyny pro vyplnění'!$B$187:$K$207</definedName>
    <definedName name="_xlnm.Print_Area" localSheetId="0">'Rekapitulace stavby'!$D$4:$AO$33,'Rekapitulace stavby'!$C$39:$AQ$55</definedName>
  </definedNames>
  <calcPr fullCalcOnLoad="1"/>
</workbook>
</file>

<file path=xl/sharedStrings.xml><?xml version="1.0" encoding="utf-8"?>
<sst xmlns="http://schemas.openxmlformats.org/spreadsheetml/2006/main" count="4946" uniqueCount="946">
  <si>
    <t>110-20*0,6-10,08"v.č.D.2</t>
  </si>
  <si>
    <t>162301101</t>
  </si>
  <si>
    <t>Vodorovné přemístění do 500 m výkopku/sypaniny z horniny tř. 1 až 4</t>
  </si>
  <si>
    <t>-1032945579</t>
  </si>
  <si>
    <t>Vodorovné přemístění výkopku nebo sypaniny po suchu na obvyklém dopravním prostředku, bez naložení výkopku, avšak se složením bez rozhrnutí z horniny tř. 1 až 4 na vzdálenost přes 50 do 500 m</t>
  </si>
  <si>
    <t>90,6"potřeba zásypu</t>
  </si>
  <si>
    <t>-20*0,5"kamenivo z asf.komunikace</t>
  </si>
  <si>
    <t>-3,648-5,85"bouraný strop a zdivo</t>
  </si>
  <si>
    <t>-16,777-6*0,5"zemina a kamenivo přebytečné z kanalizace</t>
  </si>
  <si>
    <t>Součet dovezná zemina pro zásyp septiku</t>
  </si>
  <si>
    <t>-1854048096</t>
  </si>
  <si>
    <t>794729989</t>
  </si>
  <si>
    <t>174101102</t>
  </si>
  <si>
    <t>Zásyp v uzavřených prostorech sypaninou se zhutněním</t>
  </si>
  <si>
    <t>1748464434</t>
  </si>
  <si>
    <t>Zásyp sypaninou z jakékoliv horniny s uložením výkopku ve vrstvách se zhutněním v uzavřených prostorách s urovnáním povrchu zásypu</t>
  </si>
  <si>
    <t>30,2*3"v.č.D.3</t>
  </si>
  <si>
    <t>1202756097</t>
  </si>
  <si>
    <t>10*0,25*0,25"v.č.D.2,3</t>
  </si>
  <si>
    <t>-1766997911</t>
  </si>
  <si>
    <t>0,625*2</t>
  </si>
  <si>
    <t>1702306101</t>
  </si>
  <si>
    <t>(8,8-2,5)*8"v.č.D.2</t>
  </si>
  <si>
    <t>799178505</t>
  </si>
  <si>
    <t>722193323</t>
  </si>
  <si>
    <t>1371870108</t>
  </si>
  <si>
    <t>50*0,025"v.č.D.2</t>
  </si>
  <si>
    <t>-480896634</t>
  </si>
  <si>
    <t>-2054222070</t>
  </si>
  <si>
    <t>566901231</t>
  </si>
  <si>
    <t>Vyspravení podkladu po překopech ing sítí plochy přes 15 m2 štěrkodrtí tl. 100 mm</t>
  </si>
  <si>
    <t>-894446853</t>
  </si>
  <si>
    <t>Vyspravení podkladu po překopech inženýrských sítí plochy přes 15 m2 s rozprostřením a zhutněním štěrkodrtí tl. 100 mm</t>
  </si>
  <si>
    <t>566901242</t>
  </si>
  <si>
    <t>Vyspravení podkladu po překopech ing sítí plochy přes 15 m2 kamenivem hrubým drceným tl. 150 mm</t>
  </si>
  <si>
    <t>672569480</t>
  </si>
  <si>
    <t>Vyspravení podkladu po překopech inženýrských sítí plochy přes 15 m2 s rozprostřením a zhutněním kamenivem hrubým drceným tl. 150 mm</t>
  </si>
  <si>
    <t>566901244</t>
  </si>
  <si>
    <t>Vyspravení podkladu po překopech ing sítí plochy přes 15 m2 kamenivem hrubým drceným tl. 250 mm</t>
  </si>
  <si>
    <t>1383418039</t>
  </si>
  <si>
    <t>Vyspravení podkladu po překopech inženýrských sítí plochy přes 15 m2 s rozprostřením a zhutněním kamenivem hrubým drceným tl. 250 mm</t>
  </si>
  <si>
    <t>566901261</t>
  </si>
  <si>
    <t>Vyspravení podkladu po překopech ing sítí plochy přes 15 m2 obalovaným kamenivem ACP (OK) tl. 100 mm</t>
  </si>
  <si>
    <t>971353062</t>
  </si>
  <si>
    <t>Vyspravení podkladu po překopech inženýrských sítí plochy přes 15 m2 s rozprostřením a zhutněním obalovaným kamenivem ACP (OK) tl. 100 mm</t>
  </si>
  <si>
    <t>572341111</t>
  </si>
  <si>
    <t>Vyspravení krytu komunikací po překopech plochy přes 15 m2 asfalt betonem ACO (AB) tl 50 mm</t>
  </si>
  <si>
    <t>1050378441</t>
  </si>
  <si>
    <t>Vyspravení krytu komunikací po překopech inženýrských sítí plochy přes 15 m2 asfaltovým betonem ACO (AB), po zhutnění tl. přes 30 do 50 mm</t>
  </si>
  <si>
    <t>-1406327096</t>
  </si>
  <si>
    <t>899103211</t>
  </si>
  <si>
    <t>Demontáž poklopů litinových nebo ocelových včetně rámů hmotnosti přes 100 do 150 kg</t>
  </si>
  <si>
    <t>-162265847</t>
  </si>
  <si>
    <t>Demontáž poklopů litinových a ocelových včetně rámů, hmotnosti jednotlivě přes 100 do 150 Kg</t>
  </si>
  <si>
    <t>899722112</t>
  </si>
  <si>
    <t>Krytí potrubí z plastů výstražnou fólií z PVC 25 cm</t>
  </si>
  <si>
    <t>745915474</t>
  </si>
  <si>
    <t>Krytí potrubí z plastů výstražnou fólií z PVC šířky 25 cm</t>
  </si>
  <si>
    <t>Zaslepení stávajícího potrubí v septiku</t>
  </si>
  <si>
    <t>990785586</t>
  </si>
  <si>
    <t>2037931629</t>
  </si>
  <si>
    <t>9"v.č.D.2</t>
  </si>
  <si>
    <t>840714865</t>
  </si>
  <si>
    <t>9*2"v.č.D.2</t>
  </si>
  <si>
    <t>1357843525</t>
  </si>
  <si>
    <t>27*0,5*0,2"v.č.D.2</t>
  </si>
  <si>
    <t>851589939</t>
  </si>
  <si>
    <t>8+2,5*2"v.č.D.2</t>
  </si>
  <si>
    <t>938902122</t>
  </si>
  <si>
    <t>Čištění ploch betonových konstrukcí tlakovou vodou</t>
  </si>
  <si>
    <t>2140613012</t>
  </si>
  <si>
    <t>Čištění nádrží, ploch dřevěných nebo betonových konstrukcí, potrubí ploch betonových konstrukcí tlakovou vodou</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</si>
  <si>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</si>
  <si>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6*6,5+(6,5*6+6*2)*3"v.č.D.2,3</t>
  </si>
  <si>
    <t>962042321</t>
  </si>
  <si>
    <t>Bourání zdiva nadzákladového z betonu prostého přes 1 m3</t>
  </si>
  <si>
    <t>627498086</t>
  </si>
  <si>
    <t>Bourání zdiva z betonu prostého nadzákladového objemu přes 1 m3</t>
  </si>
  <si>
    <t xml:space="preserve">Poznámka k souboru cen:
1. Bourání pilířů o průřezu přes 0,36 m2 se oceňuje cenami -2320 a - 2321 jako bourání zdiva     nadzákladového z betonu prostého. </t>
  </si>
  <si>
    <t>(0,6+1)*2*1,9*0,2*3"v.č.D.3</t>
  </si>
  <si>
    <t>963012510</t>
  </si>
  <si>
    <t>Bourání stropů z ŽB desek š do 300 mm tl do 140 mm</t>
  </si>
  <si>
    <t>1033947961</t>
  </si>
  <si>
    <t>Bourání stropů z desek nebo panelů železobetonových prefabrikovaných s dutinami z desek, š. do 300 mm tl. do 140 mm</t>
  </si>
  <si>
    <t xml:space="preserve">Poznámka k souboru cen:
1. Bourání stropů z panelů plných se oceňuje cenami souboru cen 963 05-1 . Bourání železobetonových     stropů. </t>
  </si>
  <si>
    <t>6,5*6*0,15"v.č.D.2,3</t>
  </si>
  <si>
    <t>106941881</t>
  </si>
  <si>
    <t>-2122317831</t>
  </si>
  <si>
    <t>-2096589247</t>
  </si>
  <si>
    <t>949896771</t>
  </si>
  <si>
    <t>6,32"viz položka odstranění živice</t>
  </si>
  <si>
    <t>-2117922254</t>
  </si>
  <si>
    <t>6,32*2"viz položka odstranění živice</t>
  </si>
  <si>
    <t>-362070109</t>
  </si>
  <si>
    <t>828844558</t>
  </si>
  <si>
    <t>201404153 - Vedlejší a ostatní náklady</t>
  </si>
  <si>
    <t>VRN - Vedlejší rozpočtové náklady</t>
  </si>
  <si>
    <t xml:space="preserve">    VRN3 - Zařízení staveniště</t>
  </si>
  <si>
    <t xml:space="preserve">    VRN7 - Provozní vlivy</t>
  </si>
  <si>
    <t>VRN</t>
  </si>
  <si>
    <t>Vedlejší rozpočtové náklady</t>
  </si>
  <si>
    <t>VRN3</t>
  </si>
  <si>
    <t>Zařízení staveniště</t>
  </si>
  <si>
    <t>030001000</t>
  </si>
  <si>
    <t>Kč</t>
  </si>
  <si>
    <t>1024</t>
  </si>
  <si>
    <t>29045790</t>
  </si>
  <si>
    <t>Základní rozdělení průvodních činností a nákladů zařízení staveniště</t>
  </si>
  <si>
    <t>VRN7</t>
  </si>
  <si>
    <t>Provozní vlivy</t>
  </si>
  <si>
    <t>070001000</t>
  </si>
  <si>
    <t>-1794166781</t>
  </si>
  <si>
    <t>Základní rozdělení průvodních činností a nákladů provozní vlivy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</si>
  <si>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</si>
  <si>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</si>
  <si>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</si>
  <si>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</si>
  <si>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</si>
  <si>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</si>
  <si>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</si>
  <si>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</si>
  <si>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</si>
  <si>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</si>
  <si>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</si>
  <si>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</si>
  <si>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</si>
  <si>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</si>
  <si>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</si>
  <si>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</si>
  <si>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</si>
  <si>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</si>
  <si>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</si>
  <si>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</si>
  <si>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</si>
  <si>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</si>
  <si>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</si>
  <si>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</si>
  <si>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</si>
  <si>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</si>
  <si>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</si>
  <si>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</si>
  <si>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</si>
  <si>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</si>
  <si>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</si>
  <si>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</si>
  <si>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</si>
  <si>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</si>
  <si>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</si>
  <si>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</si>
  <si>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</si>
  <si>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</si>
  <si>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</si>
  <si>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</si>
  <si>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</si>
  <si>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</si>
  <si>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</si>
  <si>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</si>
  <si>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</si>
  <si>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</si>
  <si>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</si>
  <si>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</si>
  <si>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</si>
  <si>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</si>
  <si>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</si>
  <si>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</si>
  <si>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</si>
  <si>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</si>
  <si>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</si>
  <si>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</si>
  <si>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</si>
  <si>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</si>
  <si>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</si>
  <si>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</si>
  <si>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</si>
  <si>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</si>
  <si>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</si>
  <si>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</si>
  <si>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</si>
  <si>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</si>
  <si>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</si>
  <si>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</si>
  <si>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</si>
  <si>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</si>
  <si>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</si>
  <si>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</si>
  <si>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</si>
  <si>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</si>
  <si>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</si>
  <si>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</si>
  <si>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</si>
  <si>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</si>
  <si>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</si>
  <si>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</si>
  <si>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</si>
  <si>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</si>
  <si>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</si>
  <si>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</si>
  <si>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</si>
  <si>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</si>
  <si>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</si>
  <si>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</si>
  <si>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</si>
  <si>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</si>
  <si>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</si>
  <si>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</si>
  <si>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</si>
  <si>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</si>
  <si>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</si>
  <si>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</si>
  <si>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</si>
  <si>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</si>
  <si>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</si>
  <si>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</si>
  <si>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</si>
  <si>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</si>
  <si>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</si>
  <si>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</si>
  <si>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</si>
  <si>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</si>
  <si>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</si>
  <si>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</si>
  <si>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</si>
  <si>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</si>
  <si>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</si>
  <si>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</si>
  <si>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</si>
  <si>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</si>
  <si>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</si>
  <si>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</si>
  <si>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</si>
  <si>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</si>
  <si>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</si>
  <si>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</si>
  <si>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</si>
  <si>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</si>
  <si>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</si>
  <si>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</si>
  <si>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</si>
  <si>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</si>
  <si>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</si>
  <si>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</si>
  <si>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</si>
  <si>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</si>
  <si>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</si>
  <si>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</si>
  <si>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</si>
  <si>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</si>
  <si>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</si>
  <si>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</si>
  <si>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</si>
  <si>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</si>
  <si>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</si>
  <si>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</si>
  <si>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</si>
  <si>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</si>
  <si>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</si>
  <si>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</si>
  <si>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</si>
  <si>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</si>
  <si>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</si>
  <si>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</si>
  <si>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</si>
  <si>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</si>
  <si>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</si>
  <si>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</si>
  <si>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</si>
  <si>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</si>
  <si>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</si>
  <si>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</si>
  <si>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</si>
  <si>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</si>
  <si>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</si>
  <si>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</si>
  <si>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</si>
  <si>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</si>
  <si>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</si>
  <si>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</si>
  <si>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</si>
  <si>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</si>
  <si>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</si>
  <si>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</si>
  <si>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</si>
  <si>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44,04-8,7-1,696"viz položky zemních prací</t>
  </si>
  <si>
    <t>25</t>
  </si>
  <si>
    <t>175101101</t>
  </si>
  <si>
    <t>Obsypání potrubí bez prohození sypaniny z hornin tř. 1 až 4 uloženým do 3 m od kraje výkopu</t>
  </si>
  <si>
    <t>-189795015</t>
  </si>
  <si>
    <t>Obsypání potrubí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</si>
  <si>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</si>
  <si>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2,5*0,45*0,8+13*1,2*0,5"v.č.D.2</t>
  </si>
  <si>
    <t>26</t>
  </si>
  <si>
    <t>M</t>
  </si>
  <si>
    <t>583313450</t>
  </si>
  <si>
    <t>kamenivo těžené drobné frakce 0-4</t>
  </si>
  <si>
    <t>t</t>
  </si>
  <si>
    <t>424780119</t>
  </si>
  <si>
    <t>kamenivo přírodní těžené pro stavební účely  PTK  (drobné, hrubé, štěrkopísky) kamenivo těžené drobné D&lt;=2 mm (ČSN EN 13043 ) D&lt;=4 mm (ČSN EN 12620, ČSN EN 13139 ) d=0 mm, D&lt;=6,3 mm (ČSN EN 13242) frakce  0-4  tříděná</t>
  </si>
  <si>
    <t>8,7*2 'Přepočtené koeficientem množství</t>
  </si>
  <si>
    <t>27</t>
  </si>
  <si>
    <t>175101201</t>
  </si>
  <si>
    <t>Obsypání objektů bez prohození sypaniny z hornin tř. 1 až 4 uloženým do 30 m od kraje objektu</t>
  </si>
  <si>
    <t>928252753</t>
  </si>
  <si>
    <t>Obsypání objektů sypaninou z vhodných hornin 1 až 4 nebo materiálem uloženým ve vzdálenosti do 30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</si>
  <si>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10-11 Obsyp potrubí.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30 m uvedenou v popisu souboru cen se rozumí nejkratší vzdálenost těžiště hromady     nebo dočasné skládky, z níž se sypanina odebírá, od vnějšího okraje objektu. Použije-li se pro     obsyp objektů sypaniny ze zeminy, kterou je nutno přemisťo- vat ze vzdálenosti přes 30 m od     vnějšího okraje objektu a rozpojovat, oceňuje se toto     a) přemístění sypaniny cenami souboru cen 162 . 0-1 . Vodorovné přemístění výkopku,     b) rozpojení dle čl. 3172 Všeobecných podmínek katalogu přičemž se vzdálenost 30 m od celkové         vzdálenosti neodečítá. 6. Míru zhutnění předepisuje projekt. 7. V cenách nejsou zahrnuty náklady na nakupovanou sypaninu. Tato se oceňuje ve specifikaci. </t>
  </si>
  <si>
    <t>(2,2*2,2-pi*0,62*0,62)*2,8"v.č.D.3</t>
  </si>
  <si>
    <t>28</t>
  </si>
  <si>
    <t>181111111</t>
  </si>
  <si>
    <t>Plošná úprava terénu do 500 m2 zemina tř 1 až 4 nerovnosti do +/- 100 mm v rovinně a svahu do 1:5</t>
  </si>
  <si>
    <t>515896342</t>
  </si>
  <si>
    <t>Plošná úprava terénu v zemině tř. 1 až 4 s urovnáním povrchu bez doplnění ornice souvislé plochy do 500 m2 při nerovnostech terénu přes +/-50 do +/- 100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</si>
  <si>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</si>
  <si>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4*1"v.č.D.2</t>
  </si>
  <si>
    <t>2,5*2,5+(12-4,7)*1,5+(3,3-2,15)*1,5"v.č.D.3</t>
  </si>
  <si>
    <t>29</t>
  </si>
  <si>
    <t>181301103</t>
  </si>
  <si>
    <t>Rozprostření ornice tl vrstvy do 200 mm pl do 500 m2 v rovině nebo ve svahu do 1:5</t>
  </si>
  <si>
    <t>-1240271378</t>
  </si>
  <si>
    <t>Rozprostření a urovnání ornice v rovině nebo ve svahu sklonu do 1:5 při souvislé ploše do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</si>
  <si>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</si>
  <si>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Zemní práce - povrchové úpravy terénu</t>
  </si>
  <si>
    <t>30</t>
  </si>
  <si>
    <t>181411131</t>
  </si>
  <si>
    <t>Založení parkového trávníku výsevem plochy do 1000 m2 v rovině a ve svahu do 1:5</t>
  </si>
  <si>
    <t>-2022271214</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</si>
  <si>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</si>
  <si>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</si>
  <si>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31</t>
  </si>
  <si>
    <t>005724200</t>
  </si>
  <si>
    <t>osivo směs travní parková okrasná</t>
  </si>
  <si>
    <t>kg</t>
  </si>
  <si>
    <t>1172034819</t>
  </si>
  <si>
    <t>osiva pícnin směsi travní balení obvykle 25 kg parková (3 kg)</t>
  </si>
  <si>
    <t>22,925*0,025 'Přepočtené koeficientem množství</t>
  </si>
  <si>
    <t>Vodorovné konstrukce</t>
  </si>
  <si>
    <t>32</t>
  </si>
  <si>
    <t>451572111</t>
  </si>
  <si>
    <t>Lože pod potrubí otevřený výkop z kameniva drobného těženého</t>
  </si>
  <si>
    <t>-1686774698</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</si>
  <si>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</si>
  <si>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</si>
  <si>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2,3*0,8*0,1+12,6*1,2*0,1"v.č.D.2</t>
  </si>
  <si>
    <t>33</t>
  </si>
  <si>
    <t>451573111</t>
  </si>
  <si>
    <t>Lože pod potrubí otevřený výkop ze štěrkopísku</t>
  </si>
  <si>
    <t>994337853</t>
  </si>
  <si>
    <t>Lože pod potrubí, stoky a drobné objekty v otevřeném výkopu z písku a štěrkopísku do 63 mm</t>
  </si>
  <si>
    <t>2*2*0,1"v.č.D.2 pro šachtu Š2</t>
  </si>
  <si>
    <t>34</t>
  </si>
  <si>
    <t>452311131</t>
  </si>
  <si>
    <t>Podkladní desky z betonu prostého tř. C 12/15 otevřený výkop</t>
  </si>
  <si>
    <t>-1115228859</t>
  </si>
  <si>
    <t>Podkladní a zajišťovací konstrukce z betonu prostého v otevřeném výkopu desky pod potrubí, stoky a drobné objekty z betonu tř. C 12/15</t>
  </si>
  <si>
    <t xml:space="preserve">Poznámka k souboru cen:
1. Ceny -1121 až -1181 a -1192 lze použít i pro ochrannou vrstvu pod železobetonové konstrukce. 2. Ceny -2121 až -2181 a -2192 jsou určeny pro jakékoliv úkosy sedel. </t>
  </si>
  <si>
    <t>2*2*0,1"v.č.D.2</t>
  </si>
  <si>
    <t>Komunikace</t>
  </si>
  <si>
    <t>35</t>
  </si>
  <si>
    <t>566901131</t>
  </si>
  <si>
    <t>Vyspravení podkladu po překopech ing sítí plochy do 15 m2 štěrkodrtí tl. 100 mm</t>
  </si>
  <si>
    <t>111142575</t>
  </si>
  <si>
    <t>Vyspravení podkladu po překopech inženýrských sítí plochy do 15 m2 s rozprostřením a zhutněním štěrkodrtí tl. 100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</si>
  <si>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</si>
  <si>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36</t>
  </si>
  <si>
    <t>566901132</t>
  </si>
  <si>
    <t>Vyspravení podkladu po překopech ing sítí plochy do 15 m2 štěrkodrtí tl. 150 mm</t>
  </si>
  <si>
    <t>1396744151</t>
  </si>
  <si>
    <t>Vyspravení podkladu po překopech inženýrských sítí plochy do 15 m2 s rozprostřením a zhutněním štěrkodrtí tl. 150 mm</t>
  </si>
  <si>
    <t>37</t>
  </si>
  <si>
    <t>566901142</t>
  </si>
  <si>
    <t>Vyspravení podkladu po překopech ing sítí plochy do 15 m2 kamenivem hrubým drceným tl. 150 mm</t>
  </si>
  <si>
    <t>-1099091349</t>
  </si>
  <si>
    <t>Vyspravení podkladu po překopech inženýrských sítí plochy do 15 m2 s rozprostřením a zhutněním kamenivem hrubým drceným tl. 150 mm</t>
  </si>
  <si>
    <t>38</t>
  </si>
  <si>
    <t>566901144</t>
  </si>
  <si>
    <t>Vyspravení podkladu po překopech ing sítí plochy do 15 m2 kamenivem hrubým drceným tl. 250 mm</t>
  </si>
  <si>
    <t>-878583292</t>
  </si>
  <si>
    <t>Vyspravení podkladu po překopech inženýrských sítí plochy do 15 m2 s rozprostřením a zhutněním kamenivem hrubým drceným tl. 250 mm</t>
  </si>
  <si>
    <t>39</t>
  </si>
  <si>
    <t>566901161</t>
  </si>
  <si>
    <t>Vyspravení podkladu po překopech ing sítí plochy do 15 m2 obalovaným kamenivem ACP (OK) tl. 100 mm</t>
  </si>
  <si>
    <t>1912129265</t>
  </si>
  <si>
    <t>Vyspravení podkladu po překopech inženýrských sítí plochy do 15 m2 s rozprostřením a zhutněním obalovaným kamenivem ACP (OK) tl. 100 mm</t>
  </si>
  <si>
    <t>40</t>
  </si>
  <si>
    <t>572340111</t>
  </si>
  <si>
    <t>Vyspravení krytu komunikací po překopech plochy do 15 m2 asfaltovým betonem ACO (AB) tl 50 mm</t>
  </si>
  <si>
    <t>-368729066</t>
  </si>
  <si>
    <t>Vyspravení krytu komunikací po překopech inženýrských sítí plochy do 15 m2 asfaltovým betonem ACO (AB), po zhutnění tl. přes 30 do 50 mm</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</si>
  <si>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</si>
  <si>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41</t>
  </si>
  <si>
    <t>596211110</t>
  </si>
  <si>
    <t>Kladení zámkové dlažby komunikací pro pěší tl 60 mm skupiny A pl do 50 m2</t>
  </si>
  <si>
    <t>380477358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</si>
  <si>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</si>
  <si>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</si>
  <si>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Úpravy povrchů, podlahy a osazování výplní</t>
  </si>
  <si>
    <t>42</t>
  </si>
  <si>
    <t>631313151</t>
  </si>
  <si>
    <t>Vytvarování dna žlabů a kanálů z betonu mrazuvzdorného C 25/30 XF3 s potěrem r zakřivení do 300 mm</t>
  </si>
  <si>
    <t>-1669446807</t>
  </si>
  <si>
    <t>Vytvarování dna z betonu prostého žlabů, kanálů, nádrží nebo vodárenských rychlofiltrů s bedněním s potěrem z cementové malty hlazeným ocelovým hladítkem žlabů nebo kanálů, z betonu pro prostředí s mrazovými cykly C 25/30 XF3, poloměr zakřivení do 300 mm</t>
  </si>
  <si>
    <t xml:space="preserve">Poznámka k souboru cen:
1. Ceny -3111 až -3155 jsou určeny pro beton dna se zaoblenou plochou v příčném i podélném průřezu     mezi dnem a stěnami kanálů, žlabů, jízků apod., jestliže tloušťka betonu i s potěrem v nejširším     místě nepřesahuje 500 mm. 2. Ceny -3211 až -3254 jsou určeny pro beton dna se zaoblenou plochou mezi dnem a stěnami nádrží,     když tloušťka betonu i s potěrem v nejširším místě nepřesahuje 500 mm. Pro vytvarování žlabů,     zřizovaných ve dně nádrží, jsou určeny ceny -3111 až -3155. 3. Cena -3312 je určena pro zřízení podkladních pražců lichoběžníkového nebo jiného průřezu pod     vzduchová tělesa vodárenských rychlofiltrů. 4. Ceny nelze použít pro výplňový, spádový nebo vyrovnávací beton, který se oceňuje cenami 380     31-1422 a -1532. 5. Množství měrných jednotek se určuje podle ustanovení kapitoly 3*1 Konstrukce z betonu prostého     nebo železového části 35 Všeobecných podmínek tohoto katalogu. </t>
  </si>
  <si>
    <t>pi*0,5*0,5*0,3"v.č.D.2</t>
  </si>
  <si>
    <t>Trubní vedení</t>
  </si>
  <si>
    <t>43</t>
  </si>
  <si>
    <t>871315221</t>
  </si>
  <si>
    <t>Kanalizační potrubí z tvrdého PVC-systém KG tuhost třídy SN8 DN150</t>
  </si>
  <si>
    <t>-153909717</t>
  </si>
  <si>
    <t>Kanalizační potrubí z tvrdého PVC systém KG v otevřeném výkopu ve sklonu do 20 %, tuhost třídy SN 8 DN 150</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</si>
  <si>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</si>
  <si>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2,3"v.č.D.2</t>
  </si>
  <si>
    <t>44</t>
  </si>
  <si>
    <t>871355221</t>
  </si>
  <si>
    <t>Kanalizační potrubí z tvrdého PVC-systém KG tuhost třídy SN8 DN200</t>
  </si>
  <si>
    <t>-2075759306</t>
  </si>
  <si>
    <t>Kanalizační potrubí z tvrdého PVC systém KG v otevřeném výkopu ve sklonu do 20 %, tuhost třídy SN 8 DN 200</t>
  </si>
  <si>
    <t>12,6"v.č.D.2</t>
  </si>
  <si>
    <t>45</t>
  </si>
  <si>
    <t>877313123</t>
  </si>
  <si>
    <t>Montáž tvarovek jednoosých na potrubí z trub z PVC těsněných kroužkem otevřený výkop DN 150</t>
  </si>
  <si>
    <t>kus</t>
  </si>
  <si>
    <t>6264207</t>
  </si>
  <si>
    <t>Montáž tvarovek na potrubí z kanalizačních trub z plastu z tvrdého PVC těsněných gumovým kroužkem v otevřeném výkopu jednoosých DN 150</t>
  </si>
  <si>
    <t xml:space="preserve">Poznámka k souboru cen:
1. Napojení trubních řadů z trub PVC na jiný druh potrubí se oceňuje individuálně. 2. V cenách montáže tvarovek nejsou započteny náklady na dodání tvarovek a těsnicích kroužků. Tyto     náklady se oceňují ve specifikaci. Ztratné lze dohodnout u trub kanalizačních z tvrdého PVC ve výši     1,5 %. </t>
  </si>
  <si>
    <t>1"v.č.D.4</t>
  </si>
  <si>
    <t>46</t>
  </si>
  <si>
    <t>286113590</t>
  </si>
  <si>
    <t>koleno kanalizace plastové KGB 150x15°</t>
  </si>
  <si>
    <t>-1575031402</t>
  </si>
  <si>
    <t>trubky z polyvinylchloridu kanalizace domovní a uliční KG - Systém (PVC) kolena KGB KGB 150x15°</t>
  </si>
  <si>
    <t>47</t>
  </si>
  <si>
    <t>877315211</t>
  </si>
  <si>
    <t>Montáž tvarovek z tvrdého PVC-systém KG nebo z polypropylenu-systém KG 2000 jednoosé DN 150</t>
  </si>
  <si>
    <t>2087987127</t>
  </si>
  <si>
    <t>Montáž tvarovek na kanalizačním potrubí z trub z plastu z tvrdého PVC systém KG nebo z polypropylenu systém KG 2000 v otevřeném výkopu jednoosých DN 150</t>
  </si>
  <si>
    <t xml:space="preserve">Poznámka k souboru cen:
1. V cenách nejsou započteny náklady na dodání tvarovek. Tvarovky se oceňují ve ve specifikaci. </t>
  </si>
  <si>
    <t>48</t>
  </si>
  <si>
    <t>286172521</t>
  </si>
  <si>
    <t>vložka šachtová SN8 nebo SN12 DN 150</t>
  </si>
  <si>
    <t>-1040659998</t>
  </si>
  <si>
    <t>trubky z polypropylénu a kombinované potrubí kanalizační podzemní systém PP MASTER vložka šachtová sklolaminátová SN8 nebo SN12 DN 150</t>
  </si>
  <si>
    <t>1"v.č.D.2</t>
  </si>
  <si>
    <t>49</t>
  </si>
  <si>
    <t>877353123</t>
  </si>
  <si>
    <t>Montáž tvarovek jednoosých na potrubí z trub z PVC těsněných kroužkem otevřený výkop DN 200</t>
  </si>
  <si>
    <t>-785095207</t>
  </si>
  <si>
    <t>Montáž tvarovek na potrubí z kanalizačních trub z plastu z tvrdého PVC těsněných gumovým kroužkem v otevřeném výkopu jednoosých DN 200</t>
  </si>
  <si>
    <t>2"v.č.D.2</t>
  </si>
  <si>
    <t>50</t>
  </si>
  <si>
    <t>286113660</t>
  </si>
  <si>
    <t>koleno kanalizace plastové KGB 200x45°</t>
  </si>
  <si>
    <t>-1127831534</t>
  </si>
  <si>
    <t>trubky z polyvinylchloridu kanalizace domovní a uliční KG - Systém (PVC) kolena KGB KGB 200x45°</t>
  </si>
  <si>
    <t>51</t>
  </si>
  <si>
    <t>877355122</t>
  </si>
  <si>
    <t>Montáž nalepovací odbočné tvarovky na potrubí z kanalizačních trub z PVC DN 200</t>
  </si>
  <si>
    <t>1309422322</t>
  </si>
  <si>
    <t xml:space="preserve">Poznámka k souboru cen:
1. V cenách montáže nalepovací odbočné tvarovky nejsou započteny náklady na dodání nalepovacích     tvarovek a těsnících kroužků. Tyto náklady se oceňují ve specifikaci. Ztratné lze dohodnout u     nalepovacích tvarovek ve výši 1,5 %. </t>
  </si>
  <si>
    <t>52</t>
  </si>
  <si>
    <t>877355211</t>
  </si>
  <si>
    <t>Montáž tvarovek z tvrdého PVC-systém KG nebo z polypropylenu-systém KG 2000 jednoosé DN 200</t>
  </si>
  <si>
    <t>1460773046</t>
  </si>
  <si>
    <t>Montáž tvarovek na kanalizačním potrubí z trub z plastu z tvrdého PVC systém KG nebo z polypropylenu systém KG 2000 v otevřeném výkopu jednoosých DN 200</t>
  </si>
  <si>
    <t>4"v.č.D.2</t>
  </si>
  <si>
    <t>53</t>
  </si>
  <si>
    <t>286172531</t>
  </si>
  <si>
    <t>vložka šachtová SN8 nebo SN12 DN 200</t>
  </si>
  <si>
    <t>816533665</t>
  </si>
  <si>
    <t>trubky z polypropylénu a kombinované potrubí kanalizační podzemní systém PP MASTER vložka šachtová sklolaminátová SN8 nebo SN12 DN 200</t>
  </si>
  <si>
    <t>54</t>
  </si>
  <si>
    <t>877375122</t>
  </si>
  <si>
    <t>Montáž nalepovací odbočné tvarovky na potrubí z kanalizačních trub z PVC DN 300</t>
  </si>
  <si>
    <t>-1517601581</t>
  </si>
  <si>
    <t>55</t>
  </si>
  <si>
    <t>286114001</t>
  </si>
  <si>
    <t>odbočka kanalizační plastová s hrdlem KGEA-250/200/45° - nalepovací</t>
  </si>
  <si>
    <t>-978711381</t>
  </si>
  <si>
    <t>trubky z polyvinylchloridu kanalizace domovní a uliční KG - Systém (PVC) odbočky KGEA 45° KGEA-250/200/45°</t>
  </si>
  <si>
    <t>56</t>
  </si>
  <si>
    <t>286113961</t>
  </si>
  <si>
    <t>odbočka kanalizační plastová s hrdlem KGEA-200/200/45° - nalepovací</t>
  </si>
  <si>
    <t>-271453345</t>
  </si>
  <si>
    <t>trubky z polyvinylchloridu kanalizace domovní a uliční KG - Systém (PVC) odbočky KGEA 45° KGEA-200/200/45°</t>
  </si>
  <si>
    <t>57</t>
  </si>
  <si>
    <t>892351111</t>
  </si>
  <si>
    <t>Tlaková zkouška vodou potrubí DN 150 nebo 200</t>
  </si>
  <si>
    <t>1262487427</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</si>
  <si>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</si>
  <si>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</si>
  <si>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2,3+12,6"v.č.D.2</t>
  </si>
  <si>
    <t>58</t>
  </si>
  <si>
    <t>892372111</t>
  </si>
  <si>
    <t>Zabezpečení konců potrubí DN do 300 při tlakových zkouškách vodou</t>
  </si>
  <si>
    <t>-645488593</t>
  </si>
  <si>
    <t>Tlakové zkoušky vodou zabezpečení konců potrubí při tlakových zkouškách DN do 300</t>
  </si>
  <si>
    <t>59</t>
  </si>
  <si>
    <t>894411111</t>
  </si>
  <si>
    <t>Zřízení šachet kanalizačních z betonových dílců na potrubí DN do 200 dno beton tř. C 25/30</t>
  </si>
  <si>
    <t>-589744608</t>
  </si>
  <si>
    <t>Zřízení šachet kanalizačních z betonových dílců výšky vstupu do 1,50 m s obložením dna betonem tř. C 25/30, na potrubí DN do 200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</si>
  <si>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dodání a osazení stupadel. 3. V cenách nejsou započteny náklady na:     a) litinové poklopy; osazení litinových poklopů se oceňuje cenami souboru cen 899 10- . 1         Osazení poklopů litinových a ocelových včetně rámů části A 01 tohoto katalogu; dodání poklopů se         oceňuje ve specifikaci,     b) podkladní prstence; tyto se oceňují cenami souboru cen 452 38- . 1 Podkladní  a vyrovnávací         konstrukce z betonu části A 01 tohoto katalogu,     c) dodání betonových dílců; tyto se oceňují ve specifikaci. </t>
  </si>
  <si>
    <t>60</t>
  </si>
  <si>
    <t>592243200</t>
  </si>
  <si>
    <t>prstenec šachetní betonový vyrovnávací TBW-Q.1 63/6 62,5 x 12 x 6 cm</t>
  </si>
  <si>
    <t>1695435679</t>
  </si>
  <si>
    <t>prefabrikáty pro vstupní šachty a drenážní šachtice (betonové a železobetonové) šachty pro odpadní kanály a potrubí uložená v zemi vyrovnávací prstence TBW-Q.1 63/6    62,5 x 12 x 6</t>
  </si>
  <si>
    <t>1"v.č.D.6</t>
  </si>
  <si>
    <t>61</t>
  </si>
  <si>
    <t>592243210</t>
  </si>
  <si>
    <t>prstenec šachetní betonový vyrovnávací TBW-Q.1 63/8 62,5 x 12 x 8 cm</t>
  </si>
  <si>
    <t>1360168138</t>
  </si>
  <si>
    <t>prefabrikáty pro vstupní šachty a drenážní šachtice (betonové a železobetonové) šachty pro odpadní kanály a potrubí uložená v zemi vyrovnávací prstence TBW-Q.1 63/8    62,5 x 12 x 8</t>
  </si>
  <si>
    <t>62</t>
  </si>
  <si>
    <t>592243120</t>
  </si>
  <si>
    <t>konus šachetní betonový TBR-Q.1 100-63/58/12 KPS 100x62,5x58 cm</t>
  </si>
  <si>
    <t>1367920806</t>
  </si>
  <si>
    <t>prefabrikáty pro vstupní šachty a drenážní šachtice (betonové a železobetonové) šachty pro odpadní kanály a potrubí uložená v zemi konus šachetní (síla stěny 12 cm) KPS - kapsové plastové stupadlo TBR-Q.1 100-63/58/12 KPS     100 x 62,5 x 58</t>
  </si>
  <si>
    <t>63</t>
  </si>
  <si>
    <t>592243370</t>
  </si>
  <si>
    <t>dno betonové šachty kanalizační přímé TBZ-Q.1 100/60 V max. 40 100/60x40 cm</t>
  </si>
  <si>
    <t>641954769</t>
  </si>
  <si>
    <t>prefabrikáty pro vstupní šachty a drenážní šachtice (betonové a železobetonové) šachty pro odpadní kanály a potrubí uložená v zemi dno šachty kanalizační přímé V - průměr odtoku TBZ-Q.1  100/60 V max.40    100 / 60 x 40</t>
  </si>
  <si>
    <t>64</t>
  </si>
  <si>
    <t>592243480</t>
  </si>
  <si>
    <t>těsnění elastomerové pro spojení šachetních dílů EMT DN 1000</t>
  </si>
  <si>
    <t>-722848503</t>
  </si>
  <si>
    <t>prefabrikáty pro vstupní šachty a drenážní šachtice (betonové a železobetonové) šachty pro odpadní kanály a potrubí uložená v zemi těsnění elastomerové pro spojení šachetních dílů EMT DN 1000</t>
  </si>
  <si>
    <t>1+1+1"v.č.D.6</t>
  </si>
  <si>
    <t>65</t>
  </si>
  <si>
    <t>592241620</t>
  </si>
  <si>
    <t>skruž betonová s ocelová se stupadly +PE povlakem TBH-Q 1000/1000/120 SP 100x100x12 cm</t>
  </si>
  <si>
    <t>-1683551606</t>
  </si>
  <si>
    <t>prefabrikáty pro vstupní šachty a drenážní šachtice (betonové a železobetonové) šachty pro odpadní kanály a potrubí uložená v zemi skruže s ocelovými stupadly s PE povlakem TBH-Q 1000/1000/120 SP100 x 100 x 12</t>
  </si>
  <si>
    <t>66</t>
  </si>
  <si>
    <t>592241610</t>
  </si>
  <si>
    <t>skruž betonová s ocelová se stupadly +PE povlakem TBH TBS-Q 1000/500/120 SP 100x50x12 cm</t>
  </si>
  <si>
    <t>1626714232</t>
  </si>
  <si>
    <t>prefabrikáty pro vstupní šachty a drenážní šachtice (betonové a železobetonové) šachty pro odpadní kanály a potrubí uložená v zemi skruže s ocelovými stupadly s PE povlakem TBS-Q 1000/500/120 SP  100 x 50 x 12</t>
  </si>
  <si>
    <t>67</t>
  </si>
  <si>
    <t>899103111</t>
  </si>
  <si>
    <t>Osazení poklopů litinových nebo ocelových včetně rámů hmotnosti nad 100 do 150 kg</t>
  </si>
  <si>
    <t>-1838368374</t>
  </si>
  <si>
    <t>Osazení poklopů litinových a ocelových včetně rámů hmotnosti jednotlivě přes 100 do 150 kg</t>
  </si>
  <si>
    <t xml:space="preserve">Poznámka k souboru cen:
1. Cena -1111 lze použít i pro osazení rektifikačních kroužků nebo rámečků. 2. V cenách nejsou započteny náklady na dodání poklopů včetně rámů; tyto náklady se oceňují ve     specifikaci. </t>
  </si>
  <si>
    <t>68</t>
  </si>
  <si>
    <t>552434440</t>
  </si>
  <si>
    <t>poklop kruhový litinový 600 B 125</t>
  </si>
  <si>
    <t>306417261</t>
  </si>
  <si>
    <t>výrobky kanalizační litinové kanály, mříže, rošty, vpusti, poklopy poklop kruhový, ČSN 13 6310 600 B 125</t>
  </si>
  <si>
    <t>69</t>
  </si>
  <si>
    <t>899901601</t>
  </si>
  <si>
    <t>Zaslepení stávajícího potrubí v šachtách</t>
  </si>
  <si>
    <t>1549963938</t>
  </si>
  <si>
    <t>3"v.č.D.2</t>
  </si>
  <si>
    <t>Ostatní konstrukce a práce-bourání</t>
  </si>
  <si>
    <t>70</t>
  </si>
  <si>
    <t>916131213</t>
  </si>
  <si>
    <t>Osazení silničního obrubníku betonového stojatého s boční opěrou do lože z betonu prostého</t>
  </si>
  <si>
    <t>-1021239303</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</si>
  <si>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</si>
  <si>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</si>
  <si>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2"v.č.D.3</t>
  </si>
  <si>
    <t>71</t>
  </si>
  <si>
    <t>916231213</t>
  </si>
  <si>
    <t>Osazení chodníkového obrubníku betonového stojatého s boční opěrou do lože z betonu prostého</t>
  </si>
  <si>
    <t>-1790676337</t>
  </si>
  <si>
    <t>Osazení chodníkového obrubníku betonového se zřízením lože, s vyplněním a zatřením spár cementovou maltou stojatého s boční opěrou z betonu prostého tř. C 12/15, do lože z betonu prostého téže značky</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</si>
  <si>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</si>
  <si>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4"v.č.D.3</t>
  </si>
  <si>
    <t>72</t>
  </si>
  <si>
    <t>916991121</t>
  </si>
  <si>
    <t>Lože pod obrubníky, krajníky nebo obruby z dlažebních kostek z betonu prostého</t>
  </si>
  <si>
    <t>-694780472</t>
  </si>
  <si>
    <t>Lože pod obrubníky, krajníky nebo obruby z dlažebních kostek z betonu prostého tř. C 12/15</t>
  </si>
  <si>
    <t>6*0,5*0,2"v.č.D.3</t>
  </si>
  <si>
    <t>73</t>
  </si>
  <si>
    <t>919735113</t>
  </si>
  <si>
    <t>Řezání stávajícího živičného krytu hl do 150 mm</t>
  </si>
  <si>
    <t>-2047223634</t>
  </si>
  <si>
    <t>Řezání stávajícího živičného krytu nebo podkladu hloubky přes 100 do 150 mm</t>
  </si>
  <si>
    <t xml:space="preserve">Poznámka k souboru cen:
1. V cenách jsou započteny i náklady na spotřebu vody. </t>
  </si>
  <si>
    <t>4*2+1,5"v.č.D.3</t>
  </si>
  <si>
    <t>74</t>
  </si>
  <si>
    <t>979021112</t>
  </si>
  <si>
    <t>Očištění vybouraných obrubníků a krajníků chodníkových při překopech inženýrských sítí</t>
  </si>
  <si>
    <t>-1096294267</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</si>
  <si>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chodníkových</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</si>
  <si>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</si>
  <si>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75</t>
  </si>
  <si>
    <t>979021113</t>
  </si>
  <si>
    <t>Očištění vybouraných obrubníků a krajníků silničních při překopech inženýrských sítí</t>
  </si>
  <si>
    <t>-515970845</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</si>
  <si>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</si>
  <si>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76</t>
  </si>
  <si>
    <t>979051121</t>
  </si>
  <si>
    <t>Očištění zámkových dlaždic se spárováním z kameniva těženého při překopech inženýrských sítí</t>
  </si>
  <si>
    <t>-54431040</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</si>
  <si>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</si>
  <si>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997</t>
  </si>
  <si>
    <t>Přesun sutě</t>
  </si>
  <si>
    <t>77</t>
  </si>
  <si>
    <t>997221561</t>
  </si>
  <si>
    <t>Vodorovná doprava suti z kusových materiálů do 1 km</t>
  </si>
  <si>
    <t>1461369952</t>
  </si>
  <si>
    <t>Vodorovná doprava suti bez naložení, ale se složením a s hrubým urovnáním z kusových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</si>
  <si>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</si>
  <si>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1,896"viz položka odstranění živice</t>
  </si>
  <si>
    <t>78</t>
  </si>
  <si>
    <t>997221569</t>
  </si>
  <si>
    <t>Příplatek ZKD 1 km u vodorovné dopravy suti z kusových materiálů</t>
  </si>
  <si>
    <t>1780779674</t>
  </si>
  <si>
    <t>Vodorovná doprava suti bez naložení, ale se složením a s hrubým urovnáním Příplatek k ceně za každý další i započatý 1 km přes 1 km</t>
  </si>
  <si>
    <t>1,896*2"viz položka odstranění živice</t>
  </si>
  <si>
    <t>79</t>
  </si>
  <si>
    <t>997221611</t>
  </si>
  <si>
    <t>Nakládání suti na dopravní prostředky pro vodorovnou dopravu</t>
  </si>
  <si>
    <t>-810363557</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</si>
  <si>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</si>
  <si>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</si>
  <si>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80</t>
  </si>
  <si>
    <t>997221845</t>
  </si>
  <si>
    <t>Poplatek za uložení odpadu z asfaltových povrchů na skládce (skládkovné)</t>
  </si>
  <si>
    <t>1318446224</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</si>
  <si>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</si>
  <si>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</si>
  <si>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</si>
  <si>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</si>
  <si>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81</t>
  </si>
  <si>
    <t>998276101</t>
  </si>
  <si>
    <t>Přesun hmot pro trubní vedení z trub z plastických hmot otevřený výkop</t>
  </si>
  <si>
    <t>943164661</t>
  </si>
  <si>
    <t>Přesun hmot pro trubní vedení hloubené z trub z plastických hmot nebo sklolaminátových pro vodovody nebo kanalizace v otevřeném výkopu dopravní vzdálenost do 15 m</t>
  </si>
  <si>
    <t>201404152 - Zrušení septiku u DSP</t>
  </si>
  <si>
    <t>22233</t>
  </si>
  <si>
    <t>100501601</t>
  </si>
  <si>
    <t>Vyčerpání a vyvezení stávajícího obsahu septiku na ČOV</t>
  </si>
  <si>
    <t>-1318943635</t>
  </si>
  <si>
    <t>1"viz TZ</t>
  </si>
  <si>
    <t>100501602</t>
  </si>
  <si>
    <t>Vyčerpání a vyvezení obsahu septiku po očištění tlakovou vodou na ČOV</t>
  </si>
  <si>
    <t>-2028483359</t>
  </si>
  <si>
    <t>-251964700</t>
  </si>
  <si>
    <t>8*1,5"v.č.D.2</t>
  </si>
  <si>
    <t>1900670073</t>
  </si>
  <si>
    <t>8*2,5"v.č.D.2</t>
  </si>
  <si>
    <t>-13228668</t>
  </si>
  <si>
    <t>-540775287</t>
  </si>
  <si>
    <t>9*3"v.č.D.2</t>
  </si>
  <si>
    <t>1002399665</t>
  </si>
  <si>
    <t>10"v.č.D.2</t>
  </si>
  <si>
    <t>728811</t>
  </si>
  <si>
    <t>10*2*1,7"v.č.D.2</t>
  </si>
  <si>
    <t>1307648222</t>
  </si>
  <si>
    <t>(8,8-2,5)*8*0,2"v.č.D.2</t>
  </si>
  <si>
    <t>122201101</t>
  </si>
  <si>
    <t>Odkopávky a prokopávky nezapažené v hornině tř. 3 objem do 100 m3</t>
  </si>
  <si>
    <t>-1578569160</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</si>
  <si>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</si>
  <si>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</si>
  <si>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</si>
  <si>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12"v.č.D.2</t>
  </si>
  <si>
    <t>7</t>
  </si>
  <si>
    <t>121101101</t>
  </si>
  <si>
    <t>Sejmutí ornice s přemístěním na vzdálenost do 50 m</t>
  </si>
  <si>
    <t>1372857991</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</si>
  <si>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</si>
  <si>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</si>
  <si>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4*1*0,2"v.č.D.2</t>
  </si>
  <si>
    <t>2,5*2,5*0,2+(13-4,7)*1,5*0,2+(3,3-2,15)*1,5*0,2"v.č.D.3</t>
  </si>
  <si>
    <t>Součet</t>
  </si>
  <si>
    <t>8</t>
  </si>
  <si>
    <t>132201201</t>
  </si>
  <si>
    <t>Hloubení rýh š do 2000 mm v hornině tř. 3 objemu do 100 m3</t>
  </si>
  <si>
    <t>-1244242455</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</si>
  <si>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</si>
  <si>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popsané v poznámce č. 1 v horninách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</si>
  <si>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3,5*0,8*(1,68+1,63)*0,5"v.č.D.3</t>
  </si>
  <si>
    <t>-3,5*0,8*0,2"odpočet ornice</t>
  </si>
  <si>
    <t>Mezisoučet</t>
  </si>
  <si>
    <t>13*1,2*(2,85+2,92)*0,5"v.č.D.3</t>
  </si>
  <si>
    <t>-4*1,2*0,6-9*1,2*0,2"odpočet ornice a vrstev komunikace</t>
  </si>
  <si>
    <t>9</t>
  </si>
  <si>
    <t>132201209</t>
  </si>
  <si>
    <t>Příplatek za lepivost k hloubení rýh š do 2000 mm v hornině tř. 3</t>
  </si>
  <si>
    <t>1586093331</t>
  </si>
  <si>
    <t>Hloubení zapažených i nezapažených rýh šířky přes 600 do 2 000 mm s urovnáním dna do předepsaného profilu a spádu v hornině tř. 3 Příplatek k cenám za lepivost horniny tř. 3</t>
  </si>
  <si>
    <t>133201101</t>
  </si>
  <si>
    <t>Hloubení šachet v hornině tř. 3 objemu do 100 m3</t>
  </si>
  <si>
    <t>-242939105</t>
  </si>
  <si>
    <t>Hloubení zapažených i nezapažených šachet s případným nutným přemístěním výkopku ve výkopišti v hornině tř. 3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</si>
  <si>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</si>
  <si>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2,2*2,2*2,8"v.č.D.3</t>
  </si>
  <si>
    <t>11</t>
  </si>
  <si>
    <t>133201109</t>
  </si>
  <si>
    <t>Příplatek za lepivost u hloubení šachet v hornině tř. 3</t>
  </si>
  <si>
    <t>2044841715</t>
  </si>
  <si>
    <t>Hloubení zapažených i nezapažených šachet s případným nutným přemístěním výkopku ve výkopišti v hornině tř. 3 Příplatek k cenám za lepivost horniny tř. 3</t>
  </si>
  <si>
    <t>12</t>
  </si>
  <si>
    <t>151101101</t>
  </si>
  <si>
    <t>Zřízení příložného pažení a rozepření stěn rýh hl do 2 m</t>
  </si>
  <si>
    <t>367577524</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</si>
  <si>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</si>
  <si>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</si>
  <si>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3,5*2*(1,68+1,63)*0,5"v.č.D.3</t>
  </si>
  <si>
    <t>13</t>
  </si>
  <si>
    <t>151101102</t>
  </si>
  <si>
    <t>Zřízení příložného pažení a rozepření stěn rýh hl do 4 m</t>
  </si>
  <si>
    <t>1847316579</t>
  </si>
  <si>
    <t>Zřízení pažení a rozepření stěn rýh pro podzemní vedení pro všechny šířky rýhy příložné pro jakoukoliv mezerovitost, hloubky do 4 m</t>
  </si>
  <si>
    <t>13*2*(2,85+2,92)*0,5"v.č.D.3</t>
  </si>
  <si>
    <t>14</t>
  </si>
  <si>
    <t>151101111</t>
  </si>
  <si>
    <t>Odstranění příložného pažení a rozepření stěn rýh hl do 2 m</t>
  </si>
  <si>
    <t>-1152668103</t>
  </si>
  <si>
    <t>Odstranění pažení a rozepření stěn rýh pro podzemní vedení s uložením materiálu na vzdálenost do 3 m od kraje výkopu příložné, hloubky do 2 m</t>
  </si>
  <si>
    <t>151101112</t>
  </si>
  <si>
    <t>Odstranění příložného pažení a rozepření stěn rýh hl do 4 m</t>
  </si>
  <si>
    <t>-1297233231</t>
  </si>
  <si>
    <t>Odstranění pažení a rozepření stěn rýh pro podzemní vedení s uložením materiálu na vzdálenost do 3 m od kraje výkopu příložné, hloubky přes 2 do 4 m</t>
  </si>
  <si>
    <t>16</t>
  </si>
  <si>
    <t>151101201</t>
  </si>
  <si>
    <t>Zřízení příložného pažení stěn výkopu hl do 4 m</t>
  </si>
  <si>
    <t>437602405</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</si>
  <si>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</si>
  <si>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</si>
  <si>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2,2*4*3"v.č.D.3</t>
  </si>
  <si>
    <t>17</t>
  </si>
  <si>
    <t>151101211</t>
  </si>
  <si>
    <t>Odstranění příložného pažení stěn hl do 4 m</t>
  </si>
  <si>
    <t>-1577703999</t>
  </si>
  <si>
    <t>Odstranění pažení stěn výkopu s uložením pažin na vzdálenost do 3 m od okraje výkopu příložné, hloubky do 4 m</t>
  </si>
  <si>
    <t>18</t>
  </si>
  <si>
    <t>151101301</t>
  </si>
  <si>
    <t>Zřízení rozepření stěn při pažení příložném hl do 4 m</t>
  </si>
  <si>
    <t>1770682840</t>
  </si>
  <si>
    <t>Zřízení rozepření zapažených stěn výkopů s potřebným přepažováním při roubení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</si>
  <si>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</si>
  <si>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2,2*2,2*3"v.č.D.3</t>
  </si>
  <si>
    <t>19</t>
  </si>
  <si>
    <t>151101311</t>
  </si>
  <si>
    <t>Odstranění rozepření stěn při pažení příložném hl do 4 m</t>
  </si>
  <si>
    <t>-121030994</t>
  </si>
  <si>
    <t>Odstranění rozepření stěn výkopů s uložením materiálu na vzdálenost do 3 m od okraje výkopu roubení příložného, hloubky do 4 m</t>
  </si>
  <si>
    <t>20</t>
  </si>
  <si>
    <t>161101101</t>
  </si>
  <si>
    <t>Svislé přemístění výkopku z horniny tř. 1 až 4 hl výkopu do 2,5 m</t>
  </si>
  <si>
    <t>-966494809</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</si>
  <si>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</si>
  <si>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</si>
  <si>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161101102</t>
  </si>
  <si>
    <t>Svislé přemístění výkopku z horniny tř. 1 až 4 hl výkopu do 4 m</t>
  </si>
  <si>
    <t>1951347974</t>
  </si>
  <si>
    <t>Svislé přemístění výkopku bez naložení do dopravní nádoby avšak s vyprázdněním dopravní nádoby na hromadu nebo do dopravního prostředku z horniny tř. 1 až 4, při hloubce výkopu přes 2,5 do 4 m</t>
  </si>
  <si>
    <t>22</t>
  </si>
  <si>
    <t>162201101</t>
  </si>
  <si>
    <t>Vodorovné přemístění do 20 m výkopku/sypaniny z horniny tř. 1 až 4</t>
  </si>
  <si>
    <t>1155851927</t>
  </si>
  <si>
    <t>Vodorovné přemístění výkopku nebo sypaniny po suchu na obvyklém dopravním prostředku, bez naložení výkopku, avšak se složením bez rozhrnutí z horniny tř. 1 až 4 na vzdálenost do 20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</si>
  <si>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</si>
  <si>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6*0,5+44,04+13,552-33,644-10,171"viz položky dílu 1</t>
  </si>
  <si>
    <t>23</t>
  </si>
  <si>
    <t>167101101</t>
  </si>
  <si>
    <t>Nakládání výkopku z hornin tř. 1 až 4 do 100 m3</t>
  </si>
  <si>
    <t>1305322297</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</si>
  <si>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</si>
  <si>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</si>
  <si>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24</t>
  </si>
  <si>
    <t>174101101</t>
  </si>
  <si>
    <t>Zásyp jam, šachet rýh nebo kolem objektů sypaninou se zhutněním</t>
  </si>
  <si>
    <t>1700804361</t>
  </si>
  <si>
    <t>Zásyp sypaninou z jakékoliv horniny s uložením výkopku ve vrstvách se zhutněním jam, šachet, rýh nebo kolem objektů v těchto vykopávkách</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</si>
  <si>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</si>
  <si>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Export VZ</t>
  </si>
  <si>
    <t>List obsahuje:</t>
  </si>
  <si>
    <t>3.0</t>
  </si>
  <si>
    <t>ODOM</t>
  </si>
  <si>
    <t>False</t>
  </si>
  <si>
    <t>{3D444071-C38F-478F-94B1-BF1D2C000586}</t>
  </si>
  <si>
    <t>&gt;&gt;  skryté sloupce  &lt;&lt;</t>
  </si>
  <si>
    <t>0,01</t>
  </si>
  <si>
    <t>21</t>
  </si>
  <si>
    <t>15</t>
  </si>
  <si>
    <t>REKAPITULACE STAVBY</t>
  </si>
  <si>
    <t>v ---  níže se nacházejí doplnkové a pomocné údaje k sestavám  --- v</t>
  </si>
  <si>
    <t>Návod na vyplnění</t>
  </si>
  <si>
    <t>0,001</t>
  </si>
  <si>
    <t>Kód:</t>
  </si>
  <si>
    <t>20140415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</si>
  <si>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</si>
  <si>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</si>
  <si>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Kanalizační přípojka a zrušení septiku u DSP č.p.221, k.ú. Dačice</t>
  </si>
  <si>
    <t>0,1</t>
  </si>
  <si>
    <t>KSO:</t>
  </si>
  <si>
    <t>827 21</t>
  </si>
  <si>
    <t>CC-CZ:</t>
  </si>
  <si>
    <t>22231</t>
  </si>
  <si>
    <t>1</t>
  </si>
  <si>
    <t>Místo:</t>
  </si>
  <si>
    <t>Dačice</t>
  </si>
  <si>
    <t>Datum:</t>
  </si>
  <si>
    <t>26.04.2014</t>
  </si>
  <si>
    <t>10</t>
  </si>
  <si>
    <t>100</t>
  </si>
  <si>
    <t>Zadavatel:</t>
  </si>
  <si>
    <t>IČ:</t>
  </si>
  <si>
    <t xml:space="preserve"> </t>
  </si>
  <si>
    <t>DIČ:</t>
  </si>
  <si>
    <t>Uchazeč:</t>
  </si>
  <si>
    <t>Vyplň údaj</t>
  </si>
  <si>
    <t>Projektant:</t>
  </si>
  <si>
    <t>10291121</t>
  </si>
  <si>
    <t>Ing. Zdeněk Hejtman</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</si>
  <si>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</si>
  <si>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</si>
  <si>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</si>
  <si>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</si>
  <si>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</si>
  <si>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</si>
  <si>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</si>
  <si>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</si>
  <si>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</si>
  <si>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</si>
  <si>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</si>
  <si>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</si>
  <si>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</si>
  <si>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</si>
  <si>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</si>
  <si>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</si>
  <si>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</si>
  <si>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</si>
  <si>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</si>
  <si>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</si>
  <si>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</si>
  <si>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</si>
  <si>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</si>
  <si>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</si>
  <si>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</si>
  <si>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</si>
  <si>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</si>
  <si>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</si>
  <si>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</si>
  <si>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</si>
  <si>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</si>
  <si>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</si>
  <si>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</si>
  <si>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</si>
  <si>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</si>
  <si>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</si>
  <si>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</si>
  <si>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</si>
  <si>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</si>
  <si>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</si>
  <si>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201404151</t>
  </si>
  <si>
    <t>Kanalizační přípojka u DSP</t>
  </si>
  <si>
    <t>ING</t>
  </si>
  <si>
    <t>{A091DCCE-5FBC-41B9-B7B6-0FB22EC3E2CE}</t>
  </si>
  <si>
    <t>2</t>
  </si>
  <si>
    <t>201404152</t>
  </si>
  <si>
    <t>Zrušení septiku u DSP</t>
  </si>
  <si>
    <t>STA</t>
  </si>
  <si>
    <t>{A56080C2-6CC2-4AB9-8975-E52B373F0CF9}</t>
  </si>
  <si>
    <t>201404153</t>
  </si>
  <si>
    <t>Vedlejší a ostatní náklady</t>
  </si>
  <si>
    <t>VON</t>
  </si>
  <si>
    <t>{BA057845-2598-419D-A01B-33440CF580AC}</t>
  </si>
  <si>
    <t>Zpět na list:</t>
  </si>
  <si>
    <t>KRYCÍ LIST SOUPISU</t>
  </si>
  <si>
    <t>Objekt:</t>
  </si>
  <si>
    <t>201404151 - Kanalizační přípojka u DSP</t>
  </si>
  <si>
    <t>REKAPITULACE ČLENĚNÍ SOUPISU PRACÍ</t>
  </si>
  <si>
    <t>Kód dílu - Popis</t>
  </si>
  <si>
    <t>Cena celkem [CZK]</t>
  </si>
  <si>
    <t>Náklady soupisu celkem</t>
  </si>
  <si>
    <t>-1</t>
  </si>
  <si>
    <t>HSV - Práce a dodávky HSV</t>
  </si>
  <si>
    <t xml:space="preserve">    1 - Zemní práce</t>
  </si>
  <si>
    <t xml:space="preserve">      18 - Zemní práce - povrchové úpravy terénu</t>
  </si>
  <si>
    <t xml:space="preserve">    4 - Vodorovné konstrukce</t>
  </si>
  <si>
    <t xml:space="preserve">    5 - Komunikace</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</si>
  <si>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</si>
  <si>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</si>
  <si>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</si>
  <si>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</si>
  <si>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</si>
  <si>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</si>
  <si>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</si>
  <si>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</si>
  <si>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</si>
  <si>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</si>
  <si>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</si>
  <si>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</si>
  <si>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</si>
  <si>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</si>
  <si>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</si>
  <si>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</si>
  <si>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</si>
  <si>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</si>
  <si>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</si>
  <si>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</si>
  <si>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</si>
  <si>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</si>
  <si>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</si>
  <si>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</si>
  <si>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</si>
  <si>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</si>
  <si>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komunikací pro pěší ze zámkových dlaždic</t>
  </si>
  <si>
    <t>m2</t>
  </si>
  <si>
    <t>CS ÚRS 2014 01</t>
  </si>
  <si>
    <t>4</t>
  </si>
  <si>
    <t>32505401</t>
  </si>
  <si>
    <t>PP</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</si>
  <si>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</si>
  <si>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</si>
  <si>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</si>
  <si>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</si>
  <si>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1,4*1,5"v.č.D.3</t>
  </si>
  <si>
    <t>113107125</t>
  </si>
  <si>
    <t>Odstranění podkladu pl do 50 m2 z kameniva drceného tl 500 mm</t>
  </si>
  <si>
    <t>-1250442909</t>
  </si>
  <si>
    <t>Odstranění podkladů nebo krytů s přemístěním hmot na skládku na vzdálenost do 3 m nebo s naložením na dopravní prostředek v ploše jednotlivě do 50 m2 z kameniva hrubého drceného, o tl. vrstvy přes 400 do 500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</si>
  <si>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</si>
  <si>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4*1,5</t>
  </si>
  <si>
    <t>3</t>
  </si>
  <si>
    <t>113107143</t>
  </si>
  <si>
    <t>Odstranění podkladu pl do 50 m2 živičných tl 150 mm</t>
  </si>
  <si>
    <t>94933718</t>
  </si>
  <si>
    <t>Odstranění podkladů nebo krytů s přemístěním hmot na skládku na vzdálenost do 3 m nebo s naložením na dopravní prostředek v ploše jednotlivě do 50 m2 živičných, o tl. vrstvy přes 100 do 150 mm</t>
  </si>
  <si>
    <t>4*1,5"v.č.D.3</t>
  </si>
  <si>
    <t>113202111</t>
  </si>
  <si>
    <t>Vytrhání obrub krajníků obrubníků stojatých</t>
  </si>
  <si>
    <t>m</t>
  </si>
  <si>
    <t>1184428206</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</si>
  <si>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</si>
  <si>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</si>
  <si>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2*3"v.č.D.3</t>
  </si>
  <si>
    <t>5</t>
  </si>
  <si>
    <t>119001421</t>
  </si>
  <si>
    <t>Dočasné zajištění kabelů a kabelových tratí ze 3 volně ložených kabelů</t>
  </si>
  <si>
    <t>1687827415</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</si>
  <si>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</si>
  <si>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</si>
  <si>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1,5*3"v.č.D.2</t>
  </si>
  <si>
    <t>6</t>
  </si>
  <si>
    <t>120001101</t>
  </si>
  <si>
    <t>Příplatek za ztížení vykopávky v blízkosti podzemního vedení</t>
  </si>
  <si>
    <t>m3</t>
  </si>
  <si>
    <t>2125076494</t>
  </si>
  <si>
    <t>Příplatek k cenám vykopávek za ztížení vykopávky v blízkosti podzemního vedení nebo výbušnin v horninách jakékoliv třídy</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</si>
</sst>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 numFmtId="169" formatCode="#,##0\ &quot;EUR&quot;;\-#,##0\ &quot;EUR&quot;"/>
    <numFmt numFmtId="170" formatCode="#,##0\ &quot;EUR&quot;;[Red]\-#,##0\ &quot;EUR&quot;"/>
    <numFmt numFmtId="171" formatCode="#,##0.00\ &quot;EUR&quot;;\-#,##0.00\ &quot;EUR&quot;"/>
    <numFmt numFmtId="172" formatCode="#,##0.00\ &quot;EUR&quot;;[Red]\-#,##0.00\ &quot;EUR&quot;"/>
    <numFmt numFmtId="173" formatCode="_-* #,##0\ &quot;EUR&quot;_-;\-* #,##0\ &quot;EUR&quot;_-;_-* &quot;-&quot;\ &quot;EUR&quot;_-;_-@_-"/>
    <numFmt numFmtId="174" formatCode="_-* #,##0\ _E_U_R_-;\-* #,##0\ _E_U_R_-;_-* &quot;-&quot;\ _E_U_R_-;_-@_-"/>
    <numFmt numFmtId="175" formatCode="_-* #,##0.00\ &quot;EUR&quot;_-;\-* #,##0.00\ &quot;EUR&quot;_-;_-* &quot;-&quot;??\ &quot;EUR&quot;_-;_-@_-"/>
    <numFmt numFmtId="176" formatCode="_-* #,##0.00\ _E_U_R_-;\-* #,##0.00\ _E_U_R_-;_-* &quot;-&quot;??\ _E_U_R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Áno&quot;;&quot;Áno&quot;;&quot;Nie&quot;"/>
    <numFmt numFmtId="186" formatCode="&quot;Pravda&quot;;&quot;Pravda&quot;;&quot;Nepravda&quot;"/>
    <numFmt numFmtId="187" formatCode="&quot;Zapnuté&quot;;&quot;Zapnuté&quot;;&quot;Vypnuté&quot;"/>
    <numFmt numFmtId="188" formatCode="[$€-2]\ #\ ##,000_);[Red]\([$€-2]\ #\ ##,000\)"/>
  </numFmts>
  <fonts count="67">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sz val="8"/>
      <color indexed="18"/>
      <name val="Trebuchet MS"/>
      <family val="0"/>
    </font>
    <font>
      <i/>
      <sz val="8"/>
      <color indexed="12"/>
      <name val="Trebuchet MS"/>
      <family val="0"/>
    </font>
    <font>
      <u val="single"/>
      <sz val="8"/>
      <color indexed="12"/>
      <name val="Trebuchet MS"/>
      <family val="0"/>
    </font>
    <font>
      <sz val="18"/>
      <color indexed="12"/>
      <name val="Wingdings 2"/>
      <family val="1"/>
    </font>
    <font>
      <u val="single"/>
      <sz val="10"/>
      <color indexed="12"/>
      <name val="Trebuchet MS"/>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9"/>
      <name val="Trebuchet MS"/>
      <family val="2"/>
    </font>
    <font>
      <sz val="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i/>
      <sz val="11"/>
      <color rgb="FF7F7F7F"/>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8">
    <border>
      <left/>
      <right/>
      <top/>
      <bottom/>
      <diagonal/>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55"/>
      </top>
      <bottom/>
    </border>
    <border>
      <left/>
      <right style="thin">
        <color indexed="8"/>
      </right>
      <top style="hair">
        <color indexed="55"/>
      </top>
      <bottom/>
    </border>
    <border>
      <left style="hair">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hair">
        <color indexed="55"/>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style="hair">
        <color indexed="55"/>
      </left>
      <right style="hair">
        <color indexed="55"/>
      </right>
      <top style="hair">
        <color indexed="55"/>
      </top>
      <bottom style="hair">
        <color indexed="55"/>
      </bottom>
    </border>
    <border>
      <left style="hair">
        <color indexed="55"/>
      </left>
      <right/>
      <top/>
      <bottom style="hair">
        <color indexed="55"/>
      </bottom>
    </border>
    <border>
      <left/>
      <right style="hair">
        <color indexed="55"/>
      </right>
      <top/>
      <bottom style="hair">
        <color indexed="55"/>
      </bottom>
    </border>
    <border>
      <left/>
      <right/>
      <top style="hair">
        <color indexed="8"/>
      </top>
      <bottom/>
    </border>
    <border>
      <left/>
      <right/>
      <top/>
      <bottom style="hair">
        <color indexed="8"/>
      </bottom>
    </border>
    <border>
      <left/>
      <right style="hair">
        <color indexed="8"/>
      </right>
      <top style="hair">
        <color indexed="8"/>
      </top>
      <bottom style="hair">
        <color indexed="8"/>
      </bottom>
    </border>
  </borders>
  <cellStyleXfs count="95">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11"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38" fillId="3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10" borderId="0" applyNumberFormat="0" applyBorder="0" applyAlignment="0" applyProtection="0"/>
    <xf numFmtId="0" fontId="34" fillId="0" borderId="0" applyNumberFormat="0" applyFill="0" applyBorder="0" applyAlignment="0" applyProtection="0"/>
    <xf numFmtId="0" fontId="59" fillId="34" borderId="0" applyNumberFormat="0" applyBorder="0" applyAlignment="0" applyProtection="0"/>
    <xf numFmtId="0" fontId="40" fillId="35" borderId="2" applyNumberFormat="0" applyAlignment="0" applyProtection="0"/>
    <xf numFmtId="0" fontId="60" fillId="36"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61" fillId="0" borderId="0" applyNumberFormat="0" applyFill="0" applyBorder="0" applyAlignment="0" applyProtection="0"/>
    <xf numFmtId="0" fontId="44" fillId="37" borderId="0" applyNumberFormat="0" applyBorder="0" applyAlignment="0" applyProtection="0"/>
    <xf numFmtId="0" fontId="62" fillId="38" borderId="0" applyNumberFormat="0" applyBorder="0" applyAlignment="0" applyProtection="0"/>
    <xf numFmtId="0" fontId="0" fillId="39" borderId="7" applyNumberFormat="0" applyFont="0" applyAlignment="0" applyProtection="0"/>
    <xf numFmtId="0" fontId="45" fillId="0" borderId="8" applyNumberFormat="0" applyFill="0" applyAlignment="0" applyProtection="0"/>
    <xf numFmtId="9" fontId="0" fillId="0" borderId="0" applyFont="0" applyFill="0" applyBorder="0" applyAlignment="0" applyProtection="0"/>
    <xf numFmtId="0" fontId="63" fillId="0" borderId="9" applyNumberFormat="0" applyFill="0" applyAlignment="0" applyProtection="0"/>
    <xf numFmtId="0" fontId="46" fillId="0" borderId="10" applyNumberFormat="0" applyFill="0" applyAlignment="0" applyProtection="0"/>
    <xf numFmtId="0" fontId="64" fillId="40" borderId="0" applyNumberFormat="0" applyBorder="0" applyAlignment="0" applyProtection="0"/>
    <xf numFmtId="0" fontId="65"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3" borderId="11" applyNumberFormat="0" applyAlignment="0" applyProtection="0"/>
    <xf numFmtId="0" fontId="50" fillId="41" borderId="11" applyNumberFormat="0" applyAlignment="0" applyProtection="0"/>
    <xf numFmtId="0" fontId="51" fillId="41" borderId="12" applyNumberFormat="0" applyAlignment="0" applyProtection="0"/>
    <xf numFmtId="0" fontId="66" fillId="0" borderId="0" applyNumberFormat="0" applyFill="0" applyBorder="0" applyAlignment="0" applyProtection="0"/>
    <xf numFmtId="0" fontId="52" fillId="0" borderId="0" applyNumberFormat="0" applyFill="0" applyBorder="0" applyAlignment="0" applyProtection="0"/>
    <xf numFmtId="0" fontId="53" fillId="9"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51" borderId="0" applyNumberFormat="0" applyBorder="0" applyAlignment="0" applyProtection="0"/>
  </cellStyleXfs>
  <cellXfs count="293">
    <xf numFmtId="0" fontId="0" fillId="0" borderId="0" xfId="0" applyAlignment="1">
      <alignment vertical="top"/>
    </xf>
    <xf numFmtId="0" fontId="1" fillId="37" borderId="0" xfId="0" applyFont="1" applyFill="1" applyAlignment="1" applyProtection="1">
      <alignment horizontal="left" vertical="center"/>
      <protection/>
    </xf>
    <xf numFmtId="0" fontId="22" fillId="37" borderId="0" xfId="0" applyFont="1" applyFill="1" applyAlignment="1" applyProtection="1">
      <alignment horizontal="left" vertical="center"/>
      <protection/>
    </xf>
    <xf numFmtId="0" fontId="2" fillId="37" borderId="0" xfId="0" applyFont="1" applyFill="1" applyAlignment="1" applyProtection="1">
      <alignment horizontal="left" vertical="center"/>
      <protection/>
    </xf>
    <xf numFmtId="0" fontId="36" fillId="37" borderId="0" xfId="55" applyFont="1" applyFill="1" applyAlignment="1" applyProtection="1">
      <alignment horizontal="left" vertical="center"/>
      <protection/>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Alignment="1">
      <alignment horizontal="center"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18" xfId="0" applyFont="1" applyBorder="1" applyAlignment="1">
      <alignment vertical="center" wrapText="1"/>
    </xf>
    <xf numFmtId="0" fontId="22" fillId="0" borderId="19"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19" xfId="0" applyFont="1" applyBorder="1" applyAlignment="1">
      <alignment horizontal="left" vertical="center"/>
    </xf>
    <xf numFmtId="0" fontId="19" fillId="0" borderId="19" xfId="0" applyFont="1" applyBorder="1" applyAlignment="1">
      <alignment horizontal="center" vertical="center"/>
    </xf>
    <xf numFmtId="0" fontId="16" fillId="0" borderId="19"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16"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18" xfId="0" applyFont="1" applyBorder="1" applyAlignment="1">
      <alignment horizontal="left" vertical="center"/>
    </xf>
    <xf numFmtId="0" fontId="22" fillId="0" borderId="19"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7" fillId="0" borderId="19"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19" xfId="0" applyFont="1" applyBorder="1" applyAlignment="1">
      <alignment vertical="center"/>
    </xf>
    <xf numFmtId="0" fontId="19" fillId="0" borderId="19" xfId="0" applyFont="1" applyBorder="1" applyAlignment="1">
      <alignment vertical="center"/>
    </xf>
    <xf numFmtId="0" fontId="19" fillId="0" borderId="19" xfId="0" applyFont="1" applyBorder="1" applyAlignment="1">
      <alignment horizontal="left"/>
    </xf>
    <xf numFmtId="0" fontId="16" fillId="0" borderId="19" xfId="0" applyFont="1" applyBorder="1" applyAlignment="1">
      <alignment/>
    </xf>
    <xf numFmtId="0" fontId="0" fillId="0" borderId="16" xfId="0" applyFont="1" applyBorder="1" applyAlignment="1">
      <alignment vertical="top"/>
    </xf>
    <xf numFmtId="0" fontId="0" fillId="0" borderId="17"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18" xfId="0" applyFont="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7" fillId="0" borderId="0" xfId="0" applyFont="1" applyBorder="1" applyAlignment="1">
      <alignment horizontal="left" vertical="center" wrapText="1"/>
    </xf>
    <xf numFmtId="0" fontId="4" fillId="0" borderId="0" xfId="0" applyFont="1" applyBorder="1" applyAlignment="1">
      <alignment horizontal="center" vertical="center" wrapText="1"/>
    </xf>
    <xf numFmtId="0" fontId="19" fillId="0" borderId="19" xfId="0" applyFont="1" applyBorder="1" applyAlignment="1">
      <alignment horizontal="left" wrapText="1"/>
    </xf>
    <xf numFmtId="49" fontId="7" fillId="0" borderId="0" xfId="0" applyNumberFormat="1" applyFont="1" applyBorder="1" applyAlignment="1">
      <alignment horizontal="left" vertical="center" wrapText="1"/>
    </xf>
    <xf numFmtId="0" fontId="4" fillId="0" borderId="0" xfId="0" applyFont="1" applyBorder="1" applyAlignment="1">
      <alignment horizontal="center" vertical="center"/>
    </xf>
    <xf numFmtId="0" fontId="7" fillId="0" borderId="0" xfId="0" applyFont="1" applyBorder="1" applyAlignment="1">
      <alignment horizontal="left" vertical="center"/>
    </xf>
    <xf numFmtId="0" fontId="19" fillId="0" borderId="19" xfId="0" applyFont="1" applyBorder="1" applyAlignment="1">
      <alignment horizontal="left"/>
    </xf>
    <xf numFmtId="0" fontId="7" fillId="0" borderId="0" xfId="0" applyFont="1" applyBorder="1" applyAlignment="1">
      <alignment horizontal="left" vertical="top"/>
    </xf>
    <xf numFmtId="0" fontId="0" fillId="37" borderId="0" xfId="0" applyFont="1" applyFill="1" applyAlignment="1" applyProtection="1">
      <alignment horizontal="left" vertical="top"/>
      <protection/>
    </xf>
    <xf numFmtId="0" fontId="36" fillId="37" borderId="0" xfId="55" applyFont="1" applyFill="1" applyAlignment="1" applyProtection="1">
      <alignment horizontal="left" vertical="center"/>
      <protection/>
    </xf>
    <xf numFmtId="0" fontId="34" fillId="37" borderId="0" xfId="55" applyFill="1" applyAlignment="1" applyProtection="1">
      <alignment horizontal="left" vertical="top"/>
      <protection/>
    </xf>
    <xf numFmtId="0" fontId="0" fillId="37" borderId="0" xfId="0" applyFill="1" applyAlignment="1" applyProtection="1">
      <alignment horizontal="left" vertical="top"/>
      <protection/>
    </xf>
    <xf numFmtId="0" fontId="0" fillId="0" borderId="0" xfId="0" applyAlignment="1" applyProtection="1">
      <alignment horizontal="left" vertical="top"/>
      <protection/>
    </xf>
    <xf numFmtId="0" fontId="3" fillId="41" borderId="0" xfId="0" applyFont="1" applyFill="1" applyAlignment="1" applyProtection="1">
      <alignment horizontal="center" vertical="center"/>
      <protection/>
    </xf>
    <xf numFmtId="0" fontId="0" fillId="0" borderId="0" xfId="0" applyFont="1" applyAlignment="1" applyProtection="1">
      <alignment horizontal="left" vertical="top"/>
      <protection/>
    </xf>
    <xf numFmtId="0" fontId="0" fillId="0" borderId="21" xfId="0" applyBorder="1" applyAlignment="1" applyProtection="1">
      <alignment horizontal="left" vertical="top"/>
      <protection/>
    </xf>
    <xf numFmtId="0" fontId="0" fillId="0" borderId="22" xfId="0" applyBorder="1" applyAlignment="1" applyProtection="1">
      <alignment horizontal="left" vertical="top"/>
      <protection/>
    </xf>
    <xf numFmtId="0" fontId="0" fillId="0" borderId="23" xfId="0" applyBorder="1" applyAlignment="1" applyProtection="1">
      <alignment horizontal="left" vertical="top"/>
      <protection/>
    </xf>
    <xf numFmtId="0" fontId="0" fillId="0" borderId="24" xfId="0" applyBorder="1" applyAlignment="1" applyProtection="1">
      <alignment horizontal="left" vertical="top"/>
      <protection/>
    </xf>
    <xf numFmtId="0" fontId="4" fillId="0" borderId="0" xfId="0" applyFont="1" applyAlignment="1" applyProtection="1">
      <alignment horizontal="left" vertical="center"/>
      <protection/>
    </xf>
    <xf numFmtId="0" fontId="0" fillId="0" borderId="25" xfId="0" applyBorder="1" applyAlignment="1" applyProtection="1">
      <alignment horizontal="left" vertical="top"/>
      <protection/>
    </xf>
    <xf numFmtId="0" fontId="3"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6"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0" fillId="0" borderId="24" xfId="0" applyBorder="1" applyAlignment="1" applyProtection="1">
      <alignment horizontal="left" vertical="center"/>
      <protection/>
    </xf>
    <xf numFmtId="0" fontId="0" fillId="0" borderId="25" xfId="0" applyBorder="1" applyAlignment="1" applyProtection="1">
      <alignment horizontal="left" vertical="center"/>
      <protection/>
    </xf>
    <xf numFmtId="0" fontId="9"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7"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4" xfId="0"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7"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26" xfId="0" applyBorder="1" applyAlignment="1" applyProtection="1">
      <alignment horizontal="left" vertical="center"/>
      <protection/>
    </xf>
    <xf numFmtId="0" fontId="0" fillId="0" borderId="27" xfId="0" applyBorder="1" applyAlignment="1" applyProtection="1">
      <alignment horizontal="left" vertical="center"/>
      <protection/>
    </xf>
    <xf numFmtId="0" fontId="10"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1" fillId="0" borderId="0" xfId="0" applyFont="1" applyAlignment="1" applyProtection="1">
      <alignment horizontal="right" vertical="center"/>
      <protection/>
    </xf>
    <xf numFmtId="0" fontId="11" fillId="0" borderId="0" xfId="0" applyFont="1" applyAlignment="1" applyProtection="1">
      <alignment horizontal="left" vertical="center"/>
      <protection/>
    </xf>
    <xf numFmtId="164" fontId="11" fillId="0" borderId="0" xfId="0" applyNumberFormat="1" applyFont="1" applyAlignment="1" applyProtection="1">
      <alignment horizontal="right" vertical="center"/>
      <protection/>
    </xf>
    <xf numFmtId="165" fontId="11" fillId="0" borderId="0" xfId="0" applyNumberFormat="1" applyFont="1" applyAlignment="1" applyProtection="1">
      <alignment horizontal="right" vertical="center"/>
      <protection/>
    </xf>
    <xf numFmtId="0" fontId="0" fillId="41" borderId="0" xfId="0" applyFill="1" applyAlignment="1" applyProtection="1">
      <alignment horizontal="left" vertical="center"/>
      <protection/>
    </xf>
    <xf numFmtId="0" fontId="9" fillId="41" borderId="28" xfId="0" applyFont="1" applyFill="1" applyBorder="1" applyAlignment="1" applyProtection="1">
      <alignment horizontal="left" vertical="center"/>
      <protection/>
    </xf>
    <xf numFmtId="0" fontId="0" fillId="41" borderId="29" xfId="0" applyFill="1" applyBorder="1" applyAlignment="1" applyProtection="1">
      <alignment horizontal="left" vertical="center"/>
      <protection/>
    </xf>
    <xf numFmtId="0" fontId="9" fillId="41" borderId="29" xfId="0" applyFont="1" applyFill="1" applyBorder="1" applyAlignment="1" applyProtection="1">
      <alignment horizontal="right" vertical="center"/>
      <protection/>
    </xf>
    <xf numFmtId="0" fontId="9" fillId="41" borderId="29" xfId="0" applyFont="1" applyFill="1" applyBorder="1" applyAlignment="1" applyProtection="1">
      <alignment horizontal="center" vertical="center"/>
      <protection/>
    </xf>
    <xf numFmtId="164" fontId="9" fillId="41" borderId="29" xfId="0" applyNumberFormat="1" applyFont="1" applyFill="1" applyBorder="1" applyAlignment="1" applyProtection="1">
      <alignment horizontal="right" vertical="center"/>
      <protection/>
    </xf>
    <xf numFmtId="0" fontId="0" fillId="41" borderId="30" xfId="0" applyFill="1"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7" fillId="41" borderId="0" xfId="0" applyFont="1" applyFill="1" applyAlignment="1" applyProtection="1">
      <alignment horizontal="left" vertical="center"/>
      <protection/>
    </xf>
    <xf numFmtId="0" fontId="7" fillId="41" borderId="0" xfId="0" applyFont="1" applyFill="1" applyAlignment="1" applyProtection="1">
      <alignment horizontal="right" vertical="center"/>
      <protection/>
    </xf>
    <xf numFmtId="0" fontId="0" fillId="41" borderId="25" xfId="0" applyFill="1" applyBorder="1" applyAlignment="1" applyProtection="1">
      <alignment horizontal="left" vertical="center"/>
      <protection/>
    </xf>
    <xf numFmtId="0" fontId="14"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21" fillId="0" borderId="24" xfId="0" applyFont="1" applyBorder="1" applyAlignment="1" applyProtection="1">
      <alignment horizontal="left" vertical="center"/>
      <protection/>
    </xf>
    <xf numFmtId="0" fontId="21" fillId="0" borderId="34" xfId="0" applyFont="1" applyBorder="1" applyAlignment="1" applyProtection="1">
      <alignment horizontal="left" vertical="center"/>
      <protection/>
    </xf>
    <xf numFmtId="164" fontId="21" fillId="0" borderId="34" xfId="0" applyNumberFormat="1" applyFont="1" applyBorder="1" applyAlignment="1" applyProtection="1">
      <alignment horizontal="right" vertical="center"/>
      <protection/>
    </xf>
    <xf numFmtId="0" fontId="21" fillId="0" borderId="25"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3" fillId="0" borderId="24" xfId="0" applyFont="1" applyBorder="1" applyAlignment="1" applyProtection="1">
      <alignment horizontal="left" vertical="center"/>
      <protection/>
    </xf>
    <xf numFmtId="0" fontId="23" fillId="0" borderId="34" xfId="0" applyFont="1" applyBorder="1" applyAlignment="1" applyProtection="1">
      <alignment horizontal="left" vertical="center"/>
      <protection/>
    </xf>
    <xf numFmtId="164" fontId="23" fillId="0" borderId="34" xfId="0" applyNumberFormat="1" applyFont="1" applyBorder="1" applyAlignment="1" applyProtection="1">
      <alignment horizontal="right" vertical="center"/>
      <protection/>
    </xf>
    <xf numFmtId="0" fontId="23" fillId="0" borderId="25" xfId="0" applyFont="1" applyBorder="1" applyAlignment="1" applyProtection="1">
      <alignment horizontal="left" vertical="center"/>
      <protection/>
    </xf>
    <xf numFmtId="0" fontId="0" fillId="0" borderId="24" xfId="0" applyBorder="1" applyAlignment="1" applyProtection="1">
      <alignment horizontal="center" vertical="center" wrapText="1"/>
      <protection/>
    </xf>
    <xf numFmtId="0" fontId="7" fillId="41" borderId="35" xfId="0" applyFont="1" applyFill="1" applyBorder="1" applyAlignment="1" applyProtection="1">
      <alignment horizontal="center" vertical="center" wrapText="1"/>
      <protection/>
    </xf>
    <xf numFmtId="0" fontId="7" fillId="41" borderId="36" xfId="0" applyFont="1" applyFill="1" applyBorder="1" applyAlignment="1" applyProtection="1">
      <alignment horizontal="center" vertical="center" wrapText="1"/>
      <protection/>
    </xf>
    <xf numFmtId="0" fontId="7" fillId="41" borderId="37" xfId="0" applyFont="1" applyFill="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 fillId="0" borderId="3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164" fontId="14" fillId="0" borderId="0" xfId="0" applyNumberFormat="1" applyFont="1" applyAlignment="1" applyProtection="1">
      <alignment horizontal="right"/>
      <protection/>
    </xf>
    <xf numFmtId="0" fontId="0" fillId="0" borderId="38" xfId="0" applyBorder="1" applyAlignment="1" applyProtection="1">
      <alignment horizontal="left" vertical="center"/>
      <protection/>
    </xf>
    <xf numFmtId="167" fontId="24" fillId="0" borderId="26" xfId="0" applyNumberFormat="1" applyFont="1" applyBorder="1" applyAlignment="1" applyProtection="1">
      <alignment horizontal="right"/>
      <protection/>
    </xf>
    <xf numFmtId="167" fontId="24" fillId="0" borderId="39" xfId="0" applyNumberFormat="1" applyFont="1" applyBorder="1" applyAlignment="1" applyProtection="1">
      <alignment horizontal="right"/>
      <protection/>
    </xf>
    <xf numFmtId="164" fontId="25" fillId="0" borderId="0" xfId="0" applyNumberFormat="1" applyFont="1" applyAlignment="1" applyProtection="1">
      <alignment horizontal="right" vertical="center"/>
      <protection/>
    </xf>
    <xf numFmtId="0" fontId="26" fillId="0" borderId="24" xfId="0" applyFont="1" applyBorder="1" applyAlignment="1" applyProtection="1">
      <alignment horizontal="left"/>
      <protection/>
    </xf>
    <xf numFmtId="0" fontId="0" fillId="0" borderId="0" xfId="0" applyFont="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40"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41" xfId="0" applyNumberFormat="1" applyFont="1" applyBorder="1" applyAlignment="1" applyProtection="1">
      <alignment horizontal="right"/>
      <protection/>
    </xf>
    <xf numFmtId="164" fontId="26" fillId="0" borderId="0" xfId="0" applyNumberFormat="1" applyFont="1" applyAlignment="1" applyProtection="1">
      <alignment horizontal="right" vertical="center"/>
      <protection/>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42" xfId="0" applyFont="1" applyBorder="1" applyAlignment="1" applyProtection="1">
      <alignment horizontal="center" vertical="center"/>
      <protection/>
    </xf>
    <xf numFmtId="49" fontId="0" fillId="0" borderId="42" xfId="0" applyNumberFormat="1" applyFont="1" applyBorder="1" applyAlignment="1" applyProtection="1">
      <alignment horizontal="left" vertical="center" wrapText="1"/>
      <protection/>
    </xf>
    <xf numFmtId="0" fontId="0" fillId="0" borderId="42" xfId="0" applyFont="1" applyBorder="1" applyAlignment="1" applyProtection="1">
      <alignment horizontal="left" vertical="center" wrapText="1"/>
      <protection/>
    </xf>
    <xf numFmtId="0" fontId="0" fillId="0" borderId="42" xfId="0" applyFont="1" applyBorder="1" applyAlignment="1" applyProtection="1">
      <alignment horizontal="center" vertical="center" wrapText="1"/>
      <protection/>
    </xf>
    <xf numFmtId="168" fontId="0" fillId="0" borderId="42" xfId="0" applyNumberFormat="1" applyFont="1" applyBorder="1" applyAlignment="1" applyProtection="1">
      <alignment horizontal="right" vertical="center"/>
      <protection/>
    </xf>
    <xf numFmtId="164" fontId="0" fillId="39" borderId="42" xfId="0" applyNumberFormat="1" applyFont="1" applyFill="1" applyBorder="1" applyAlignment="1" applyProtection="1">
      <alignment horizontal="right" vertical="center"/>
      <protection/>
    </xf>
    <xf numFmtId="164" fontId="0" fillId="0" borderId="42" xfId="0" applyNumberFormat="1" applyFont="1" applyBorder="1" applyAlignment="1" applyProtection="1">
      <alignment horizontal="right" vertical="center"/>
      <protection/>
    </xf>
    <xf numFmtId="0" fontId="11" fillId="39" borderId="42" xfId="0" applyFont="1" applyFill="1" applyBorder="1" applyAlignment="1" applyProtection="1">
      <alignment horizontal="left" vertical="center" wrapText="1"/>
      <protection/>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41" xfId="0" applyNumberFormat="1" applyFont="1" applyBorder="1" applyAlignment="1" applyProtection="1">
      <alignment horizontal="right" vertical="center"/>
      <protection/>
    </xf>
    <xf numFmtId="164" fontId="0" fillId="0" borderId="0" xfId="0" applyNumberFormat="1" applyFont="1" applyAlignment="1" applyProtection="1">
      <alignment horizontal="righ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0" fillId="0" borderId="40" xfId="0" applyBorder="1" applyAlignment="1" applyProtection="1">
      <alignment horizontal="left" vertical="center"/>
      <protection/>
    </xf>
    <xf numFmtId="0" fontId="0" fillId="0" borderId="41" xfId="0"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34" xfId="0" applyBorder="1" applyAlignment="1" applyProtection="1">
      <alignment horizontal="left" vertical="center"/>
      <protection/>
    </xf>
    <xf numFmtId="0" fontId="0" fillId="0" borderId="44" xfId="0" applyBorder="1" applyAlignment="1" applyProtection="1">
      <alignment horizontal="left" vertical="center"/>
      <protection/>
    </xf>
    <xf numFmtId="0" fontId="0" fillId="0" borderId="0" xfId="0" applyFont="1" applyAlignment="1" applyProtection="1">
      <alignment horizontal="left" vertical="top"/>
      <protection/>
    </xf>
    <xf numFmtId="0" fontId="0" fillId="0" borderId="0" xfId="0" applyFont="1" applyAlignment="1" applyProtection="1">
      <alignment horizontal="left" vertical="center"/>
      <protection locked="0"/>
    </xf>
    <xf numFmtId="164" fontId="0" fillId="39" borderId="42" xfId="0" applyNumberFormat="1" applyFont="1" applyFill="1" applyBorder="1" applyAlignment="1" applyProtection="1">
      <alignment horizontal="right" vertical="center"/>
      <protection locked="0"/>
    </xf>
    <xf numFmtId="0" fontId="30" fillId="0" borderId="24" xfId="0" applyFont="1" applyBorder="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40" xfId="0" applyFont="1" applyBorder="1" applyAlignment="1" applyProtection="1">
      <alignment horizontal="left" vertical="center"/>
      <protection/>
    </xf>
    <xf numFmtId="0" fontId="30" fillId="0" borderId="41"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top" wrapText="1"/>
      <protection/>
    </xf>
    <xf numFmtId="0" fontId="31" fillId="0" borderId="24"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8" fontId="31" fillId="0" borderId="0" xfId="0" applyNumberFormat="1" applyFont="1" applyAlignment="1" applyProtection="1">
      <alignment horizontal="right" vertical="center"/>
      <protection/>
    </xf>
    <xf numFmtId="0" fontId="31" fillId="0" borderId="40" xfId="0" applyFont="1" applyBorder="1" applyAlignment="1" applyProtection="1">
      <alignment horizontal="left" vertical="center"/>
      <protection/>
    </xf>
    <xf numFmtId="0" fontId="31" fillId="0" borderId="41" xfId="0" applyFont="1" applyBorder="1" applyAlignment="1" applyProtection="1">
      <alignment horizontal="left" vertical="center"/>
      <protection/>
    </xf>
    <xf numFmtId="0" fontId="33" fillId="0" borderId="42" xfId="0" applyFont="1" applyBorder="1" applyAlignment="1" applyProtection="1">
      <alignment horizontal="center" vertical="center"/>
      <protection/>
    </xf>
    <xf numFmtId="49" fontId="33" fillId="0" borderId="42" xfId="0" applyNumberFormat="1" applyFont="1" applyBorder="1" applyAlignment="1" applyProtection="1">
      <alignment horizontal="left" vertical="center" wrapText="1"/>
      <protection/>
    </xf>
    <xf numFmtId="0" fontId="33" fillId="0" borderId="42" xfId="0" applyFont="1" applyBorder="1" applyAlignment="1" applyProtection="1">
      <alignment horizontal="left" vertical="center" wrapText="1"/>
      <protection/>
    </xf>
    <xf numFmtId="0" fontId="33" fillId="0" borderId="42" xfId="0" applyFont="1" applyBorder="1" applyAlignment="1" applyProtection="1">
      <alignment horizontal="center" vertical="center" wrapText="1"/>
      <protection/>
    </xf>
    <xf numFmtId="168" fontId="33" fillId="0" borderId="42" xfId="0" applyNumberFormat="1" applyFont="1" applyBorder="1" applyAlignment="1" applyProtection="1">
      <alignment horizontal="right" vertical="center"/>
      <protection/>
    </xf>
    <xf numFmtId="164" fontId="33" fillId="0" borderId="42" xfId="0" applyNumberFormat="1" applyFont="1" applyBorder="1" applyAlignment="1" applyProtection="1">
      <alignment horizontal="right" vertical="center"/>
      <protection/>
    </xf>
    <xf numFmtId="0" fontId="33" fillId="0" borderId="24" xfId="0" applyFont="1" applyBorder="1" applyAlignment="1" applyProtection="1">
      <alignment horizontal="left" vertical="center"/>
      <protection/>
    </xf>
    <xf numFmtId="0" fontId="33" fillId="39" borderId="42" xfId="0" applyFont="1" applyFill="1" applyBorder="1" applyAlignment="1" applyProtection="1">
      <alignment horizontal="left" vertical="center" wrapText="1"/>
      <protection/>
    </xf>
    <xf numFmtId="0" fontId="33" fillId="0" borderId="0" xfId="0" applyFont="1" applyAlignment="1" applyProtection="1">
      <alignment horizontal="center" vertical="center" wrapText="1"/>
      <protection/>
    </xf>
    <xf numFmtId="0" fontId="30" fillId="0" borderId="43" xfId="0" applyFont="1" applyBorder="1" applyAlignment="1" applyProtection="1">
      <alignment horizontal="left" vertical="center"/>
      <protection/>
    </xf>
    <xf numFmtId="0" fontId="30" fillId="0" borderId="34" xfId="0" applyFont="1" applyBorder="1" applyAlignment="1" applyProtection="1">
      <alignment horizontal="left" vertical="center"/>
      <protection/>
    </xf>
    <xf numFmtId="0" fontId="30" fillId="0" borderId="44" xfId="0" applyFont="1" applyBorder="1" applyAlignment="1" applyProtection="1">
      <alignment horizontal="left" vertical="center"/>
      <protection/>
    </xf>
    <xf numFmtId="164" fontId="33" fillId="39" borderId="42" xfId="0" applyNumberFormat="1" applyFont="1" applyFill="1" applyBorder="1" applyAlignment="1" applyProtection="1">
      <alignment horizontal="right" vertical="center"/>
      <protection locked="0"/>
    </xf>
    <xf numFmtId="0" fontId="32" fillId="0" borderId="24" xfId="0" applyFont="1" applyBorder="1" applyAlignment="1" applyProtection="1">
      <alignment horizontal="left" vertical="center"/>
      <protection/>
    </xf>
    <xf numFmtId="0" fontId="32"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168" fontId="32" fillId="0" borderId="0" xfId="0" applyNumberFormat="1" applyFont="1" applyAlignment="1" applyProtection="1">
      <alignment horizontal="right" vertical="center"/>
      <protection/>
    </xf>
    <xf numFmtId="0" fontId="32" fillId="0" borderId="40" xfId="0" applyFont="1" applyBorder="1" applyAlignment="1" applyProtection="1">
      <alignment horizontal="left" vertical="center"/>
      <protection/>
    </xf>
    <xf numFmtId="0" fontId="32" fillId="0" borderId="41"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8" fillId="0" borderId="0" xfId="0" applyFont="1" applyAlignment="1" applyProtection="1">
      <alignment horizontal="left" vertical="top" wrapText="1"/>
      <protection/>
    </xf>
    <xf numFmtId="0" fontId="9" fillId="0" borderId="0" xfId="0" applyFont="1" applyAlignment="1" applyProtection="1">
      <alignment horizontal="left" vertical="top"/>
      <protection/>
    </xf>
    <xf numFmtId="0" fontId="9" fillId="0" borderId="0" xfId="0" applyFont="1" applyAlignment="1" applyProtection="1">
      <alignment horizontal="left" vertical="top" wrapText="1"/>
      <protection/>
    </xf>
    <xf numFmtId="0" fontId="0" fillId="0" borderId="45" xfId="0" applyBorder="1" applyAlignment="1" applyProtection="1">
      <alignment horizontal="left" vertical="top"/>
      <protection/>
    </xf>
    <xf numFmtId="0" fontId="10" fillId="0" borderId="46" xfId="0" applyFont="1" applyBorder="1" applyAlignment="1" applyProtection="1">
      <alignment horizontal="left" vertical="center"/>
      <protection/>
    </xf>
    <xf numFmtId="0" fontId="0" fillId="0" borderId="46" xfId="0" applyBorder="1" applyAlignment="1" applyProtection="1">
      <alignment horizontal="left" vertical="center"/>
      <protection/>
    </xf>
    <xf numFmtId="164" fontId="10" fillId="0" borderId="46" xfId="0" applyNumberFormat="1" applyFont="1" applyBorder="1" applyAlignment="1" applyProtection="1">
      <alignment horizontal="right" vertical="center"/>
      <protection/>
    </xf>
    <xf numFmtId="0" fontId="0" fillId="0" borderId="46"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24" xfId="0" applyFont="1" applyBorder="1"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11" fillId="0" borderId="25" xfId="0" applyFont="1" applyBorder="1" applyAlignment="1" applyProtection="1">
      <alignment horizontal="left" vertical="center"/>
      <protection/>
    </xf>
    <xf numFmtId="0" fontId="9" fillId="41" borderId="29" xfId="0" applyFont="1" applyFill="1" applyBorder="1" applyAlignment="1" applyProtection="1">
      <alignment horizontal="left" vertical="center"/>
      <protection/>
    </xf>
    <xf numFmtId="0" fontId="0" fillId="41" borderId="29" xfId="0" applyFill="1" applyBorder="1" applyAlignment="1" applyProtection="1">
      <alignment horizontal="left" vertical="center"/>
      <protection/>
    </xf>
    <xf numFmtId="164" fontId="9" fillId="41" borderId="29" xfId="0" applyNumberFormat="1" applyFont="1" applyFill="1" applyBorder="1" applyAlignment="1" applyProtection="1">
      <alignment horizontal="right" vertical="center"/>
      <protection/>
    </xf>
    <xf numFmtId="0" fontId="0" fillId="41" borderId="47" xfId="0" applyFill="1" applyBorder="1" applyAlignment="1" applyProtection="1">
      <alignment horizontal="left" vertical="center"/>
      <protection/>
    </xf>
    <xf numFmtId="0" fontId="7" fillId="0" borderId="24"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24" xfId="0" applyFont="1" applyBorder="1" applyAlignment="1" applyProtection="1">
      <alignment horizontal="left" vertical="center"/>
      <protection/>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13" fillId="0" borderId="38" xfId="0" applyFont="1" applyBorder="1" applyAlignment="1" applyProtection="1">
      <alignment horizontal="center" vertical="center"/>
      <protection/>
    </xf>
    <xf numFmtId="0" fontId="0" fillId="0" borderId="26" xfId="0" applyBorder="1" applyAlignment="1" applyProtection="1">
      <alignment horizontal="left" vertical="center"/>
      <protection/>
    </xf>
    <xf numFmtId="0" fontId="0" fillId="0" borderId="39" xfId="0" applyBorder="1" applyAlignment="1" applyProtection="1">
      <alignment horizontal="left" vertical="center"/>
      <protection/>
    </xf>
    <xf numFmtId="0" fontId="0" fillId="0" borderId="40" xfId="0" applyBorder="1" applyAlignment="1" applyProtection="1">
      <alignment horizontal="left" vertical="center"/>
      <protection/>
    </xf>
    <xf numFmtId="0" fontId="7" fillId="41" borderId="28" xfId="0" applyFont="1" applyFill="1" applyBorder="1" applyAlignment="1" applyProtection="1">
      <alignment horizontal="center" vertical="center"/>
      <protection/>
    </xf>
    <xf numFmtId="0" fontId="7" fillId="41" borderId="29" xfId="0" applyFont="1" applyFill="1" applyBorder="1" applyAlignment="1" applyProtection="1">
      <alignment horizontal="center" vertical="center"/>
      <protection/>
    </xf>
    <xf numFmtId="0" fontId="7" fillId="41" borderId="29" xfId="0" applyFont="1" applyFill="1" applyBorder="1" applyAlignment="1" applyProtection="1">
      <alignment horizontal="right" vertical="center"/>
      <protection/>
    </xf>
    <xf numFmtId="0" fontId="7" fillId="41" borderId="47" xfId="0" applyFont="1" applyFill="1" applyBorder="1" applyAlignment="1" applyProtection="1">
      <alignment horizontal="center" vertical="center"/>
      <protection/>
    </xf>
    <xf numFmtId="0" fontId="0" fillId="0" borderId="0" xfId="0"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9" fillId="0" borderId="0" xfId="0" applyFont="1" applyAlignment="1" applyProtection="1">
      <alignment horizontal="center" vertical="center"/>
      <protection/>
    </xf>
    <xf numFmtId="164" fontId="13" fillId="0" borderId="40"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41" xfId="0" applyNumberFormat="1" applyFont="1" applyBorder="1" applyAlignment="1" applyProtection="1">
      <alignment horizontal="right" vertical="center"/>
      <protection/>
    </xf>
    <xf numFmtId="0" fontId="35" fillId="0" borderId="0" xfId="55" applyFont="1" applyAlignment="1" applyProtection="1">
      <alignment horizontal="center" vertical="center"/>
      <protection/>
    </xf>
    <xf numFmtId="0" fontId="16" fillId="0" borderId="24"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164" fontId="20" fillId="0" borderId="40"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41" xfId="0" applyNumberFormat="1" applyFont="1" applyBorder="1" applyAlignment="1" applyProtection="1">
      <alignment horizontal="right" vertical="center"/>
      <protection/>
    </xf>
    <xf numFmtId="0" fontId="16" fillId="0" borderId="0" xfId="0" applyFont="1" applyAlignment="1" applyProtection="1">
      <alignment horizontal="left" vertical="center"/>
      <protection/>
    </xf>
    <xf numFmtId="164" fontId="20" fillId="0" borderId="43" xfId="0" applyNumberFormat="1" applyFont="1" applyBorder="1" applyAlignment="1" applyProtection="1">
      <alignment horizontal="right" vertical="center"/>
      <protection/>
    </xf>
    <xf numFmtId="164" fontId="20" fillId="0" borderId="34" xfId="0" applyNumberFormat="1" applyFont="1" applyBorder="1" applyAlignment="1" applyProtection="1">
      <alignment horizontal="right" vertical="center"/>
      <protection/>
    </xf>
    <xf numFmtId="167" fontId="20" fillId="0" borderId="34" xfId="0" applyNumberFormat="1" applyFont="1" applyBorder="1" applyAlignment="1" applyProtection="1">
      <alignment horizontal="right" vertical="center"/>
      <protection/>
    </xf>
    <xf numFmtId="164" fontId="20" fillId="0" borderId="44" xfId="0" applyNumberFormat="1" applyFont="1" applyBorder="1" applyAlignment="1" applyProtection="1">
      <alignment horizontal="right" vertical="center"/>
      <protection/>
    </xf>
    <xf numFmtId="0" fontId="7" fillId="39" borderId="0" xfId="0" applyFont="1" applyFill="1" applyAlignment="1" applyProtection="1">
      <alignment horizontal="left" vertical="center"/>
      <protection locked="0"/>
    </xf>
    <xf numFmtId="49" fontId="7" fillId="39" borderId="0" xfId="0" applyNumberFormat="1" applyFont="1" applyFill="1" applyAlignment="1" applyProtection="1">
      <alignment horizontal="left" vertical="top"/>
      <protection locked="0"/>
    </xf>
    <xf numFmtId="49" fontId="7" fillId="39" borderId="0" xfId="0" applyNumberFormat="1" applyFont="1" applyFill="1" applyAlignment="1" applyProtection="1">
      <alignment horizontal="left" vertical="top"/>
      <protection locked="0"/>
    </xf>
    <xf numFmtId="0" fontId="0" fillId="0" borderId="0" xfId="0" applyFont="1" applyAlignment="1" applyProtection="1">
      <alignment horizontal="left" vertical="top"/>
      <protection locked="0"/>
    </xf>
  </cellXfs>
  <cellStyles count="8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elkem" xfId="51"/>
    <cellStyle name="Comma" xfId="52"/>
    <cellStyle name="Comma [0]" xfId="53"/>
    <cellStyle name="Dobrá" xfId="54"/>
    <cellStyle name="Hyperlink" xfId="55"/>
    <cellStyle name="Chybně" xfId="56"/>
    <cellStyle name="Kontrolná bunka" xfId="57"/>
    <cellStyle name="Kontrolní buňka" xfId="58"/>
    <cellStyle name="Currency" xfId="59"/>
    <cellStyle name="Currency [0]" xfId="60"/>
    <cellStyle name="Nadpis 1" xfId="61"/>
    <cellStyle name="Nadpis 2" xfId="62"/>
    <cellStyle name="Nadpis 3" xfId="63"/>
    <cellStyle name="Nadpis 4" xfId="64"/>
    <cellStyle name="Název" xfId="65"/>
    <cellStyle name="Neutrálna" xfId="66"/>
    <cellStyle name="Neutrální" xfId="67"/>
    <cellStyle name="Poznámka" xfId="68"/>
    <cellStyle name="Prepojená bunka" xfId="69"/>
    <cellStyle name="Percent" xfId="70"/>
    <cellStyle name="Propojená buňka" xfId="71"/>
    <cellStyle name="Spolu" xfId="72"/>
    <cellStyle name="Správně" xfId="73"/>
    <cellStyle name="Text upozornění" xfId="74"/>
    <cellStyle name="Text upozornenia" xfId="75"/>
    <cellStyle name="Titul" xfId="76"/>
    <cellStyle name="Vstup" xfId="77"/>
    <cellStyle name="Výpočet" xfId="78"/>
    <cellStyle name="Výstup" xfId="79"/>
    <cellStyle name="Vysvětlující text" xfId="80"/>
    <cellStyle name="Vysvetľujúci text" xfId="81"/>
    <cellStyle name="Zlá" xfId="82"/>
    <cellStyle name="Zvýraznění 1" xfId="83"/>
    <cellStyle name="Zvýraznění 2" xfId="84"/>
    <cellStyle name="Zvýraznění 3" xfId="85"/>
    <cellStyle name="Zvýraznění 4" xfId="86"/>
    <cellStyle name="Zvýraznění 5" xfId="87"/>
    <cellStyle name="Zvýraznění 6" xfId="88"/>
    <cellStyle name="Zvýraznenie1" xfId="89"/>
    <cellStyle name="Zvýraznenie2" xfId="90"/>
    <cellStyle name="Zvýraznenie3" xfId="91"/>
    <cellStyle name="Zvýraznenie4" xfId="92"/>
    <cellStyle name="Zvýraznenie5" xfId="93"/>
    <cellStyle name="Zvýraznenie6"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22234.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30F23.tmp"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12351.tmp"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B9CE4.tm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22234.tmp">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0" descr="C:\KROSplusData\System\Temp\rad30F23.tmp"/>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0" descr="C:\KROSplusData\System\Temp\rad12351.tmp"/>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0" descr="C:\KROSplusData\System\Temp\radB9CE4.tmp"/>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56"/>
  <sheetViews>
    <sheetView showGridLines="0" zoomScalePageLayoutView="0" workbookViewId="0" topLeftCell="A1">
      <pane ySplit="1" topLeftCell="A2" activePane="bottomLeft" state="frozen"/>
      <selection pane="topLeft" activeCell="A1" sqref="A1"/>
      <selection pane="bottomLeft" activeCell="E14" activeCellId="3" sqref="AN8 AN13 AN14 E14:AJ14"/>
    </sheetView>
  </sheetViews>
  <sheetFormatPr defaultColWidth="10.66015625" defaultRowHeight="14.25" customHeight="1"/>
  <cols>
    <col min="1" max="1" width="8.33203125" style="92" customWidth="1"/>
    <col min="2" max="2" width="1.66796875" style="92" customWidth="1"/>
    <col min="3" max="3" width="4.16015625" style="92" customWidth="1"/>
    <col min="4" max="33" width="2.5" style="92" customWidth="1"/>
    <col min="34" max="34" width="3.33203125" style="92" customWidth="1"/>
    <col min="35" max="35" width="31.66015625" style="92" customWidth="1"/>
    <col min="36" max="37" width="2.5" style="92" customWidth="1"/>
    <col min="38" max="38" width="8.33203125" style="92" customWidth="1"/>
    <col min="39" max="39" width="3.33203125" style="92" customWidth="1"/>
    <col min="40" max="40" width="13.33203125" style="92" customWidth="1"/>
    <col min="41" max="41" width="7.5" style="92" customWidth="1"/>
    <col min="42" max="42" width="4.16015625" style="92" customWidth="1"/>
    <col min="43" max="43" width="15.66015625" style="92" customWidth="1"/>
    <col min="44" max="44" width="13.66015625" style="92" customWidth="1"/>
    <col min="45" max="46" width="25.83203125" style="92" hidden="1" customWidth="1"/>
    <col min="47" max="47" width="25" style="92" hidden="1" customWidth="1"/>
    <col min="48" max="52" width="21.66015625" style="92" hidden="1" customWidth="1"/>
    <col min="53" max="53" width="19.16015625" style="92" hidden="1" customWidth="1"/>
    <col min="54" max="54" width="25" style="92" hidden="1" customWidth="1"/>
    <col min="55" max="56" width="19.16015625" style="92" hidden="1" customWidth="1"/>
    <col min="57" max="57" width="66.5" style="92" customWidth="1"/>
    <col min="58" max="70" width="10.66015625" style="194" customWidth="1"/>
    <col min="71" max="91" width="10.66015625" style="92" hidden="1" customWidth="1"/>
    <col min="92" max="16384" width="10.66015625" style="194" customWidth="1"/>
  </cols>
  <sheetData>
    <row r="1" spans="1:256" s="91" customFormat="1" ht="22.5" customHeight="1">
      <c r="A1" s="1" t="s">
        <v>770</v>
      </c>
      <c r="B1" s="2"/>
      <c r="C1" s="2"/>
      <c r="D1" s="3" t="s">
        <v>771</v>
      </c>
      <c r="E1" s="2"/>
      <c r="F1" s="2"/>
      <c r="G1" s="2"/>
      <c r="H1" s="2"/>
      <c r="I1" s="2"/>
      <c r="J1" s="2"/>
      <c r="K1" s="4" t="s">
        <v>113</v>
      </c>
      <c r="L1" s="4"/>
      <c r="M1" s="4"/>
      <c r="N1" s="4"/>
      <c r="O1" s="4"/>
      <c r="P1" s="4"/>
      <c r="Q1" s="4"/>
      <c r="R1" s="4"/>
      <c r="S1" s="4"/>
      <c r="T1" s="2"/>
      <c r="U1" s="2"/>
      <c r="V1" s="2"/>
      <c r="W1" s="4" t="s">
        <v>114</v>
      </c>
      <c r="X1" s="4"/>
      <c r="Y1" s="4"/>
      <c r="Z1" s="4"/>
      <c r="AA1" s="4"/>
      <c r="AB1" s="4"/>
      <c r="AC1" s="4"/>
      <c r="AD1" s="4"/>
      <c r="AE1" s="4"/>
      <c r="AF1" s="4"/>
      <c r="AG1" s="4"/>
      <c r="AH1" s="4"/>
      <c r="AI1" s="90"/>
      <c r="AJ1" s="88"/>
      <c r="AK1" s="88"/>
      <c r="AL1" s="88"/>
      <c r="AM1" s="88"/>
      <c r="AN1" s="88"/>
      <c r="AO1" s="88"/>
      <c r="AP1" s="88"/>
      <c r="AQ1" s="88"/>
      <c r="AR1" s="88"/>
      <c r="AS1" s="88"/>
      <c r="AT1" s="88"/>
      <c r="AU1" s="88"/>
      <c r="AV1" s="88"/>
      <c r="AW1" s="88"/>
      <c r="AX1" s="88"/>
      <c r="AY1" s="88"/>
      <c r="AZ1" s="88"/>
      <c r="BA1" s="1" t="s">
        <v>772</v>
      </c>
      <c r="BB1" s="1" t="s">
        <v>773</v>
      </c>
      <c r="BC1" s="88"/>
      <c r="BD1" s="88"/>
      <c r="BE1" s="88"/>
      <c r="BF1" s="88"/>
      <c r="BG1" s="88"/>
      <c r="BH1" s="88"/>
      <c r="BI1" s="88"/>
      <c r="BJ1" s="88"/>
      <c r="BK1" s="88"/>
      <c r="BL1" s="88"/>
      <c r="BM1" s="88"/>
      <c r="BN1" s="88"/>
      <c r="BO1" s="88"/>
      <c r="BP1" s="88"/>
      <c r="BQ1" s="88"/>
      <c r="BR1" s="88"/>
      <c r="BS1" s="88"/>
      <c r="BT1" s="1" t="s">
        <v>774</v>
      </c>
      <c r="BU1" s="1" t="s">
        <v>774</v>
      </c>
      <c r="BV1" s="1" t="s">
        <v>775</v>
      </c>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3:72" s="92" customFormat="1" ht="37.5" customHeight="1">
      <c r="C2" s="92"/>
      <c r="AR2" s="93" t="s">
        <v>776</v>
      </c>
      <c r="AS2" s="94"/>
      <c r="AT2" s="94"/>
      <c r="AU2" s="94"/>
      <c r="AV2" s="94"/>
      <c r="AW2" s="94"/>
      <c r="AX2" s="94"/>
      <c r="AY2" s="94"/>
      <c r="AZ2" s="94"/>
      <c r="BA2" s="94"/>
      <c r="BB2" s="94"/>
      <c r="BC2" s="94"/>
      <c r="BD2" s="94"/>
      <c r="BE2" s="94"/>
      <c r="BS2" s="104" t="s">
        <v>777</v>
      </c>
      <c r="BT2" s="104" t="s">
        <v>778</v>
      </c>
    </row>
    <row r="3" spans="2:72" s="92" customFormat="1" ht="7.5" customHeight="1">
      <c r="B3" s="9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7"/>
      <c r="BS3" s="104" t="s">
        <v>777</v>
      </c>
      <c r="BT3" s="104" t="s">
        <v>779</v>
      </c>
    </row>
    <row r="4" spans="2:71" s="92" customFormat="1" ht="37.5" customHeight="1">
      <c r="B4" s="98"/>
      <c r="D4" s="99" t="s">
        <v>780</v>
      </c>
      <c r="AQ4" s="100"/>
      <c r="AS4" s="101" t="s">
        <v>781</v>
      </c>
      <c r="BE4" s="230" t="s">
        <v>782</v>
      </c>
      <c r="BS4" s="104" t="s">
        <v>783</v>
      </c>
    </row>
    <row r="5" spans="2:71" s="92" customFormat="1" ht="15" customHeight="1">
      <c r="B5" s="98"/>
      <c r="D5" s="231" t="s">
        <v>784</v>
      </c>
      <c r="K5" s="232" t="s">
        <v>785</v>
      </c>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Q5" s="100"/>
      <c r="BE5" s="233" t="s">
        <v>786</v>
      </c>
      <c r="BS5" s="104" t="s">
        <v>777</v>
      </c>
    </row>
    <row r="6" spans="2:71" s="92" customFormat="1" ht="37.5" customHeight="1">
      <c r="B6" s="98"/>
      <c r="D6" s="234" t="s">
        <v>787</v>
      </c>
      <c r="K6" s="235" t="s">
        <v>788</v>
      </c>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Q6" s="100"/>
      <c r="BE6" s="94"/>
      <c r="BS6" s="104" t="s">
        <v>789</v>
      </c>
    </row>
    <row r="7" spans="2:71" s="92" customFormat="1" ht="15" customHeight="1">
      <c r="B7" s="98"/>
      <c r="D7" s="102" t="s">
        <v>790</v>
      </c>
      <c r="K7" s="109" t="s">
        <v>791</v>
      </c>
      <c r="AK7" s="102" t="s">
        <v>792</v>
      </c>
      <c r="AN7" s="109" t="s">
        <v>793</v>
      </c>
      <c r="AQ7" s="100"/>
      <c r="BE7" s="94"/>
      <c r="BS7" s="104" t="s">
        <v>794</v>
      </c>
    </row>
    <row r="8" spans="2:71" s="92" customFormat="1" ht="15" customHeight="1">
      <c r="B8" s="98"/>
      <c r="D8" s="102" t="s">
        <v>795</v>
      </c>
      <c r="K8" s="109" t="s">
        <v>796</v>
      </c>
      <c r="AK8" s="102" t="s">
        <v>797</v>
      </c>
      <c r="AN8" s="289" t="s">
        <v>798</v>
      </c>
      <c r="AQ8" s="100"/>
      <c r="BE8" s="94"/>
      <c r="BS8" s="104" t="s">
        <v>799</v>
      </c>
    </row>
    <row r="9" spans="2:71" s="92" customFormat="1" ht="15" customHeight="1">
      <c r="B9" s="98"/>
      <c r="AQ9" s="100"/>
      <c r="BE9" s="94"/>
      <c r="BS9" s="104" t="s">
        <v>800</v>
      </c>
    </row>
    <row r="10" spans="2:71" s="92" customFormat="1" ht="15" customHeight="1">
      <c r="B10" s="98"/>
      <c r="D10" s="102" t="s">
        <v>801</v>
      </c>
      <c r="AK10" s="102" t="s">
        <v>802</v>
      </c>
      <c r="AN10" s="109"/>
      <c r="AQ10" s="100"/>
      <c r="BE10" s="94"/>
      <c r="BS10" s="104" t="s">
        <v>789</v>
      </c>
    </row>
    <row r="11" spans="2:71" s="92" customFormat="1" ht="19.5" customHeight="1">
      <c r="B11" s="98"/>
      <c r="E11" s="109" t="s">
        <v>803</v>
      </c>
      <c r="AK11" s="102" t="s">
        <v>804</v>
      </c>
      <c r="AN11" s="109"/>
      <c r="AQ11" s="100"/>
      <c r="BE11" s="94"/>
      <c r="BS11" s="104" t="s">
        <v>789</v>
      </c>
    </row>
    <row r="12" spans="2:71" s="92" customFormat="1" ht="7.5" customHeight="1">
      <c r="B12" s="98"/>
      <c r="AQ12" s="100"/>
      <c r="BE12" s="94"/>
      <c r="BS12" s="104" t="s">
        <v>789</v>
      </c>
    </row>
    <row r="13" spans="2:71" s="92" customFormat="1" ht="15" customHeight="1">
      <c r="B13" s="98"/>
      <c r="D13" s="102" t="s">
        <v>805</v>
      </c>
      <c r="AK13" s="102" t="s">
        <v>802</v>
      </c>
      <c r="AN13" s="290" t="s">
        <v>806</v>
      </c>
      <c r="AQ13" s="100"/>
      <c r="BE13" s="94"/>
      <c r="BS13" s="104" t="s">
        <v>789</v>
      </c>
    </row>
    <row r="14" spans="2:71" s="92" customFormat="1" ht="15.75" customHeight="1">
      <c r="B14" s="98"/>
      <c r="E14" s="291" t="s">
        <v>806</v>
      </c>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02" t="s">
        <v>804</v>
      </c>
      <c r="AN14" s="290" t="s">
        <v>806</v>
      </c>
      <c r="AQ14" s="100"/>
      <c r="BE14" s="94"/>
      <c r="BS14" s="104" t="s">
        <v>789</v>
      </c>
    </row>
    <row r="15" spans="2:71" s="92" customFormat="1" ht="7.5" customHeight="1">
      <c r="B15" s="98"/>
      <c r="AQ15" s="100"/>
      <c r="BE15" s="94"/>
      <c r="BS15" s="104" t="s">
        <v>774</v>
      </c>
    </row>
    <row r="16" spans="2:71" s="92" customFormat="1" ht="15" customHeight="1">
      <c r="B16" s="98"/>
      <c r="D16" s="102" t="s">
        <v>807</v>
      </c>
      <c r="AK16" s="102" t="s">
        <v>802</v>
      </c>
      <c r="AN16" s="109" t="s">
        <v>808</v>
      </c>
      <c r="AQ16" s="100"/>
      <c r="BE16" s="94"/>
      <c r="BS16" s="104" t="s">
        <v>774</v>
      </c>
    </row>
    <row r="17" spans="2:71" ht="19.5" customHeight="1">
      <c r="B17" s="98"/>
      <c r="E17" s="109" t="s">
        <v>809</v>
      </c>
      <c r="AK17" s="102" t="s">
        <v>804</v>
      </c>
      <c r="AN17" s="109"/>
      <c r="AQ17" s="100"/>
      <c r="BE17" s="94"/>
      <c r="BF17" s="92"/>
      <c r="BG17" s="92"/>
      <c r="BH17" s="92"/>
      <c r="BI17" s="92"/>
      <c r="BJ17" s="92"/>
      <c r="BK17" s="92"/>
      <c r="BL17" s="92"/>
      <c r="BM17" s="92"/>
      <c r="BN17" s="92"/>
      <c r="BO17" s="92"/>
      <c r="BP17" s="92"/>
      <c r="BQ17" s="92"/>
      <c r="BR17" s="92"/>
      <c r="BS17" s="104" t="s">
        <v>810</v>
      </c>
    </row>
    <row r="18" spans="2:71" ht="7.5" customHeight="1">
      <c r="B18" s="98"/>
      <c r="AQ18" s="100"/>
      <c r="BE18" s="94"/>
      <c r="BF18" s="92"/>
      <c r="BG18" s="92"/>
      <c r="BH18" s="92"/>
      <c r="BI18" s="92"/>
      <c r="BJ18" s="92"/>
      <c r="BK18" s="92"/>
      <c r="BL18" s="92"/>
      <c r="BM18" s="92"/>
      <c r="BN18" s="92"/>
      <c r="BO18" s="92"/>
      <c r="BP18" s="92"/>
      <c r="BQ18" s="92"/>
      <c r="BR18" s="92"/>
      <c r="BS18" s="104" t="s">
        <v>777</v>
      </c>
    </row>
    <row r="19" spans="2:71" ht="15" customHeight="1">
      <c r="B19" s="98"/>
      <c r="D19" s="102" t="s">
        <v>811</v>
      </c>
      <c r="AQ19" s="100"/>
      <c r="BE19" s="94"/>
      <c r="BF19" s="92"/>
      <c r="BG19" s="92"/>
      <c r="BH19" s="92"/>
      <c r="BI19" s="92"/>
      <c r="BJ19" s="92"/>
      <c r="BK19" s="92"/>
      <c r="BL19" s="92"/>
      <c r="BM19" s="92"/>
      <c r="BN19" s="92"/>
      <c r="BO19" s="92"/>
      <c r="BP19" s="92"/>
      <c r="BQ19" s="92"/>
      <c r="BR19" s="92"/>
      <c r="BS19" s="104" t="s">
        <v>777</v>
      </c>
    </row>
    <row r="20" spans="2:71" ht="15.75" customHeight="1">
      <c r="B20" s="98"/>
      <c r="E20" s="11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Q20" s="100"/>
      <c r="BE20" s="94"/>
      <c r="BF20" s="92"/>
      <c r="BG20" s="92"/>
      <c r="BH20" s="92"/>
      <c r="BI20" s="92"/>
      <c r="BJ20" s="92"/>
      <c r="BK20" s="92"/>
      <c r="BL20" s="92"/>
      <c r="BM20" s="92"/>
      <c r="BN20" s="92"/>
      <c r="BO20" s="92"/>
      <c r="BP20" s="92"/>
      <c r="BQ20" s="92"/>
      <c r="BR20" s="92"/>
      <c r="BS20" s="104" t="s">
        <v>774</v>
      </c>
    </row>
    <row r="21" spans="2:70" ht="7.5" customHeight="1">
      <c r="B21" s="98"/>
      <c r="AQ21" s="100"/>
      <c r="BE21" s="94"/>
      <c r="BF21" s="92"/>
      <c r="BG21" s="92"/>
      <c r="BH21" s="92"/>
      <c r="BI21" s="92"/>
      <c r="BJ21" s="92"/>
      <c r="BK21" s="92"/>
      <c r="BL21" s="92"/>
      <c r="BM21" s="92"/>
      <c r="BN21" s="92"/>
      <c r="BO21" s="92"/>
      <c r="BP21" s="92"/>
      <c r="BQ21" s="92"/>
      <c r="BR21" s="92"/>
    </row>
    <row r="22" spans="2:70" ht="7.5" customHeight="1">
      <c r="B22" s="98"/>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Q22" s="100"/>
      <c r="BE22" s="94"/>
      <c r="BF22" s="92"/>
      <c r="BG22" s="92"/>
      <c r="BH22" s="92"/>
      <c r="BI22" s="92"/>
      <c r="BJ22" s="92"/>
      <c r="BK22" s="92"/>
      <c r="BL22" s="92"/>
      <c r="BM22" s="92"/>
      <c r="BN22" s="92"/>
      <c r="BO22" s="92"/>
      <c r="BP22" s="92"/>
      <c r="BQ22" s="92"/>
      <c r="BR22" s="92"/>
    </row>
    <row r="23" spans="2:57" s="104" customFormat="1" ht="27" customHeight="1">
      <c r="B23" s="105"/>
      <c r="D23" s="237" t="s">
        <v>812</v>
      </c>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9">
        <f>ROUND($AG$51,2)</f>
        <v>0</v>
      </c>
      <c r="AL23" s="240"/>
      <c r="AM23" s="240"/>
      <c r="AN23" s="240"/>
      <c r="AO23" s="240"/>
      <c r="AQ23" s="106"/>
      <c r="BE23" s="108"/>
    </row>
    <row r="24" spans="2:57" s="104" customFormat="1" ht="7.5" customHeight="1">
      <c r="B24" s="105"/>
      <c r="AQ24" s="106"/>
      <c r="BE24" s="108"/>
    </row>
    <row r="25" spans="2:57" s="104" customFormat="1" ht="14.25" customHeight="1">
      <c r="B25" s="105"/>
      <c r="L25" s="241" t="s">
        <v>813</v>
      </c>
      <c r="M25" s="108"/>
      <c r="N25" s="108"/>
      <c r="O25" s="108"/>
      <c r="W25" s="241" t="s">
        <v>814</v>
      </c>
      <c r="X25" s="108"/>
      <c r="Y25" s="108"/>
      <c r="Z25" s="108"/>
      <c r="AA25" s="108"/>
      <c r="AB25" s="108"/>
      <c r="AC25" s="108"/>
      <c r="AD25" s="108"/>
      <c r="AE25" s="108"/>
      <c r="AK25" s="241" t="s">
        <v>815</v>
      </c>
      <c r="AL25" s="108"/>
      <c r="AM25" s="108"/>
      <c r="AN25" s="108"/>
      <c r="AO25" s="108"/>
      <c r="AQ25" s="106"/>
      <c r="BE25" s="108"/>
    </row>
    <row r="26" spans="2:57" s="104" customFormat="1" ht="15" customHeight="1">
      <c r="B26" s="242"/>
      <c r="D26" s="121" t="s">
        <v>816</v>
      </c>
      <c r="F26" s="121" t="s">
        <v>817</v>
      </c>
      <c r="L26" s="243">
        <v>0.21</v>
      </c>
      <c r="M26" s="244"/>
      <c r="N26" s="244"/>
      <c r="O26" s="244"/>
      <c r="W26" s="245">
        <f>ROUND($AZ$51,2)</f>
        <v>0</v>
      </c>
      <c r="X26" s="244"/>
      <c r="Y26" s="244"/>
      <c r="Z26" s="244"/>
      <c r="AA26" s="244"/>
      <c r="AB26" s="244"/>
      <c r="AC26" s="244"/>
      <c r="AD26" s="244"/>
      <c r="AE26" s="244"/>
      <c r="AK26" s="245">
        <f>ROUND($AV$51,2)</f>
        <v>0</v>
      </c>
      <c r="AL26" s="244"/>
      <c r="AM26" s="244"/>
      <c r="AN26" s="244"/>
      <c r="AO26" s="244"/>
      <c r="AQ26" s="246"/>
      <c r="BE26" s="244"/>
    </row>
    <row r="27" spans="2:57" s="104" customFormat="1" ht="15" customHeight="1">
      <c r="B27" s="242"/>
      <c r="F27" s="121" t="s">
        <v>818</v>
      </c>
      <c r="L27" s="243">
        <v>0.15</v>
      </c>
      <c r="M27" s="244"/>
      <c r="N27" s="244"/>
      <c r="O27" s="244"/>
      <c r="W27" s="245">
        <f>ROUND($BA$51,2)</f>
        <v>0</v>
      </c>
      <c r="X27" s="244"/>
      <c r="Y27" s="244"/>
      <c r="Z27" s="244"/>
      <c r="AA27" s="244"/>
      <c r="AB27" s="244"/>
      <c r="AC27" s="244"/>
      <c r="AD27" s="244"/>
      <c r="AE27" s="244"/>
      <c r="AK27" s="245">
        <f>ROUND($AW$51,2)</f>
        <v>0</v>
      </c>
      <c r="AL27" s="244"/>
      <c r="AM27" s="244"/>
      <c r="AN27" s="244"/>
      <c r="AO27" s="244"/>
      <c r="AQ27" s="246"/>
      <c r="BE27" s="244"/>
    </row>
    <row r="28" spans="2:57" s="104" customFormat="1" ht="15" customHeight="1" hidden="1">
      <c r="B28" s="242"/>
      <c r="F28" s="121" t="s">
        <v>819</v>
      </c>
      <c r="L28" s="243">
        <v>0.21</v>
      </c>
      <c r="M28" s="244"/>
      <c r="N28" s="244"/>
      <c r="O28" s="244"/>
      <c r="W28" s="245">
        <f>ROUND($BB$51,2)</f>
        <v>0</v>
      </c>
      <c r="X28" s="244"/>
      <c r="Y28" s="244"/>
      <c r="Z28" s="244"/>
      <c r="AA28" s="244"/>
      <c r="AB28" s="244"/>
      <c r="AC28" s="244"/>
      <c r="AD28" s="244"/>
      <c r="AE28" s="244"/>
      <c r="AK28" s="245">
        <v>0</v>
      </c>
      <c r="AL28" s="244"/>
      <c r="AM28" s="244"/>
      <c r="AN28" s="244"/>
      <c r="AO28" s="244"/>
      <c r="AQ28" s="246"/>
      <c r="BE28" s="244"/>
    </row>
    <row r="29" spans="2:57" s="104" customFormat="1" ht="15" customHeight="1" hidden="1">
      <c r="B29" s="242"/>
      <c r="F29" s="121" t="s">
        <v>820</v>
      </c>
      <c r="L29" s="243">
        <v>0.15</v>
      </c>
      <c r="M29" s="244"/>
      <c r="N29" s="244"/>
      <c r="O29" s="244"/>
      <c r="W29" s="245">
        <f>ROUND($BC$51,2)</f>
        <v>0</v>
      </c>
      <c r="X29" s="244"/>
      <c r="Y29" s="244"/>
      <c r="Z29" s="244"/>
      <c r="AA29" s="244"/>
      <c r="AB29" s="244"/>
      <c r="AC29" s="244"/>
      <c r="AD29" s="244"/>
      <c r="AE29" s="244"/>
      <c r="AK29" s="245">
        <v>0</v>
      </c>
      <c r="AL29" s="244"/>
      <c r="AM29" s="244"/>
      <c r="AN29" s="244"/>
      <c r="AO29" s="244"/>
      <c r="AQ29" s="246"/>
      <c r="BE29" s="244"/>
    </row>
    <row r="30" spans="2:57" s="104" customFormat="1" ht="15" customHeight="1" hidden="1">
      <c r="B30" s="242"/>
      <c r="F30" s="121" t="s">
        <v>821</v>
      </c>
      <c r="L30" s="243">
        <v>0</v>
      </c>
      <c r="M30" s="244"/>
      <c r="N30" s="244"/>
      <c r="O30" s="244"/>
      <c r="W30" s="245">
        <f>ROUND($BD$51,2)</f>
        <v>0</v>
      </c>
      <c r="X30" s="244"/>
      <c r="Y30" s="244"/>
      <c r="Z30" s="244"/>
      <c r="AA30" s="244"/>
      <c r="AB30" s="244"/>
      <c r="AC30" s="244"/>
      <c r="AD30" s="244"/>
      <c r="AE30" s="244"/>
      <c r="AK30" s="245">
        <v>0</v>
      </c>
      <c r="AL30" s="244"/>
      <c r="AM30" s="244"/>
      <c r="AN30" s="244"/>
      <c r="AO30" s="244"/>
      <c r="AQ30" s="246"/>
      <c r="BE30" s="244"/>
    </row>
    <row r="31" spans="2:57" s="104" customFormat="1" ht="7.5" customHeight="1">
      <c r="B31" s="105"/>
      <c r="AQ31" s="106"/>
      <c r="BE31" s="108"/>
    </row>
    <row r="32" spans="2:57" s="104" customFormat="1" ht="27" customHeight="1">
      <c r="B32" s="105"/>
      <c r="C32" s="124"/>
      <c r="D32" s="125" t="s">
        <v>822</v>
      </c>
      <c r="E32" s="126"/>
      <c r="F32" s="126"/>
      <c r="G32" s="126"/>
      <c r="H32" s="126"/>
      <c r="I32" s="126"/>
      <c r="J32" s="126"/>
      <c r="K32" s="126"/>
      <c r="L32" s="126"/>
      <c r="M32" s="126"/>
      <c r="N32" s="126"/>
      <c r="O32" s="126"/>
      <c r="P32" s="126"/>
      <c r="Q32" s="126"/>
      <c r="R32" s="126"/>
      <c r="S32" s="126"/>
      <c r="T32" s="128" t="s">
        <v>823</v>
      </c>
      <c r="U32" s="126"/>
      <c r="V32" s="126"/>
      <c r="W32" s="126"/>
      <c r="X32" s="247" t="s">
        <v>824</v>
      </c>
      <c r="Y32" s="248"/>
      <c r="Z32" s="248"/>
      <c r="AA32" s="248"/>
      <c r="AB32" s="248"/>
      <c r="AC32" s="126"/>
      <c r="AD32" s="126"/>
      <c r="AE32" s="126"/>
      <c r="AF32" s="126"/>
      <c r="AG32" s="126"/>
      <c r="AH32" s="126"/>
      <c r="AI32" s="126"/>
      <c r="AJ32" s="126"/>
      <c r="AK32" s="249">
        <f>ROUND(SUM($AK$23:$AK$30),2)</f>
        <v>0</v>
      </c>
      <c r="AL32" s="248"/>
      <c r="AM32" s="248"/>
      <c r="AN32" s="248"/>
      <c r="AO32" s="250"/>
      <c r="AP32" s="124"/>
      <c r="AQ32" s="139"/>
      <c r="BE32" s="108"/>
    </row>
    <row r="33" spans="2:43" s="104" customFormat="1" ht="7.5" customHeight="1">
      <c r="B33" s="105"/>
      <c r="AQ33" s="106"/>
    </row>
    <row r="34" spans="2:43" s="104" customFormat="1" ht="7.5" customHeight="1">
      <c r="B34" s="131"/>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3"/>
    </row>
    <row r="38" spans="2:44" s="104" customFormat="1" ht="7.5" customHeight="1">
      <c r="B38" s="13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05"/>
    </row>
    <row r="39" spans="2:44" s="104" customFormat="1" ht="37.5" customHeight="1">
      <c r="B39" s="105"/>
      <c r="C39" s="99" t="s">
        <v>825</v>
      </c>
      <c r="AR39" s="105"/>
    </row>
    <row r="40" spans="2:44" s="104" customFormat="1" ht="7.5" customHeight="1">
      <c r="B40" s="105"/>
      <c r="AR40" s="105"/>
    </row>
    <row r="41" spans="2:44" s="109" customFormat="1" ht="15" customHeight="1">
      <c r="B41" s="251"/>
      <c r="C41" s="102" t="s">
        <v>784</v>
      </c>
      <c r="L41" s="109" t="str">
        <f>$K$5</f>
        <v>20140415</v>
      </c>
      <c r="AR41" s="251"/>
    </row>
    <row r="42" spans="2:44" s="252" customFormat="1" ht="37.5" customHeight="1">
      <c r="B42" s="253"/>
      <c r="C42" s="252" t="s">
        <v>787</v>
      </c>
      <c r="L42" s="107" t="str">
        <f>$K$6</f>
        <v>Kanalizační přípojka a zrušení septiku u DSP č.p.221, k.ú. Dačice</v>
      </c>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R42" s="253"/>
    </row>
    <row r="43" spans="2:44" s="104" customFormat="1" ht="7.5" customHeight="1">
      <c r="B43" s="105"/>
      <c r="AR43" s="105"/>
    </row>
    <row r="44" spans="2:44" s="104" customFormat="1" ht="15.75" customHeight="1">
      <c r="B44" s="105"/>
      <c r="C44" s="102" t="s">
        <v>795</v>
      </c>
      <c r="L44" s="254" t="str">
        <f>IF($K$8="","",$K$8)</f>
        <v>Dačice</v>
      </c>
      <c r="AI44" s="102" t="s">
        <v>797</v>
      </c>
      <c r="AM44" s="255" t="str">
        <f>IF($AN$8="","",$AN$8)</f>
        <v>26.04.2014</v>
      </c>
      <c r="AN44" s="108"/>
      <c r="AR44" s="105"/>
    </row>
    <row r="45" spans="2:44" s="104" customFormat="1" ht="7.5" customHeight="1">
      <c r="B45" s="105"/>
      <c r="AR45" s="105"/>
    </row>
    <row r="46" spans="2:56" s="104" customFormat="1" ht="18.75" customHeight="1">
      <c r="B46" s="105"/>
      <c r="C46" s="102" t="s">
        <v>801</v>
      </c>
      <c r="L46" s="109" t="str">
        <f>IF($E$11="","",$E$11)</f>
        <v> </v>
      </c>
      <c r="AI46" s="102" t="s">
        <v>807</v>
      </c>
      <c r="AM46" s="232" t="str">
        <f>IF($E$17="","",$E$17)</f>
        <v>Ing. Zdeněk Hejtman</v>
      </c>
      <c r="AN46" s="108"/>
      <c r="AO46" s="108"/>
      <c r="AP46" s="108"/>
      <c r="AR46" s="105"/>
      <c r="AS46" s="256" t="s">
        <v>826</v>
      </c>
      <c r="AT46" s="257"/>
      <c r="AU46" s="116"/>
      <c r="AV46" s="116"/>
      <c r="AW46" s="116"/>
      <c r="AX46" s="116"/>
      <c r="AY46" s="116"/>
      <c r="AZ46" s="116"/>
      <c r="BA46" s="116"/>
      <c r="BB46" s="116"/>
      <c r="BC46" s="116"/>
      <c r="BD46" s="258"/>
    </row>
    <row r="47" spans="2:56" s="104" customFormat="1" ht="15.75" customHeight="1">
      <c r="B47" s="105"/>
      <c r="C47" s="102" t="s">
        <v>805</v>
      </c>
      <c r="L47" s="109">
        <f>IF($E$14="Vyplň údaj","",$E$14)</f>
      </c>
      <c r="AR47" s="105"/>
      <c r="AS47" s="259"/>
      <c r="AT47" s="108"/>
      <c r="BD47" s="190"/>
    </row>
    <row r="48" spans="2:56" s="104" customFormat="1" ht="12" customHeight="1">
      <c r="B48" s="105"/>
      <c r="AR48" s="105"/>
      <c r="AS48" s="259"/>
      <c r="AT48" s="108"/>
      <c r="BD48" s="190"/>
    </row>
    <row r="49" spans="2:57" s="104" customFormat="1" ht="30" customHeight="1">
      <c r="B49" s="105"/>
      <c r="C49" s="260" t="s">
        <v>827</v>
      </c>
      <c r="D49" s="248"/>
      <c r="E49" s="248"/>
      <c r="F49" s="248"/>
      <c r="G49" s="248"/>
      <c r="H49" s="126"/>
      <c r="I49" s="261" t="s">
        <v>828</v>
      </c>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62" t="s">
        <v>829</v>
      </c>
      <c r="AH49" s="248"/>
      <c r="AI49" s="248"/>
      <c r="AJ49" s="248"/>
      <c r="AK49" s="248"/>
      <c r="AL49" s="248"/>
      <c r="AM49" s="248"/>
      <c r="AN49" s="261" t="s">
        <v>830</v>
      </c>
      <c r="AO49" s="248"/>
      <c r="AP49" s="248"/>
      <c r="AQ49" s="263" t="s">
        <v>831</v>
      </c>
      <c r="AR49" s="105"/>
      <c r="AS49" s="155" t="s">
        <v>832</v>
      </c>
      <c r="AT49" s="156" t="s">
        <v>833</v>
      </c>
      <c r="AU49" s="156" t="s">
        <v>834</v>
      </c>
      <c r="AV49" s="156" t="s">
        <v>835</v>
      </c>
      <c r="AW49" s="156" t="s">
        <v>836</v>
      </c>
      <c r="AX49" s="156" t="s">
        <v>837</v>
      </c>
      <c r="AY49" s="156" t="s">
        <v>838</v>
      </c>
      <c r="AZ49" s="156" t="s">
        <v>839</v>
      </c>
      <c r="BA49" s="156" t="s">
        <v>840</v>
      </c>
      <c r="BB49" s="156" t="s">
        <v>841</v>
      </c>
      <c r="BC49" s="156" t="s">
        <v>842</v>
      </c>
      <c r="BD49" s="157" t="s">
        <v>843</v>
      </c>
      <c r="BE49" s="264"/>
    </row>
    <row r="50" spans="2:56" s="104" customFormat="1" ht="12" customHeight="1">
      <c r="B50" s="105"/>
      <c r="AR50" s="105"/>
      <c r="AS50" s="160"/>
      <c r="AT50" s="116"/>
      <c r="AU50" s="116"/>
      <c r="AV50" s="116"/>
      <c r="AW50" s="116"/>
      <c r="AX50" s="116"/>
      <c r="AY50" s="116"/>
      <c r="AZ50" s="116"/>
      <c r="BA50" s="116"/>
      <c r="BB50" s="116"/>
      <c r="BC50" s="116"/>
      <c r="BD50" s="258"/>
    </row>
    <row r="51" spans="2:90" s="252" customFormat="1" ht="33" customHeight="1">
      <c r="B51" s="253"/>
      <c r="C51" s="140" t="s">
        <v>844</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265">
        <f>ROUND(SUM($AG$52:$AG$54),2)</f>
        <v>0</v>
      </c>
      <c r="AH51" s="266"/>
      <c r="AI51" s="266"/>
      <c r="AJ51" s="266"/>
      <c r="AK51" s="266"/>
      <c r="AL51" s="266"/>
      <c r="AM51" s="266"/>
      <c r="AN51" s="265">
        <f>ROUND(SUM($AG$51,$AT$51),2)</f>
        <v>0</v>
      </c>
      <c r="AO51" s="266"/>
      <c r="AP51" s="266"/>
      <c r="AQ51" s="267"/>
      <c r="AR51" s="253"/>
      <c r="AS51" s="268">
        <f>ROUND(SUM($AS$52:$AS$54),2)</f>
        <v>0</v>
      </c>
      <c r="AT51" s="269">
        <f>ROUND(SUM($AV$51:$AW$51),2)</f>
        <v>0</v>
      </c>
      <c r="AU51" s="270">
        <f>ROUND(SUM($AU$52:$AU$54),5)</f>
        <v>0</v>
      </c>
      <c r="AV51" s="269">
        <f>ROUND($AZ$51*$L$26,2)</f>
        <v>0</v>
      </c>
      <c r="AW51" s="269">
        <f>ROUND($BA$51*$L$27,2)</f>
        <v>0</v>
      </c>
      <c r="AX51" s="269">
        <f>ROUND($BB$51*$L$26,2)</f>
        <v>0</v>
      </c>
      <c r="AY51" s="269">
        <f>ROUND($BC$51*$L$27,2)</f>
        <v>0</v>
      </c>
      <c r="AZ51" s="269">
        <f>ROUND(SUM($AZ$52:$AZ$54),2)</f>
        <v>0</v>
      </c>
      <c r="BA51" s="269">
        <f>ROUND(SUM($BA$52:$BA$54),2)</f>
        <v>0</v>
      </c>
      <c r="BB51" s="269">
        <f>ROUND(SUM($BB$52:$BB$54),2)</f>
        <v>0</v>
      </c>
      <c r="BC51" s="269">
        <f>ROUND(SUM($BC$52:$BC$54),2)</f>
        <v>0</v>
      </c>
      <c r="BD51" s="271">
        <f>ROUND(SUM($BD$52:$BD$54),2)</f>
        <v>0</v>
      </c>
      <c r="BS51" s="252" t="s">
        <v>845</v>
      </c>
      <c r="BT51" s="252" t="s">
        <v>846</v>
      </c>
      <c r="BU51" s="141" t="s">
        <v>847</v>
      </c>
      <c r="BV51" s="252" t="s">
        <v>848</v>
      </c>
      <c r="BW51" s="252" t="s">
        <v>775</v>
      </c>
      <c r="BX51" s="252" t="s">
        <v>849</v>
      </c>
      <c r="CL51" s="252" t="s">
        <v>791</v>
      </c>
    </row>
    <row r="52" spans="1:91" s="284" customFormat="1" ht="28.5" customHeight="1">
      <c r="A52" s="272" t="s">
        <v>115</v>
      </c>
      <c r="B52" s="273"/>
      <c r="C52" s="274"/>
      <c r="D52" s="275" t="s">
        <v>850</v>
      </c>
      <c r="E52" s="276"/>
      <c r="F52" s="276"/>
      <c r="G52" s="276"/>
      <c r="H52" s="276"/>
      <c r="I52" s="274"/>
      <c r="J52" s="275" t="s">
        <v>851</v>
      </c>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7">
        <f>'201404151 - Kanalizační p...'!$J$27</f>
        <v>0</v>
      </c>
      <c r="AH52" s="278"/>
      <c r="AI52" s="278"/>
      <c r="AJ52" s="278"/>
      <c r="AK52" s="278"/>
      <c r="AL52" s="278"/>
      <c r="AM52" s="278"/>
      <c r="AN52" s="277">
        <f>ROUND(SUM($AG$52,$AT$52),2)</f>
        <v>0</v>
      </c>
      <c r="AO52" s="278"/>
      <c r="AP52" s="278"/>
      <c r="AQ52" s="279" t="s">
        <v>852</v>
      </c>
      <c r="AR52" s="273"/>
      <c r="AS52" s="280">
        <v>0</v>
      </c>
      <c r="AT52" s="281">
        <f>ROUND(SUM($AV$52:$AW$52),2)</f>
        <v>0</v>
      </c>
      <c r="AU52" s="282">
        <f>'201404151 - Kanalizační p...'!$P$86</f>
        <v>0</v>
      </c>
      <c r="AV52" s="281">
        <f>'201404151 - Kanalizační p...'!$J$30</f>
        <v>0</v>
      </c>
      <c r="AW52" s="281">
        <f>'201404151 - Kanalizační p...'!$J$31</f>
        <v>0</v>
      </c>
      <c r="AX52" s="281">
        <f>'201404151 - Kanalizační p...'!$J$32</f>
        <v>0</v>
      </c>
      <c r="AY52" s="281">
        <f>'201404151 - Kanalizační p...'!$J$33</f>
        <v>0</v>
      </c>
      <c r="AZ52" s="281">
        <f>'201404151 - Kanalizační p...'!$F$30</f>
        <v>0</v>
      </c>
      <c r="BA52" s="281">
        <f>'201404151 - Kanalizační p...'!$F$31</f>
        <v>0</v>
      </c>
      <c r="BB52" s="281">
        <f>'201404151 - Kanalizační p...'!$F$32</f>
        <v>0</v>
      </c>
      <c r="BC52" s="281">
        <f>'201404151 - Kanalizační p...'!$F$33</f>
        <v>0</v>
      </c>
      <c r="BD52" s="283">
        <f>'201404151 - Kanalizační p...'!$F$34</f>
        <v>0</v>
      </c>
      <c r="BT52" s="284" t="s">
        <v>794</v>
      </c>
      <c r="BV52" s="284" t="s">
        <v>848</v>
      </c>
      <c r="BW52" s="284" t="s">
        <v>853</v>
      </c>
      <c r="BX52" s="284" t="s">
        <v>775</v>
      </c>
      <c r="CL52" s="284" t="s">
        <v>791</v>
      </c>
      <c r="CM52" s="284" t="s">
        <v>854</v>
      </c>
    </row>
    <row r="53" spans="1:91" s="284" customFormat="1" ht="28.5" customHeight="1">
      <c r="A53" s="272" t="s">
        <v>115</v>
      </c>
      <c r="B53" s="273"/>
      <c r="C53" s="274"/>
      <c r="D53" s="275" t="s">
        <v>855</v>
      </c>
      <c r="E53" s="276"/>
      <c r="F53" s="276"/>
      <c r="G53" s="276"/>
      <c r="H53" s="276"/>
      <c r="I53" s="274"/>
      <c r="J53" s="275" t="s">
        <v>856</v>
      </c>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7">
        <f>'201404152 - Zrušení septi...'!$J$27</f>
        <v>0</v>
      </c>
      <c r="AH53" s="278"/>
      <c r="AI53" s="278"/>
      <c r="AJ53" s="278"/>
      <c r="AK53" s="278"/>
      <c r="AL53" s="278"/>
      <c r="AM53" s="278"/>
      <c r="AN53" s="277">
        <f>ROUND(SUM($AG$53,$AT$53),2)</f>
        <v>0</v>
      </c>
      <c r="AO53" s="278"/>
      <c r="AP53" s="278"/>
      <c r="AQ53" s="279" t="s">
        <v>857</v>
      </c>
      <c r="AR53" s="273"/>
      <c r="AS53" s="280">
        <v>0</v>
      </c>
      <c r="AT53" s="281">
        <f>ROUND(SUM($AV$53:$AW$53),2)</f>
        <v>0</v>
      </c>
      <c r="AU53" s="282">
        <f>'201404152 - Zrušení septi...'!$P$84</f>
        <v>0</v>
      </c>
      <c r="AV53" s="281">
        <f>'201404152 - Zrušení septi...'!$J$30</f>
        <v>0</v>
      </c>
      <c r="AW53" s="281">
        <f>'201404152 - Zrušení septi...'!$J$31</f>
        <v>0</v>
      </c>
      <c r="AX53" s="281">
        <f>'201404152 - Zrušení septi...'!$J$32</f>
        <v>0</v>
      </c>
      <c r="AY53" s="281">
        <f>'201404152 - Zrušení septi...'!$J$33</f>
        <v>0</v>
      </c>
      <c r="AZ53" s="281">
        <f>'201404152 - Zrušení septi...'!$F$30</f>
        <v>0</v>
      </c>
      <c r="BA53" s="281">
        <f>'201404152 - Zrušení septi...'!$F$31</f>
        <v>0</v>
      </c>
      <c r="BB53" s="281">
        <f>'201404152 - Zrušení septi...'!$F$32</f>
        <v>0</v>
      </c>
      <c r="BC53" s="281">
        <f>'201404152 - Zrušení septi...'!$F$33</f>
        <v>0</v>
      </c>
      <c r="BD53" s="283">
        <f>'201404152 - Zrušení septi...'!$F$34</f>
        <v>0</v>
      </c>
      <c r="BT53" s="284" t="s">
        <v>794</v>
      </c>
      <c r="BV53" s="284" t="s">
        <v>848</v>
      </c>
      <c r="BW53" s="284" t="s">
        <v>858</v>
      </c>
      <c r="BX53" s="284" t="s">
        <v>775</v>
      </c>
      <c r="CL53" s="284" t="s">
        <v>791</v>
      </c>
      <c r="CM53" s="284" t="s">
        <v>854</v>
      </c>
    </row>
    <row r="54" spans="1:91" s="284" customFormat="1" ht="28.5" customHeight="1">
      <c r="A54" s="272" t="s">
        <v>115</v>
      </c>
      <c r="B54" s="273"/>
      <c r="C54" s="274"/>
      <c r="D54" s="275" t="s">
        <v>859</v>
      </c>
      <c r="E54" s="276"/>
      <c r="F54" s="276"/>
      <c r="G54" s="276"/>
      <c r="H54" s="276"/>
      <c r="I54" s="274"/>
      <c r="J54" s="275" t="s">
        <v>860</v>
      </c>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7">
        <f>'201404153 - Vedlejší a os...'!$J$27</f>
        <v>0</v>
      </c>
      <c r="AH54" s="278"/>
      <c r="AI54" s="278"/>
      <c r="AJ54" s="278"/>
      <c r="AK54" s="278"/>
      <c r="AL54" s="278"/>
      <c r="AM54" s="278"/>
      <c r="AN54" s="277">
        <f>ROUND(SUM($AG$54,$AT$54),2)</f>
        <v>0</v>
      </c>
      <c r="AO54" s="278"/>
      <c r="AP54" s="278"/>
      <c r="AQ54" s="279" t="s">
        <v>861</v>
      </c>
      <c r="AR54" s="273"/>
      <c r="AS54" s="285">
        <v>0</v>
      </c>
      <c r="AT54" s="286">
        <f>ROUND(SUM($AV$54:$AW$54),2)</f>
        <v>0</v>
      </c>
      <c r="AU54" s="287">
        <f>'201404153 - Vedlejší a os...'!$P$79</f>
        <v>0</v>
      </c>
      <c r="AV54" s="286">
        <f>'201404153 - Vedlejší a os...'!$J$30</f>
        <v>0</v>
      </c>
      <c r="AW54" s="286">
        <f>'201404153 - Vedlejší a os...'!$J$31</f>
        <v>0</v>
      </c>
      <c r="AX54" s="286">
        <f>'201404153 - Vedlejší a os...'!$J$32</f>
        <v>0</v>
      </c>
      <c r="AY54" s="286">
        <f>'201404153 - Vedlejší a os...'!$J$33</f>
        <v>0</v>
      </c>
      <c r="AZ54" s="286">
        <f>'201404153 - Vedlejší a os...'!$F$30</f>
        <v>0</v>
      </c>
      <c r="BA54" s="286">
        <f>'201404153 - Vedlejší a os...'!$F$31</f>
        <v>0</v>
      </c>
      <c r="BB54" s="286">
        <f>'201404153 - Vedlejší a os...'!$F$32</f>
        <v>0</v>
      </c>
      <c r="BC54" s="286">
        <f>'201404153 - Vedlejší a os...'!$F$33</f>
        <v>0</v>
      </c>
      <c r="BD54" s="288">
        <f>'201404153 - Vedlejší a os...'!$F$34</f>
        <v>0</v>
      </c>
      <c r="BT54" s="284" t="s">
        <v>794</v>
      </c>
      <c r="BV54" s="284" t="s">
        <v>848</v>
      </c>
      <c r="BW54" s="284" t="s">
        <v>862</v>
      </c>
      <c r="BX54" s="284" t="s">
        <v>775</v>
      </c>
      <c r="CL54" s="284" t="s">
        <v>791</v>
      </c>
      <c r="CM54" s="284" t="s">
        <v>854</v>
      </c>
    </row>
    <row r="55" spans="2:44" s="104" customFormat="1" ht="30.75" customHeight="1">
      <c r="B55" s="105"/>
      <c r="AR55" s="105"/>
    </row>
    <row r="56" spans="2:44" s="104" customFormat="1" ht="7.5" customHeight="1">
      <c r="B56" s="131"/>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05"/>
    </row>
  </sheetData>
  <sheetProtection password="88AF" sheet="1" objects="1" scenarios="1" selectLockedCells="1"/>
  <mergeCells count="49">
    <mergeCell ref="AK23:AO23"/>
    <mergeCell ref="L25:O25"/>
    <mergeCell ref="W25:AE25"/>
    <mergeCell ref="AK25:AO25"/>
    <mergeCell ref="L26:O26"/>
    <mergeCell ref="W26:AE26"/>
    <mergeCell ref="AK26:AO26"/>
    <mergeCell ref="L27:O27"/>
    <mergeCell ref="W27:AE27"/>
    <mergeCell ref="AK27:AO27"/>
    <mergeCell ref="BE5:BE32"/>
    <mergeCell ref="K5:AO5"/>
    <mergeCell ref="K6:AO6"/>
    <mergeCell ref="E14:AJ14"/>
    <mergeCell ref="E20:AN20"/>
    <mergeCell ref="L28:O28"/>
    <mergeCell ref="W28:AE28"/>
    <mergeCell ref="AK28:AO28"/>
    <mergeCell ref="L29:O29"/>
    <mergeCell ref="W29:AE29"/>
    <mergeCell ref="AK29:AO29"/>
    <mergeCell ref="L42:AO42"/>
    <mergeCell ref="AM44:AN44"/>
    <mergeCell ref="AM46:AP46"/>
    <mergeCell ref="AS46:AT48"/>
    <mergeCell ref="L30:O30"/>
    <mergeCell ref="W30:AE30"/>
    <mergeCell ref="AK30:AO30"/>
    <mergeCell ref="X32:AB32"/>
    <mergeCell ref="AK32:AO32"/>
    <mergeCell ref="J53:AF53"/>
    <mergeCell ref="AN52:AP52"/>
    <mergeCell ref="AG52:AM52"/>
    <mergeCell ref="D52:H52"/>
    <mergeCell ref="J52:AF52"/>
    <mergeCell ref="C49:G49"/>
    <mergeCell ref="I49:AF49"/>
    <mergeCell ref="AG49:AM49"/>
    <mergeCell ref="AN49:AP49"/>
    <mergeCell ref="AG51:AM51"/>
    <mergeCell ref="AN51:AP51"/>
    <mergeCell ref="AR2:BE2"/>
    <mergeCell ref="AN54:AP54"/>
    <mergeCell ref="AG54:AM54"/>
    <mergeCell ref="D54:H54"/>
    <mergeCell ref="J54:AF54"/>
    <mergeCell ref="AN53:AP53"/>
    <mergeCell ref="AG53:AM53"/>
    <mergeCell ref="D53:H53"/>
  </mergeCells>
  <hyperlinks>
    <hyperlink ref="K1:S1" location="C2" tooltip="Rekapitulace stavby" display="1) Rekapitulace stavby"/>
    <hyperlink ref="W1:AI1" location="C51" tooltip="Rekapitulace objektů stavby a soupisů prací" display="2) Rekapitulace objektů stavby a soupisů prací"/>
    <hyperlink ref="A52" location="'201404151 - Kanalizační p...'!C2" tooltip="201404151 - Kanalizační p..." display="/"/>
    <hyperlink ref="A53" location="'201404152 - Zrušení septi...'!C2" tooltip="201404152 - Zrušení septi..." display="/"/>
    <hyperlink ref="A54" location="'201404153 - Vedlejší a os...'!C2" tooltip="201404153 - Vedlejší a os..."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421"/>
  <sheetViews>
    <sheetView showGridLines="0" zoomScalePageLayoutView="0" workbookViewId="0" topLeftCell="A1">
      <pane ySplit="1" topLeftCell="A414" activePane="bottomLeft" state="frozen"/>
      <selection pane="topLeft" activeCell="A1" sqref="A1"/>
      <selection pane="bottomLeft" activeCell="I419" activeCellId="80" sqref="I89 I93 I97 I101 I105 I109 I113 I119 I131 I143 I147 I151 I155 I159 I162 I165 I169 I172 I176 I179 I184 I190 I194 I198 I202 I206 I209 I213 I219 I226 I232 I236 I240 I244 I249 I253 I257 I261 I265 I269 I273 I278 I283 I287 I291 I295 I298 I302 I305 I309 I312 I316 I320 I323 I327 I329 I331 I335 I339 I343 I346 I349 I352 I355 I358 I361 I364 I368 I371 I374 I378 I382 I385 I389 I393 I397 I402 I406 I410 I414 I419"/>
    </sheetView>
  </sheetViews>
  <sheetFormatPr defaultColWidth="10.5" defaultRowHeight="14.25" customHeight="1"/>
  <cols>
    <col min="1" max="1" width="8.33203125" style="92" customWidth="1"/>
    <col min="2" max="2" width="1.66796875" style="92" customWidth="1"/>
    <col min="3" max="3" width="4.16015625" style="92" customWidth="1"/>
    <col min="4" max="4" width="4.33203125" style="92" customWidth="1"/>
    <col min="5" max="5" width="17.16015625" style="92" customWidth="1"/>
    <col min="6" max="6" width="90.8320312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10.5" style="194" customWidth="1"/>
    <col min="13" max="18" width="10.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160156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10.5" style="194" customWidth="1"/>
    <col min="44" max="65" width="10.5" style="92" hidden="1" customWidth="1"/>
    <col min="66" max="16384" width="10.5" style="194" customWidth="1"/>
  </cols>
  <sheetData>
    <row r="1" spans="1:256" s="91" customFormat="1" ht="22.5" customHeight="1">
      <c r="A1" s="88"/>
      <c r="B1" s="2"/>
      <c r="C1" s="2"/>
      <c r="D1" s="3" t="s">
        <v>771</v>
      </c>
      <c r="E1" s="2"/>
      <c r="F1" s="4" t="s">
        <v>116</v>
      </c>
      <c r="G1" s="89" t="s">
        <v>117</v>
      </c>
      <c r="H1" s="89"/>
      <c r="I1" s="2"/>
      <c r="J1" s="4" t="s">
        <v>118</v>
      </c>
      <c r="K1" s="3" t="s">
        <v>863</v>
      </c>
      <c r="L1" s="4" t="s">
        <v>119</v>
      </c>
      <c r="M1" s="4"/>
      <c r="N1" s="4"/>
      <c r="O1" s="4"/>
      <c r="P1" s="4"/>
      <c r="Q1" s="4"/>
      <c r="R1" s="4"/>
      <c r="S1" s="4"/>
      <c r="T1" s="4"/>
      <c r="U1" s="90"/>
      <c r="V1" s="90"/>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3:46" s="92" customFormat="1" ht="37.5" customHeight="1">
      <c r="C2" s="92"/>
      <c r="L2" s="93" t="s">
        <v>776</v>
      </c>
      <c r="M2" s="94"/>
      <c r="N2" s="94"/>
      <c r="O2" s="94"/>
      <c r="P2" s="94"/>
      <c r="Q2" s="94"/>
      <c r="R2" s="94"/>
      <c r="S2" s="94"/>
      <c r="T2" s="94"/>
      <c r="U2" s="94"/>
      <c r="V2" s="94"/>
      <c r="AT2" s="92" t="s">
        <v>853</v>
      </c>
    </row>
    <row r="3" spans="2:46" s="92" customFormat="1" ht="7.5" customHeight="1">
      <c r="B3" s="95"/>
      <c r="C3" s="96"/>
      <c r="D3" s="96"/>
      <c r="E3" s="96"/>
      <c r="F3" s="96"/>
      <c r="G3" s="96"/>
      <c r="H3" s="96"/>
      <c r="I3" s="96"/>
      <c r="J3" s="96"/>
      <c r="K3" s="97"/>
      <c r="AT3" s="92" t="s">
        <v>854</v>
      </c>
    </row>
    <row r="4" spans="2:46" s="92" customFormat="1" ht="37.5" customHeight="1">
      <c r="B4" s="98"/>
      <c r="D4" s="99" t="s">
        <v>864</v>
      </c>
      <c r="K4" s="100"/>
      <c r="M4" s="101" t="s">
        <v>781</v>
      </c>
      <c r="AT4" s="92" t="s">
        <v>774</v>
      </c>
    </row>
    <row r="5" spans="2:11" s="92" customFormat="1" ht="7.5" customHeight="1">
      <c r="B5" s="98"/>
      <c r="K5" s="100"/>
    </row>
    <row r="6" spans="2:11" s="92" customFormat="1" ht="15.75" customHeight="1">
      <c r="B6" s="98"/>
      <c r="D6" s="102" t="s">
        <v>787</v>
      </c>
      <c r="K6" s="100"/>
    </row>
    <row r="7" spans="2:11" s="92" customFormat="1" ht="15.75" customHeight="1">
      <c r="B7" s="98"/>
      <c r="E7" s="103" t="str">
        <f>'Rekapitulace stavby'!$K$6</f>
        <v>Kanalizační přípojka a zrušení septiku u DSP č.p.221, k.ú. Dačice</v>
      </c>
      <c r="F7" s="94"/>
      <c r="G7" s="94"/>
      <c r="H7" s="94"/>
      <c r="K7" s="100"/>
    </row>
    <row r="8" spans="2:11" s="104" customFormat="1" ht="15.75" customHeight="1">
      <c r="B8" s="105"/>
      <c r="D8" s="102" t="s">
        <v>865</v>
      </c>
      <c r="K8" s="106"/>
    </row>
    <row r="9" spans="2:11" s="104" customFormat="1" ht="37.5" customHeight="1">
      <c r="B9" s="105"/>
      <c r="E9" s="107" t="s">
        <v>866</v>
      </c>
      <c r="F9" s="108"/>
      <c r="G9" s="108"/>
      <c r="H9" s="108"/>
      <c r="K9" s="106"/>
    </row>
    <row r="10" spans="2:11" s="104" customFormat="1" ht="14.25" customHeight="1">
      <c r="B10" s="105"/>
      <c r="K10" s="106"/>
    </row>
    <row r="11" spans="2:11" s="104" customFormat="1" ht="15" customHeight="1">
      <c r="B11" s="105"/>
      <c r="D11" s="102" t="s">
        <v>790</v>
      </c>
      <c r="F11" s="109" t="s">
        <v>791</v>
      </c>
      <c r="I11" s="102" t="s">
        <v>792</v>
      </c>
      <c r="J11" s="109" t="s">
        <v>793</v>
      </c>
      <c r="K11" s="106"/>
    </row>
    <row r="12" spans="2:11" s="104" customFormat="1" ht="15" customHeight="1">
      <c r="B12" s="105"/>
      <c r="D12" s="102" t="s">
        <v>795</v>
      </c>
      <c r="F12" s="109" t="s">
        <v>796</v>
      </c>
      <c r="I12" s="102" t="s">
        <v>797</v>
      </c>
      <c r="J12" s="110" t="str">
        <f>'Rekapitulace stavby'!$AN$8</f>
        <v>26.04.2014</v>
      </c>
      <c r="K12" s="106"/>
    </row>
    <row r="13" spans="2:11" s="104" customFormat="1" ht="12" customHeight="1">
      <c r="B13" s="105"/>
      <c r="K13" s="106"/>
    </row>
    <row r="14" spans="2:11" s="104" customFormat="1" ht="15" customHeight="1">
      <c r="B14" s="105"/>
      <c r="D14" s="102" t="s">
        <v>801</v>
      </c>
      <c r="I14" s="102" t="s">
        <v>802</v>
      </c>
      <c r="J14" s="109">
        <f>IF('Rekapitulace stavby'!$AN$10="","",'Rekapitulace stavby'!$AN$10)</f>
      </c>
      <c r="K14" s="106"/>
    </row>
    <row r="15" spans="2:11" s="104" customFormat="1" ht="18.75" customHeight="1">
      <c r="B15" s="105"/>
      <c r="E15" s="109" t="str">
        <f>IF('Rekapitulace stavby'!$E$11="","",'Rekapitulace stavby'!$E$11)</f>
        <v> </v>
      </c>
      <c r="I15" s="102" t="s">
        <v>804</v>
      </c>
      <c r="J15" s="109">
        <f>IF('Rekapitulace stavby'!$AN$11="","",'Rekapitulace stavby'!$AN$11)</f>
      </c>
      <c r="K15" s="106"/>
    </row>
    <row r="16" spans="2:11" s="104" customFormat="1" ht="7.5" customHeight="1">
      <c r="B16" s="105"/>
      <c r="K16" s="106"/>
    </row>
    <row r="17" spans="2:11" s="104" customFormat="1" ht="15" customHeight="1">
      <c r="B17" s="105"/>
      <c r="D17" s="102" t="s">
        <v>805</v>
      </c>
      <c r="I17" s="102" t="s">
        <v>802</v>
      </c>
      <c r="J17" s="109">
        <f>IF('Rekapitulace stavby'!$AN$13="Vyplň údaj","",IF('Rekapitulace stavby'!$AN$13="","",'Rekapitulace stavby'!$AN$13))</f>
      </c>
      <c r="K17" s="106"/>
    </row>
    <row r="18" spans="2:11" s="104" customFormat="1" ht="18.75" customHeight="1">
      <c r="B18" s="105"/>
      <c r="E18" s="109">
        <f>IF('Rekapitulace stavby'!$E$14="Vyplň údaj","",IF('Rekapitulace stavby'!$E$14="","",'Rekapitulace stavby'!$E$14))</f>
      </c>
      <c r="I18" s="102" t="s">
        <v>804</v>
      </c>
      <c r="J18" s="109">
        <f>IF('Rekapitulace stavby'!$AN$14="Vyplň údaj","",IF('Rekapitulace stavby'!$AN$14="","",'Rekapitulace stavby'!$AN$14))</f>
      </c>
      <c r="K18" s="106"/>
    </row>
    <row r="19" spans="2:11" s="104" customFormat="1" ht="7.5" customHeight="1">
      <c r="B19" s="105"/>
      <c r="K19" s="106"/>
    </row>
    <row r="20" spans="2:11" s="104" customFormat="1" ht="15" customHeight="1">
      <c r="B20" s="105"/>
      <c r="D20" s="102" t="s">
        <v>807</v>
      </c>
      <c r="I20" s="102" t="s">
        <v>802</v>
      </c>
      <c r="J20" s="109" t="s">
        <v>808</v>
      </c>
      <c r="K20" s="106"/>
    </row>
    <row r="21" spans="2:11" s="104" customFormat="1" ht="18.75" customHeight="1">
      <c r="B21" s="105"/>
      <c r="E21" s="109" t="s">
        <v>809</v>
      </c>
      <c r="I21" s="102" t="s">
        <v>804</v>
      </c>
      <c r="J21" s="109"/>
      <c r="K21" s="106"/>
    </row>
    <row r="22" spans="2:11" s="104" customFormat="1" ht="7.5" customHeight="1">
      <c r="B22" s="105"/>
      <c r="K22" s="106"/>
    </row>
    <row r="23" spans="2:11" s="104" customFormat="1" ht="15" customHeight="1">
      <c r="B23" s="105"/>
      <c r="D23" s="102" t="s">
        <v>811</v>
      </c>
      <c r="K23" s="106"/>
    </row>
    <row r="24" spans="2:11" s="112" customFormat="1" ht="15.75" customHeight="1">
      <c r="B24" s="111"/>
      <c r="E24" s="113"/>
      <c r="F24" s="114"/>
      <c r="G24" s="114"/>
      <c r="H24" s="114"/>
      <c r="K24" s="115"/>
    </row>
    <row r="25" spans="2:11" s="104" customFormat="1" ht="7.5" customHeight="1">
      <c r="B25" s="105"/>
      <c r="K25" s="106"/>
    </row>
    <row r="26" spans="2:11" s="104" customFormat="1" ht="7.5" customHeight="1">
      <c r="B26" s="105"/>
      <c r="D26" s="116"/>
      <c r="E26" s="116"/>
      <c r="F26" s="116"/>
      <c r="G26" s="116"/>
      <c r="H26" s="116"/>
      <c r="I26" s="116"/>
      <c r="J26" s="116"/>
      <c r="K26" s="117"/>
    </row>
    <row r="27" spans="2:11" s="104" customFormat="1" ht="26.25" customHeight="1">
      <c r="B27" s="105"/>
      <c r="D27" s="118" t="s">
        <v>812</v>
      </c>
      <c r="J27" s="119">
        <f>ROUND($J$86,2)</f>
        <v>0</v>
      </c>
      <c r="K27" s="106"/>
    </row>
    <row r="28" spans="2:11" s="104" customFormat="1" ht="7.5" customHeight="1">
      <c r="B28" s="105"/>
      <c r="D28" s="116"/>
      <c r="E28" s="116"/>
      <c r="F28" s="116"/>
      <c r="G28" s="116"/>
      <c r="H28" s="116"/>
      <c r="I28" s="116"/>
      <c r="J28" s="116"/>
      <c r="K28" s="117"/>
    </row>
    <row r="29" spans="2:11" s="104" customFormat="1" ht="15" customHeight="1">
      <c r="B29" s="105"/>
      <c r="F29" s="120" t="s">
        <v>814</v>
      </c>
      <c r="I29" s="120" t="s">
        <v>813</v>
      </c>
      <c r="J29" s="120" t="s">
        <v>815</v>
      </c>
      <c r="K29" s="106"/>
    </row>
    <row r="30" spans="2:11" s="104" customFormat="1" ht="15" customHeight="1">
      <c r="B30" s="105"/>
      <c r="D30" s="121" t="s">
        <v>816</v>
      </c>
      <c r="E30" s="121" t="s">
        <v>817</v>
      </c>
      <c r="F30" s="122">
        <f>ROUND(SUM($BE$86:$BE$420),2)</f>
        <v>0</v>
      </c>
      <c r="I30" s="123">
        <v>0.21</v>
      </c>
      <c r="J30" s="122">
        <f>ROUND(SUM($BE$86:$BE$420)*$I$30,2)</f>
        <v>0</v>
      </c>
      <c r="K30" s="106"/>
    </row>
    <row r="31" spans="2:11" s="104" customFormat="1" ht="15" customHeight="1">
      <c r="B31" s="105"/>
      <c r="E31" s="121" t="s">
        <v>818</v>
      </c>
      <c r="F31" s="122">
        <f>ROUND(SUM($BF$86:$BF$420),2)</f>
        <v>0</v>
      </c>
      <c r="I31" s="123">
        <v>0.15</v>
      </c>
      <c r="J31" s="122">
        <f>ROUND(SUM($BF$86:$BF$420)*$I$31,2)</f>
        <v>0</v>
      </c>
      <c r="K31" s="106"/>
    </row>
    <row r="32" spans="2:11" s="104" customFormat="1" ht="15" customHeight="1" hidden="1">
      <c r="B32" s="105"/>
      <c r="E32" s="121" t="s">
        <v>819</v>
      </c>
      <c r="F32" s="122">
        <f>ROUND(SUM($BG$86:$BG$420),2)</f>
        <v>0</v>
      </c>
      <c r="I32" s="123">
        <v>0.21</v>
      </c>
      <c r="J32" s="122">
        <v>0</v>
      </c>
      <c r="K32" s="106"/>
    </row>
    <row r="33" spans="2:11" s="104" customFormat="1" ht="15" customHeight="1" hidden="1">
      <c r="B33" s="105"/>
      <c r="E33" s="121" t="s">
        <v>820</v>
      </c>
      <c r="F33" s="122">
        <f>ROUND(SUM($BH$86:$BH$420),2)</f>
        <v>0</v>
      </c>
      <c r="I33" s="123">
        <v>0.15</v>
      </c>
      <c r="J33" s="122">
        <v>0</v>
      </c>
      <c r="K33" s="106"/>
    </row>
    <row r="34" spans="2:11" s="104" customFormat="1" ht="15" customHeight="1" hidden="1">
      <c r="B34" s="105"/>
      <c r="E34" s="121" t="s">
        <v>821</v>
      </c>
      <c r="F34" s="122">
        <f>ROUND(SUM($BI$86:$BI$420),2)</f>
        <v>0</v>
      </c>
      <c r="I34" s="123">
        <v>0</v>
      </c>
      <c r="J34" s="122">
        <v>0</v>
      </c>
      <c r="K34" s="106"/>
    </row>
    <row r="35" spans="2:11" s="104" customFormat="1" ht="7.5" customHeight="1">
      <c r="B35" s="105"/>
      <c r="K35" s="106"/>
    </row>
    <row r="36" spans="2:11" s="104" customFormat="1" ht="26.25" customHeight="1">
      <c r="B36" s="105"/>
      <c r="C36" s="124"/>
      <c r="D36" s="125" t="s">
        <v>822</v>
      </c>
      <c r="E36" s="126"/>
      <c r="F36" s="126"/>
      <c r="G36" s="127" t="s">
        <v>823</v>
      </c>
      <c r="H36" s="128" t="s">
        <v>824</v>
      </c>
      <c r="I36" s="126"/>
      <c r="J36" s="129">
        <f>ROUND(SUM($J$27:$J$34),2)</f>
        <v>0</v>
      </c>
      <c r="K36" s="130"/>
    </row>
    <row r="37" spans="2:11" s="104" customFormat="1" ht="15" customHeight="1">
      <c r="B37" s="131"/>
      <c r="C37" s="132"/>
      <c r="D37" s="132"/>
      <c r="E37" s="132"/>
      <c r="F37" s="132"/>
      <c r="G37" s="132"/>
      <c r="H37" s="132"/>
      <c r="I37" s="132"/>
      <c r="J37" s="132"/>
      <c r="K37" s="133"/>
    </row>
    <row r="41" spans="2:11" s="104" customFormat="1" ht="7.5" customHeight="1">
      <c r="B41" s="134"/>
      <c r="C41" s="135"/>
      <c r="D41" s="135"/>
      <c r="E41" s="135"/>
      <c r="F41" s="135"/>
      <c r="G41" s="135"/>
      <c r="H41" s="135"/>
      <c r="I41" s="135"/>
      <c r="J41" s="135"/>
      <c r="K41" s="136"/>
    </row>
    <row r="42" spans="2:11" s="104" customFormat="1" ht="37.5" customHeight="1">
      <c r="B42" s="105"/>
      <c r="C42" s="99" t="s">
        <v>867</v>
      </c>
      <c r="K42" s="106"/>
    </row>
    <row r="43" spans="2:11" s="104" customFormat="1" ht="7.5" customHeight="1">
      <c r="B43" s="105"/>
      <c r="K43" s="106"/>
    </row>
    <row r="44" spans="2:11" s="104" customFormat="1" ht="15" customHeight="1">
      <c r="B44" s="105"/>
      <c r="C44" s="102" t="s">
        <v>787</v>
      </c>
      <c r="K44" s="106"/>
    </row>
    <row r="45" spans="2:11" s="104" customFormat="1" ht="16.5" customHeight="1">
      <c r="B45" s="105"/>
      <c r="E45" s="103" t="str">
        <f>$E$7</f>
        <v>Kanalizační přípojka a zrušení septiku u DSP č.p.221, k.ú. Dačice</v>
      </c>
      <c r="F45" s="108"/>
      <c r="G45" s="108"/>
      <c r="H45" s="108"/>
      <c r="K45" s="106"/>
    </row>
    <row r="46" spans="2:11" s="104" customFormat="1" ht="15" customHeight="1">
      <c r="B46" s="105"/>
      <c r="C46" s="102" t="s">
        <v>865</v>
      </c>
      <c r="K46" s="106"/>
    </row>
    <row r="47" spans="2:11" s="104" customFormat="1" ht="19.5" customHeight="1">
      <c r="B47" s="105"/>
      <c r="E47" s="107" t="str">
        <f>$E$9</f>
        <v>201404151 - Kanalizační přípojka u DSP</v>
      </c>
      <c r="F47" s="108"/>
      <c r="G47" s="108"/>
      <c r="H47" s="108"/>
      <c r="K47" s="106"/>
    </row>
    <row r="48" spans="2:11" s="104" customFormat="1" ht="7.5" customHeight="1">
      <c r="B48" s="105"/>
      <c r="K48" s="106"/>
    </row>
    <row r="49" spans="2:11" s="104" customFormat="1" ht="18.75" customHeight="1">
      <c r="B49" s="105"/>
      <c r="C49" s="102" t="s">
        <v>795</v>
      </c>
      <c r="F49" s="109" t="str">
        <f>$F$12</f>
        <v>Dačice</v>
      </c>
      <c r="I49" s="102" t="s">
        <v>797</v>
      </c>
      <c r="J49" s="110" t="str">
        <f>IF($J$12="","",$J$12)</f>
        <v>26.04.2014</v>
      </c>
      <c r="K49" s="106"/>
    </row>
    <row r="50" spans="2:11" s="104" customFormat="1" ht="7.5" customHeight="1">
      <c r="B50" s="105"/>
      <c r="K50" s="106"/>
    </row>
    <row r="51" spans="2:11" s="104" customFormat="1" ht="15.75" customHeight="1">
      <c r="B51" s="105"/>
      <c r="C51" s="102" t="s">
        <v>801</v>
      </c>
      <c r="F51" s="109" t="str">
        <f>$E$15</f>
        <v> </v>
      </c>
      <c r="I51" s="102" t="s">
        <v>807</v>
      </c>
      <c r="J51" s="109" t="str">
        <f>$E$21</f>
        <v>Ing. Zdeněk Hejtman</v>
      </c>
      <c r="K51" s="106"/>
    </row>
    <row r="52" spans="2:11" s="104" customFormat="1" ht="15" customHeight="1">
      <c r="B52" s="105"/>
      <c r="C52" s="102" t="s">
        <v>805</v>
      </c>
      <c r="F52" s="109">
        <f>IF($E$18="","",$E$18)</f>
      </c>
      <c r="K52" s="106"/>
    </row>
    <row r="53" spans="2:11" s="104" customFormat="1" ht="11.25" customHeight="1">
      <c r="B53" s="105"/>
      <c r="K53" s="106"/>
    </row>
    <row r="54" spans="2:11" s="104" customFormat="1" ht="30" customHeight="1">
      <c r="B54" s="105"/>
      <c r="C54" s="137" t="s">
        <v>868</v>
      </c>
      <c r="D54" s="124"/>
      <c r="E54" s="124"/>
      <c r="F54" s="124"/>
      <c r="G54" s="124"/>
      <c r="H54" s="124"/>
      <c r="I54" s="124"/>
      <c r="J54" s="138" t="s">
        <v>869</v>
      </c>
      <c r="K54" s="139"/>
    </row>
    <row r="55" spans="2:11" s="104" customFormat="1" ht="11.25" customHeight="1">
      <c r="B55" s="105"/>
      <c r="K55" s="106"/>
    </row>
    <row r="56" spans="2:47" s="104" customFormat="1" ht="30" customHeight="1">
      <c r="B56" s="105"/>
      <c r="C56" s="140" t="s">
        <v>870</v>
      </c>
      <c r="J56" s="119">
        <f>ROUND($J$86,2)</f>
        <v>0</v>
      </c>
      <c r="K56" s="106"/>
      <c r="AU56" s="104" t="s">
        <v>871</v>
      </c>
    </row>
    <row r="57" spans="2:11" s="141" customFormat="1" ht="25.5" customHeight="1">
      <c r="B57" s="142"/>
      <c r="D57" s="143" t="s">
        <v>872</v>
      </c>
      <c r="E57" s="143"/>
      <c r="F57" s="143"/>
      <c r="G57" s="143"/>
      <c r="H57" s="143"/>
      <c r="I57" s="143"/>
      <c r="J57" s="144">
        <f>ROUND($J$87,2)</f>
        <v>0</v>
      </c>
      <c r="K57" s="145"/>
    </row>
    <row r="58" spans="2:11" s="146" customFormat="1" ht="21" customHeight="1">
      <c r="B58" s="147"/>
      <c r="D58" s="148" t="s">
        <v>873</v>
      </c>
      <c r="E58" s="148"/>
      <c r="F58" s="148"/>
      <c r="G58" s="148"/>
      <c r="H58" s="148"/>
      <c r="I58" s="148"/>
      <c r="J58" s="149">
        <f>ROUND($J$88,2)</f>
        <v>0</v>
      </c>
      <c r="K58" s="150"/>
    </row>
    <row r="59" spans="2:11" s="146" customFormat="1" ht="15.75" customHeight="1">
      <c r="B59" s="147"/>
      <c r="D59" s="148" t="s">
        <v>874</v>
      </c>
      <c r="E59" s="148"/>
      <c r="F59" s="148"/>
      <c r="G59" s="148"/>
      <c r="H59" s="148"/>
      <c r="I59" s="148"/>
      <c r="J59" s="149">
        <f>ROUND($J$225,2)</f>
        <v>0</v>
      </c>
      <c r="K59" s="150"/>
    </row>
    <row r="60" spans="2:11" s="146" customFormat="1" ht="21" customHeight="1">
      <c r="B60" s="147"/>
      <c r="D60" s="148" t="s">
        <v>875</v>
      </c>
      <c r="E60" s="148"/>
      <c r="F60" s="148"/>
      <c r="G60" s="148"/>
      <c r="H60" s="148"/>
      <c r="I60" s="148"/>
      <c r="J60" s="149">
        <f>ROUND($J$235,2)</f>
        <v>0</v>
      </c>
      <c r="K60" s="150"/>
    </row>
    <row r="61" spans="2:11" s="146" customFormat="1" ht="21" customHeight="1">
      <c r="B61" s="147"/>
      <c r="D61" s="148" t="s">
        <v>876</v>
      </c>
      <c r="E61" s="148"/>
      <c r="F61" s="148"/>
      <c r="G61" s="148"/>
      <c r="H61" s="148"/>
      <c r="I61" s="148"/>
      <c r="J61" s="149">
        <f>ROUND($J$248,2)</f>
        <v>0</v>
      </c>
      <c r="K61" s="150"/>
    </row>
    <row r="62" spans="2:11" s="146" customFormat="1" ht="21" customHeight="1">
      <c r="B62" s="147"/>
      <c r="D62" s="148" t="s">
        <v>877</v>
      </c>
      <c r="E62" s="148"/>
      <c r="F62" s="148"/>
      <c r="G62" s="148"/>
      <c r="H62" s="148"/>
      <c r="I62" s="148"/>
      <c r="J62" s="149">
        <f>ROUND($J$277,2)</f>
        <v>0</v>
      </c>
      <c r="K62" s="150"/>
    </row>
    <row r="63" spans="2:11" s="146" customFormat="1" ht="21" customHeight="1">
      <c r="B63" s="147"/>
      <c r="D63" s="148" t="s">
        <v>878</v>
      </c>
      <c r="E63" s="148"/>
      <c r="F63" s="148"/>
      <c r="G63" s="148"/>
      <c r="H63" s="148"/>
      <c r="I63" s="148"/>
      <c r="J63" s="149">
        <f>ROUND($J$282,2)</f>
        <v>0</v>
      </c>
      <c r="K63" s="150"/>
    </row>
    <row r="64" spans="2:11" s="146" customFormat="1" ht="21" customHeight="1">
      <c r="B64" s="147"/>
      <c r="D64" s="148" t="s">
        <v>879</v>
      </c>
      <c r="E64" s="148"/>
      <c r="F64" s="148"/>
      <c r="G64" s="148"/>
      <c r="H64" s="148"/>
      <c r="I64" s="148"/>
      <c r="J64" s="149">
        <f>ROUND($J$373,2)</f>
        <v>0</v>
      </c>
      <c r="K64" s="150"/>
    </row>
    <row r="65" spans="2:11" s="146" customFormat="1" ht="21" customHeight="1">
      <c r="B65" s="147"/>
      <c r="D65" s="148" t="s">
        <v>880</v>
      </c>
      <c r="E65" s="148"/>
      <c r="F65" s="148"/>
      <c r="G65" s="148"/>
      <c r="H65" s="148"/>
      <c r="I65" s="148"/>
      <c r="J65" s="149">
        <f>ROUND($J$401,2)</f>
        <v>0</v>
      </c>
      <c r="K65" s="150"/>
    </row>
    <row r="66" spans="2:11" s="146" customFormat="1" ht="21" customHeight="1">
      <c r="B66" s="147"/>
      <c r="D66" s="148" t="s">
        <v>881</v>
      </c>
      <c r="E66" s="148"/>
      <c r="F66" s="148"/>
      <c r="G66" s="148"/>
      <c r="H66" s="148"/>
      <c r="I66" s="148"/>
      <c r="J66" s="149">
        <f>ROUND($J$418,2)</f>
        <v>0</v>
      </c>
      <c r="K66" s="150"/>
    </row>
    <row r="67" spans="2:11" s="104" customFormat="1" ht="22.5" customHeight="1">
      <c r="B67" s="105"/>
      <c r="K67" s="106"/>
    </row>
    <row r="68" spans="2:11" s="104" customFormat="1" ht="7.5" customHeight="1">
      <c r="B68" s="131"/>
      <c r="C68" s="132"/>
      <c r="D68" s="132"/>
      <c r="E68" s="132"/>
      <c r="F68" s="132"/>
      <c r="G68" s="132"/>
      <c r="H68" s="132"/>
      <c r="I68" s="132"/>
      <c r="J68" s="132"/>
      <c r="K68" s="133"/>
    </row>
    <row r="72" spans="2:12" s="104" customFormat="1" ht="7.5" customHeight="1">
      <c r="B72" s="134"/>
      <c r="C72" s="135"/>
      <c r="D72" s="135"/>
      <c r="E72" s="135"/>
      <c r="F72" s="135"/>
      <c r="G72" s="135"/>
      <c r="H72" s="135"/>
      <c r="I72" s="135"/>
      <c r="J72" s="135"/>
      <c r="K72" s="135"/>
      <c r="L72" s="105"/>
    </row>
    <row r="73" spans="2:12" s="104" customFormat="1" ht="37.5" customHeight="1">
      <c r="B73" s="105"/>
      <c r="C73" s="99" t="s">
        <v>882</v>
      </c>
      <c r="L73" s="105"/>
    </row>
    <row r="74" spans="2:12" s="104" customFormat="1" ht="7.5" customHeight="1">
      <c r="B74" s="105"/>
      <c r="L74" s="105"/>
    </row>
    <row r="75" spans="2:12" s="104" customFormat="1" ht="15" customHeight="1">
      <c r="B75" s="105"/>
      <c r="C75" s="102" t="s">
        <v>787</v>
      </c>
      <c r="L75" s="105"/>
    </row>
    <row r="76" spans="2:12" s="104" customFormat="1" ht="16.5" customHeight="1">
      <c r="B76" s="105"/>
      <c r="E76" s="103" t="str">
        <f>$E$7</f>
        <v>Kanalizační přípojka a zrušení septiku u DSP č.p.221, k.ú. Dačice</v>
      </c>
      <c r="F76" s="108"/>
      <c r="G76" s="108"/>
      <c r="H76" s="108"/>
      <c r="L76" s="105"/>
    </row>
    <row r="77" spans="2:12" s="104" customFormat="1" ht="15" customHeight="1">
      <c r="B77" s="105"/>
      <c r="C77" s="102" t="s">
        <v>865</v>
      </c>
      <c r="L77" s="105"/>
    </row>
    <row r="78" spans="2:12" s="104" customFormat="1" ht="19.5" customHeight="1">
      <c r="B78" s="105"/>
      <c r="E78" s="107" t="str">
        <f>$E$9</f>
        <v>201404151 - Kanalizační přípojka u DSP</v>
      </c>
      <c r="F78" s="108"/>
      <c r="G78" s="108"/>
      <c r="H78" s="108"/>
      <c r="L78" s="105"/>
    </row>
    <row r="79" spans="2:12" s="104" customFormat="1" ht="7.5" customHeight="1">
      <c r="B79" s="105"/>
      <c r="L79" s="105"/>
    </row>
    <row r="80" spans="2:12" s="104" customFormat="1" ht="18.75" customHeight="1">
      <c r="B80" s="105"/>
      <c r="C80" s="102" t="s">
        <v>795</v>
      </c>
      <c r="F80" s="109" t="str">
        <f>$F$12</f>
        <v>Dačice</v>
      </c>
      <c r="I80" s="102" t="s">
        <v>797</v>
      </c>
      <c r="J80" s="110" t="str">
        <f>IF($J$12="","",$J$12)</f>
        <v>26.04.2014</v>
      </c>
      <c r="L80" s="105"/>
    </row>
    <row r="81" spans="2:12" s="104" customFormat="1" ht="7.5" customHeight="1">
      <c r="B81" s="105"/>
      <c r="L81" s="105"/>
    </row>
    <row r="82" spans="2:12" s="104" customFormat="1" ht="15.75" customHeight="1">
      <c r="B82" s="105"/>
      <c r="C82" s="102" t="s">
        <v>801</v>
      </c>
      <c r="F82" s="109" t="str">
        <f>$E$15</f>
        <v> </v>
      </c>
      <c r="I82" s="102" t="s">
        <v>807</v>
      </c>
      <c r="J82" s="109" t="str">
        <f>$E$21</f>
        <v>Ing. Zdeněk Hejtman</v>
      </c>
      <c r="L82" s="105"/>
    </row>
    <row r="83" spans="2:12" s="104" customFormat="1" ht="15" customHeight="1">
      <c r="B83" s="105"/>
      <c r="C83" s="102" t="s">
        <v>805</v>
      </c>
      <c r="F83" s="109">
        <f>IF($E$18="","",$E$18)</f>
      </c>
      <c r="L83" s="105"/>
    </row>
    <row r="84" spans="2:12" s="104" customFormat="1" ht="11.25" customHeight="1">
      <c r="B84" s="105"/>
      <c r="L84" s="105"/>
    </row>
    <row r="85" spans="2:20" s="158" customFormat="1" ht="30" customHeight="1">
      <c r="B85" s="151"/>
      <c r="C85" s="152" t="s">
        <v>883</v>
      </c>
      <c r="D85" s="153" t="s">
        <v>831</v>
      </c>
      <c r="E85" s="153" t="s">
        <v>827</v>
      </c>
      <c r="F85" s="153" t="s">
        <v>884</v>
      </c>
      <c r="G85" s="153" t="s">
        <v>885</v>
      </c>
      <c r="H85" s="153" t="s">
        <v>886</v>
      </c>
      <c r="I85" s="153" t="s">
        <v>887</v>
      </c>
      <c r="J85" s="153" t="s">
        <v>888</v>
      </c>
      <c r="K85" s="154" t="s">
        <v>889</v>
      </c>
      <c r="L85" s="151"/>
      <c r="M85" s="155" t="s">
        <v>890</v>
      </c>
      <c r="N85" s="156" t="s">
        <v>816</v>
      </c>
      <c r="O85" s="156" t="s">
        <v>891</v>
      </c>
      <c r="P85" s="156" t="s">
        <v>892</v>
      </c>
      <c r="Q85" s="156" t="s">
        <v>893</v>
      </c>
      <c r="R85" s="156" t="s">
        <v>894</v>
      </c>
      <c r="S85" s="156" t="s">
        <v>895</v>
      </c>
      <c r="T85" s="157" t="s">
        <v>896</v>
      </c>
    </row>
    <row r="86" spans="2:63" s="104" customFormat="1" ht="30" customHeight="1">
      <c r="B86" s="105"/>
      <c r="C86" s="140" t="s">
        <v>870</v>
      </c>
      <c r="J86" s="159">
        <f>$BK$86</f>
        <v>0</v>
      </c>
      <c r="L86" s="105"/>
      <c r="M86" s="160"/>
      <c r="N86" s="116"/>
      <c r="O86" s="116"/>
      <c r="P86" s="161">
        <f>$P$87</f>
        <v>0</v>
      </c>
      <c r="Q86" s="116"/>
      <c r="R86" s="161">
        <f>$R$87</f>
        <v>35.9299477</v>
      </c>
      <c r="S86" s="116"/>
      <c r="T86" s="162">
        <f>$T$87</f>
        <v>7.992</v>
      </c>
      <c r="AT86" s="104" t="s">
        <v>845</v>
      </c>
      <c r="AU86" s="104" t="s">
        <v>871</v>
      </c>
      <c r="BK86" s="163">
        <f>$BK$87</f>
        <v>0</v>
      </c>
    </row>
    <row r="87" spans="2:63" s="165" customFormat="1" ht="37.5" customHeight="1">
      <c r="B87" s="164"/>
      <c r="D87" s="166" t="s">
        <v>845</v>
      </c>
      <c r="E87" s="167" t="s">
        <v>897</v>
      </c>
      <c r="F87" s="167" t="s">
        <v>898</v>
      </c>
      <c r="J87" s="168">
        <f>$BK$87</f>
        <v>0</v>
      </c>
      <c r="L87" s="164"/>
      <c r="M87" s="169"/>
      <c r="P87" s="170">
        <f>$P$88+$P$235+$P$248+$P$277+$P$282+$P$373+$P$401+$P$418</f>
        <v>0</v>
      </c>
      <c r="R87" s="170">
        <f>$R$88+$R$235+$R$248+$R$277+$R$282+$R$373+$R$401+$R$418</f>
        <v>35.9299477</v>
      </c>
      <c r="T87" s="171">
        <f>$T$88+$T$235+$T$248+$T$277+$T$282+$T$373+$T$401+$T$418</f>
        <v>7.992</v>
      </c>
      <c r="AR87" s="166" t="s">
        <v>794</v>
      </c>
      <c r="AT87" s="166" t="s">
        <v>845</v>
      </c>
      <c r="AU87" s="166" t="s">
        <v>846</v>
      </c>
      <c r="AY87" s="166" t="s">
        <v>899</v>
      </c>
      <c r="BK87" s="172">
        <f>$BK$88+$BK$235+$BK$248+$BK$277+$BK$282+$BK$373+$BK$401+$BK$418</f>
        <v>0</v>
      </c>
    </row>
    <row r="88" spans="2:63" s="165" customFormat="1" ht="21" customHeight="1">
      <c r="B88" s="164"/>
      <c r="D88" s="166" t="s">
        <v>845</v>
      </c>
      <c r="E88" s="173" t="s">
        <v>794</v>
      </c>
      <c r="F88" s="173" t="s">
        <v>900</v>
      </c>
      <c r="J88" s="174">
        <f>$BK$88</f>
        <v>0</v>
      </c>
      <c r="L88" s="164"/>
      <c r="M88" s="169"/>
      <c r="P88" s="170">
        <f>$P$89+SUM($P$90:$P$225)</f>
        <v>0</v>
      </c>
      <c r="R88" s="170">
        <f>$R$89+SUM($R$90:$R$225)</f>
        <v>17.6652721</v>
      </c>
      <c r="T88" s="171">
        <f>$T$89+SUM($T$90:$T$225)</f>
        <v>7.992</v>
      </c>
      <c r="AR88" s="166" t="s">
        <v>794</v>
      </c>
      <c r="AT88" s="166" t="s">
        <v>845</v>
      </c>
      <c r="AU88" s="166" t="s">
        <v>794</v>
      </c>
      <c r="AY88" s="166" t="s">
        <v>899</v>
      </c>
      <c r="BK88" s="172">
        <f>$BK$89+SUM($BK$90:$BK$225)</f>
        <v>0</v>
      </c>
    </row>
    <row r="89" spans="2:65" s="104" customFormat="1" ht="15.75" customHeight="1">
      <c r="B89" s="105"/>
      <c r="C89" s="175" t="s">
        <v>794</v>
      </c>
      <c r="D89" s="175" t="s">
        <v>901</v>
      </c>
      <c r="E89" s="176" t="s">
        <v>902</v>
      </c>
      <c r="F89" s="177" t="s">
        <v>903</v>
      </c>
      <c r="G89" s="178" t="s">
        <v>904</v>
      </c>
      <c r="H89" s="179">
        <v>2.1</v>
      </c>
      <c r="I89" s="196"/>
      <c r="J89" s="181">
        <f>ROUND($I$89*$H$89,2)</f>
        <v>0</v>
      </c>
      <c r="K89" s="177" t="s">
        <v>905</v>
      </c>
      <c r="L89" s="105"/>
      <c r="M89" s="182"/>
      <c r="N89" s="183" t="s">
        <v>817</v>
      </c>
      <c r="Q89" s="184">
        <v>0</v>
      </c>
      <c r="R89" s="184">
        <f>$Q$89*$H$89</f>
        <v>0</v>
      </c>
      <c r="S89" s="184">
        <v>0.26</v>
      </c>
      <c r="T89" s="185">
        <f>$S$89*$H$89</f>
        <v>0.546</v>
      </c>
      <c r="AR89" s="112" t="s">
        <v>906</v>
      </c>
      <c r="AT89" s="112" t="s">
        <v>901</v>
      </c>
      <c r="AU89" s="112" t="s">
        <v>854</v>
      </c>
      <c r="AY89" s="104" t="s">
        <v>899</v>
      </c>
      <c r="BE89" s="186">
        <f>IF($N$89="základní",$J$89,0)</f>
        <v>0</v>
      </c>
      <c r="BF89" s="186">
        <f>IF($N$89="snížená",$J$89,0)</f>
        <v>0</v>
      </c>
      <c r="BG89" s="186">
        <f>IF($N$89="zákl. přenesená",$J$89,0)</f>
        <v>0</v>
      </c>
      <c r="BH89" s="186">
        <f>IF($N$89="sníž. přenesená",$J$89,0)</f>
        <v>0</v>
      </c>
      <c r="BI89" s="186">
        <f>IF($N$89="nulová",$J$89,0)</f>
        <v>0</v>
      </c>
      <c r="BJ89" s="112" t="s">
        <v>794</v>
      </c>
      <c r="BK89" s="186">
        <f>ROUND($I$89*$H$89,2)</f>
        <v>0</v>
      </c>
      <c r="BL89" s="112" t="s">
        <v>906</v>
      </c>
      <c r="BM89" s="112" t="s">
        <v>907</v>
      </c>
    </row>
    <row r="90" spans="2:47" s="104" customFormat="1" ht="27" customHeight="1">
      <c r="B90" s="105"/>
      <c r="D90" s="187" t="s">
        <v>908</v>
      </c>
      <c r="F90" s="188" t="s">
        <v>909</v>
      </c>
      <c r="L90" s="105"/>
      <c r="M90" s="189"/>
      <c r="T90" s="190"/>
      <c r="AT90" s="104" t="s">
        <v>908</v>
      </c>
      <c r="AU90" s="104" t="s">
        <v>854</v>
      </c>
    </row>
    <row r="91" spans="2:47" s="104" customFormat="1" ht="152.25" customHeight="1">
      <c r="B91" s="105"/>
      <c r="D91" s="203" t="s">
        <v>910</v>
      </c>
      <c r="F91" s="204" t="s">
        <v>911</v>
      </c>
      <c r="L91" s="105"/>
      <c r="M91" s="189"/>
      <c r="T91" s="190"/>
      <c r="AT91" s="104" t="s">
        <v>910</v>
      </c>
      <c r="AU91" s="104" t="s">
        <v>854</v>
      </c>
    </row>
    <row r="92" spans="2:51" s="104" customFormat="1" ht="15.75" customHeight="1">
      <c r="B92" s="197"/>
      <c r="D92" s="203" t="s">
        <v>912</v>
      </c>
      <c r="E92" s="202"/>
      <c r="F92" s="198" t="s">
        <v>913</v>
      </c>
      <c r="H92" s="199">
        <v>2.1</v>
      </c>
      <c r="L92" s="197"/>
      <c r="M92" s="200"/>
      <c r="T92" s="201"/>
      <c r="AT92" s="202" t="s">
        <v>912</v>
      </c>
      <c r="AU92" s="202" t="s">
        <v>854</v>
      </c>
      <c r="AV92" s="202" t="s">
        <v>854</v>
      </c>
      <c r="AW92" s="202" t="s">
        <v>871</v>
      </c>
      <c r="AX92" s="202" t="s">
        <v>794</v>
      </c>
      <c r="AY92" s="202" t="s">
        <v>899</v>
      </c>
    </row>
    <row r="93" spans="2:65" s="104" customFormat="1" ht="15.75" customHeight="1">
      <c r="B93" s="105"/>
      <c r="C93" s="175" t="s">
        <v>854</v>
      </c>
      <c r="D93" s="175" t="s">
        <v>901</v>
      </c>
      <c r="E93" s="176" t="s">
        <v>914</v>
      </c>
      <c r="F93" s="177" t="s">
        <v>915</v>
      </c>
      <c r="G93" s="178" t="s">
        <v>904</v>
      </c>
      <c r="H93" s="179">
        <v>6</v>
      </c>
      <c r="I93" s="196"/>
      <c r="J93" s="181">
        <f>ROUND($I$93*$H$93,2)</f>
        <v>0</v>
      </c>
      <c r="K93" s="177" t="s">
        <v>905</v>
      </c>
      <c r="L93" s="105"/>
      <c r="M93" s="182"/>
      <c r="N93" s="183" t="s">
        <v>817</v>
      </c>
      <c r="Q93" s="184">
        <v>0</v>
      </c>
      <c r="R93" s="184">
        <f>$Q$93*$H$93</f>
        <v>0</v>
      </c>
      <c r="S93" s="184">
        <v>0.72</v>
      </c>
      <c r="T93" s="185">
        <f>$S$93*$H$93</f>
        <v>4.32</v>
      </c>
      <c r="AR93" s="112" t="s">
        <v>906</v>
      </c>
      <c r="AT93" s="112" t="s">
        <v>901</v>
      </c>
      <c r="AU93" s="112" t="s">
        <v>854</v>
      </c>
      <c r="AY93" s="104" t="s">
        <v>899</v>
      </c>
      <c r="BE93" s="186">
        <f>IF($N$93="základní",$J$93,0)</f>
        <v>0</v>
      </c>
      <c r="BF93" s="186">
        <f>IF($N$93="snížená",$J$93,0)</f>
        <v>0</v>
      </c>
      <c r="BG93" s="186">
        <f>IF($N$93="zákl. přenesená",$J$93,0)</f>
        <v>0</v>
      </c>
      <c r="BH93" s="186">
        <f>IF($N$93="sníž. přenesená",$J$93,0)</f>
        <v>0</v>
      </c>
      <c r="BI93" s="186">
        <f>IF($N$93="nulová",$J$93,0)</f>
        <v>0</v>
      </c>
      <c r="BJ93" s="112" t="s">
        <v>794</v>
      </c>
      <c r="BK93" s="186">
        <f>ROUND($I$93*$H$93,2)</f>
        <v>0</v>
      </c>
      <c r="BL93" s="112" t="s">
        <v>906</v>
      </c>
      <c r="BM93" s="112" t="s">
        <v>916</v>
      </c>
    </row>
    <row r="94" spans="2:47" s="104" customFormat="1" ht="27" customHeight="1">
      <c r="B94" s="105"/>
      <c r="D94" s="187" t="s">
        <v>908</v>
      </c>
      <c r="F94" s="188" t="s">
        <v>917</v>
      </c>
      <c r="L94" s="105"/>
      <c r="M94" s="189"/>
      <c r="T94" s="190"/>
      <c r="AT94" s="104" t="s">
        <v>908</v>
      </c>
      <c r="AU94" s="104" t="s">
        <v>854</v>
      </c>
    </row>
    <row r="95" spans="2:47" s="104" customFormat="1" ht="219.75" customHeight="1">
      <c r="B95" s="105"/>
      <c r="D95" s="203" t="s">
        <v>910</v>
      </c>
      <c r="F95" s="204" t="s">
        <v>918</v>
      </c>
      <c r="L95" s="105"/>
      <c r="M95" s="189"/>
      <c r="T95" s="190"/>
      <c r="AT95" s="104" t="s">
        <v>910</v>
      </c>
      <c r="AU95" s="104" t="s">
        <v>854</v>
      </c>
    </row>
    <row r="96" spans="2:51" s="104" customFormat="1" ht="15.75" customHeight="1">
      <c r="B96" s="197"/>
      <c r="D96" s="203" t="s">
        <v>912</v>
      </c>
      <c r="E96" s="202"/>
      <c r="F96" s="198" t="s">
        <v>919</v>
      </c>
      <c r="H96" s="199">
        <v>6</v>
      </c>
      <c r="L96" s="197"/>
      <c r="M96" s="200"/>
      <c r="T96" s="201"/>
      <c r="AT96" s="202" t="s">
        <v>912</v>
      </c>
      <c r="AU96" s="202" t="s">
        <v>854</v>
      </c>
      <c r="AV96" s="202" t="s">
        <v>854</v>
      </c>
      <c r="AW96" s="202" t="s">
        <v>871</v>
      </c>
      <c r="AX96" s="202" t="s">
        <v>794</v>
      </c>
      <c r="AY96" s="202" t="s">
        <v>899</v>
      </c>
    </row>
    <row r="97" spans="2:65" s="104" customFormat="1" ht="15.75" customHeight="1">
      <c r="B97" s="105"/>
      <c r="C97" s="175" t="s">
        <v>920</v>
      </c>
      <c r="D97" s="175" t="s">
        <v>901</v>
      </c>
      <c r="E97" s="176" t="s">
        <v>921</v>
      </c>
      <c r="F97" s="177" t="s">
        <v>922</v>
      </c>
      <c r="G97" s="178" t="s">
        <v>904</v>
      </c>
      <c r="H97" s="179">
        <v>6</v>
      </c>
      <c r="I97" s="196"/>
      <c r="J97" s="181">
        <f>ROUND($I$97*$H$97,2)</f>
        <v>0</v>
      </c>
      <c r="K97" s="177" t="s">
        <v>905</v>
      </c>
      <c r="L97" s="105"/>
      <c r="M97" s="182"/>
      <c r="N97" s="183" t="s">
        <v>817</v>
      </c>
      <c r="Q97" s="184">
        <v>0</v>
      </c>
      <c r="R97" s="184">
        <f>$Q$97*$H$97</f>
        <v>0</v>
      </c>
      <c r="S97" s="184">
        <v>0.316</v>
      </c>
      <c r="T97" s="185">
        <f>$S$97*$H$97</f>
        <v>1.896</v>
      </c>
      <c r="AR97" s="112" t="s">
        <v>906</v>
      </c>
      <c r="AT97" s="112" t="s">
        <v>901</v>
      </c>
      <c r="AU97" s="112" t="s">
        <v>854</v>
      </c>
      <c r="AY97" s="104" t="s">
        <v>899</v>
      </c>
      <c r="BE97" s="186">
        <f>IF($N$97="základní",$J$97,0)</f>
        <v>0</v>
      </c>
      <c r="BF97" s="186">
        <f>IF($N$97="snížená",$J$97,0)</f>
        <v>0</v>
      </c>
      <c r="BG97" s="186">
        <f>IF($N$97="zákl. přenesená",$J$97,0)</f>
        <v>0</v>
      </c>
      <c r="BH97" s="186">
        <f>IF($N$97="sníž. přenesená",$J$97,0)</f>
        <v>0</v>
      </c>
      <c r="BI97" s="186">
        <f>IF($N$97="nulová",$J$97,0)</f>
        <v>0</v>
      </c>
      <c r="BJ97" s="112" t="s">
        <v>794</v>
      </c>
      <c r="BK97" s="186">
        <f>ROUND($I$97*$H$97,2)</f>
        <v>0</v>
      </c>
      <c r="BL97" s="112" t="s">
        <v>906</v>
      </c>
      <c r="BM97" s="112" t="s">
        <v>923</v>
      </c>
    </row>
    <row r="98" spans="2:47" s="104" customFormat="1" ht="27" customHeight="1">
      <c r="B98" s="105"/>
      <c r="D98" s="187" t="s">
        <v>908</v>
      </c>
      <c r="F98" s="188" t="s">
        <v>924</v>
      </c>
      <c r="L98" s="105"/>
      <c r="M98" s="189"/>
      <c r="T98" s="190"/>
      <c r="AT98" s="104" t="s">
        <v>908</v>
      </c>
      <c r="AU98" s="104" t="s">
        <v>854</v>
      </c>
    </row>
    <row r="99" spans="2:47" s="104" customFormat="1" ht="219.75" customHeight="1">
      <c r="B99" s="105"/>
      <c r="D99" s="203" t="s">
        <v>910</v>
      </c>
      <c r="F99" s="204" t="s">
        <v>918</v>
      </c>
      <c r="L99" s="105"/>
      <c r="M99" s="189"/>
      <c r="T99" s="190"/>
      <c r="AT99" s="104" t="s">
        <v>910</v>
      </c>
      <c r="AU99" s="104" t="s">
        <v>854</v>
      </c>
    </row>
    <row r="100" spans="2:51" s="104" customFormat="1" ht="15.75" customHeight="1">
      <c r="B100" s="197"/>
      <c r="D100" s="203" t="s">
        <v>912</v>
      </c>
      <c r="E100" s="202"/>
      <c r="F100" s="198" t="s">
        <v>925</v>
      </c>
      <c r="H100" s="199">
        <v>6</v>
      </c>
      <c r="L100" s="197"/>
      <c r="M100" s="200"/>
      <c r="T100" s="201"/>
      <c r="AT100" s="202" t="s">
        <v>912</v>
      </c>
      <c r="AU100" s="202" t="s">
        <v>854</v>
      </c>
      <c r="AV100" s="202" t="s">
        <v>854</v>
      </c>
      <c r="AW100" s="202" t="s">
        <v>871</v>
      </c>
      <c r="AX100" s="202" t="s">
        <v>794</v>
      </c>
      <c r="AY100" s="202" t="s">
        <v>899</v>
      </c>
    </row>
    <row r="101" spans="2:65" s="104" customFormat="1" ht="15.75" customHeight="1">
      <c r="B101" s="105"/>
      <c r="C101" s="175" t="s">
        <v>906</v>
      </c>
      <c r="D101" s="175" t="s">
        <v>901</v>
      </c>
      <c r="E101" s="176" t="s">
        <v>926</v>
      </c>
      <c r="F101" s="177" t="s">
        <v>927</v>
      </c>
      <c r="G101" s="178" t="s">
        <v>928</v>
      </c>
      <c r="H101" s="179">
        <v>6</v>
      </c>
      <c r="I101" s="196"/>
      <c r="J101" s="181">
        <f>ROUND($I$101*$H$101,2)</f>
        <v>0</v>
      </c>
      <c r="K101" s="177" t="s">
        <v>905</v>
      </c>
      <c r="L101" s="105"/>
      <c r="M101" s="182"/>
      <c r="N101" s="183" t="s">
        <v>817</v>
      </c>
      <c r="Q101" s="184">
        <v>0</v>
      </c>
      <c r="R101" s="184">
        <f>$Q$101*$H$101</f>
        <v>0</v>
      </c>
      <c r="S101" s="184">
        <v>0.205</v>
      </c>
      <c r="T101" s="185">
        <f>$S$101*$H$101</f>
        <v>1.23</v>
      </c>
      <c r="AR101" s="112" t="s">
        <v>906</v>
      </c>
      <c r="AT101" s="112" t="s">
        <v>901</v>
      </c>
      <c r="AU101" s="112" t="s">
        <v>854</v>
      </c>
      <c r="AY101" s="104" t="s">
        <v>899</v>
      </c>
      <c r="BE101" s="186">
        <f>IF($N$101="základní",$J$101,0)</f>
        <v>0</v>
      </c>
      <c r="BF101" s="186">
        <f>IF($N$101="snížená",$J$101,0)</f>
        <v>0</v>
      </c>
      <c r="BG101" s="186">
        <f>IF($N$101="zákl. přenesená",$J$101,0)</f>
        <v>0</v>
      </c>
      <c r="BH101" s="186">
        <f>IF($N$101="sníž. přenesená",$J$101,0)</f>
        <v>0</v>
      </c>
      <c r="BI101" s="186">
        <f>IF($N$101="nulová",$J$101,0)</f>
        <v>0</v>
      </c>
      <c r="BJ101" s="112" t="s">
        <v>794</v>
      </c>
      <c r="BK101" s="186">
        <f>ROUND($I$101*$H$101,2)</f>
        <v>0</v>
      </c>
      <c r="BL101" s="112" t="s">
        <v>906</v>
      </c>
      <c r="BM101" s="112" t="s">
        <v>929</v>
      </c>
    </row>
    <row r="102" spans="2:47" s="104" customFormat="1" ht="27" customHeight="1">
      <c r="B102" s="105"/>
      <c r="D102" s="187" t="s">
        <v>908</v>
      </c>
      <c r="F102" s="188" t="s">
        <v>930</v>
      </c>
      <c r="L102" s="105"/>
      <c r="M102" s="189"/>
      <c r="T102" s="190"/>
      <c r="AT102" s="104" t="s">
        <v>908</v>
      </c>
      <c r="AU102" s="104" t="s">
        <v>854</v>
      </c>
    </row>
    <row r="103" spans="2:47" s="104" customFormat="1" ht="138.75" customHeight="1">
      <c r="B103" s="105"/>
      <c r="D103" s="203" t="s">
        <v>910</v>
      </c>
      <c r="F103" s="204" t="s">
        <v>931</v>
      </c>
      <c r="L103" s="105"/>
      <c r="M103" s="189"/>
      <c r="T103" s="190"/>
      <c r="AT103" s="104" t="s">
        <v>910</v>
      </c>
      <c r="AU103" s="104" t="s">
        <v>854</v>
      </c>
    </row>
    <row r="104" spans="2:51" s="104" customFormat="1" ht="15.75" customHeight="1">
      <c r="B104" s="197"/>
      <c r="D104" s="203" t="s">
        <v>912</v>
      </c>
      <c r="E104" s="202"/>
      <c r="F104" s="198" t="s">
        <v>932</v>
      </c>
      <c r="H104" s="199">
        <v>6</v>
      </c>
      <c r="L104" s="197"/>
      <c r="M104" s="200"/>
      <c r="T104" s="201"/>
      <c r="AT104" s="202" t="s">
        <v>912</v>
      </c>
      <c r="AU104" s="202" t="s">
        <v>854</v>
      </c>
      <c r="AV104" s="202" t="s">
        <v>854</v>
      </c>
      <c r="AW104" s="202" t="s">
        <v>871</v>
      </c>
      <c r="AX104" s="202" t="s">
        <v>794</v>
      </c>
      <c r="AY104" s="202" t="s">
        <v>899</v>
      </c>
    </row>
    <row r="105" spans="2:65" s="104" customFormat="1" ht="15.75" customHeight="1">
      <c r="B105" s="105"/>
      <c r="C105" s="175" t="s">
        <v>933</v>
      </c>
      <c r="D105" s="175" t="s">
        <v>901</v>
      </c>
      <c r="E105" s="176" t="s">
        <v>934</v>
      </c>
      <c r="F105" s="177" t="s">
        <v>935</v>
      </c>
      <c r="G105" s="178" t="s">
        <v>928</v>
      </c>
      <c r="H105" s="179">
        <v>4.5</v>
      </c>
      <c r="I105" s="196"/>
      <c r="J105" s="181">
        <f>ROUND($I$105*$H$105,2)</f>
        <v>0</v>
      </c>
      <c r="K105" s="177" t="s">
        <v>905</v>
      </c>
      <c r="L105" s="105"/>
      <c r="M105" s="182"/>
      <c r="N105" s="183" t="s">
        <v>817</v>
      </c>
      <c r="Q105" s="184">
        <v>0.0369</v>
      </c>
      <c r="R105" s="184">
        <f>$Q$105*$H$105</f>
        <v>0.16605</v>
      </c>
      <c r="S105" s="184">
        <v>0</v>
      </c>
      <c r="T105" s="185">
        <f>$S$105*$H$105</f>
        <v>0</v>
      </c>
      <c r="AR105" s="112" t="s">
        <v>906</v>
      </c>
      <c r="AT105" s="112" t="s">
        <v>901</v>
      </c>
      <c r="AU105" s="112" t="s">
        <v>854</v>
      </c>
      <c r="AY105" s="104" t="s">
        <v>899</v>
      </c>
      <c r="BE105" s="186">
        <f>IF($N$105="základní",$J$105,0)</f>
        <v>0</v>
      </c>
      <c r="BF105" s="186">
        <f>IF($N$105="snížená",$J$105,0)</f>
        <v>0</v>
      </c>
      <c r="BG105" s="186">
        <f>IF($N$105="zákl. přenesená",$J$105,0)</f>
        <v>0</v>
      </c>
      <c r="BH105" s="186">
        <f>IF($N$105="sníž. přenesená",$J$105,0)</f>
        <v>0</v>
      </c>
      <c r="BI105" s="186">
        <f>IF($N$105="nulová",$J$105,0)</f>
        <v>0</v>
      </c>
      <c r="BJ105" s="112" t="s">
        <v>794</v>
      </c>
      <c r="BK105" s="186">
        <f>ROUND($I$105*$H$105,2)</f>
        <v>0</v>
      </c>
      <c r="BL105" s="112" t="s">
        <v>906</v>
      </c>
      <c r="BM105" s="112" t="s">
        <v>936</v>
      </c>
    </row>
    <row r="106" spans="2:47" s="104" customFormat="1" ht="38.25" customHeight="1">
      <c r="B106" s="105"/>
      <c r="D106" s="187" t="s">
        <v>908</v>
      </c>
      <c r="F106" s="188" t="s">
        <v>937</v>
      </c>
      <c r="L106" s="105"/>
      <c r="M106" s="189"/>
      <c r="T106" s="190"/>
      <c r="AT106" s="104" t="s">
        <v>908</v>
      </c>
      <c r="AU106" s="104" t="s">
        <v>854</v>
      </c>
    </row>
    <row r="107" spans="2:47" s="104" customFormat="1" ht="71.25" customHeight="1">
      <c r="B107" s="105"/>
      <c r="D107" s="203" t="s">
        <v>910</v>
      </c>
      <c r="F107" s="204" t="s">
        <v>938</v>
      </c>
      <c r="L107" s="105"/>
      <c r="M107" s="189"/>
      <c r="T107" s="190"/>
      <c r="AT107" s="104" t="s">
        <v>910</v>
      </c>
      <c r="AU107" s="104" t="s">
        <v>854</v>
      </c>
    </row>
    <row r="108" spans="2:51" s="104" customFormat="1" ht="15.75" customHeight="1">
      <c r="B108" s="197"/>
      <c r="D108" s="203" t="s">
        <v>912</v>
      </c>
      <c r="E108" s="202"/>
      <c r="F108" s="198" t="s">
        <v>939</v>
      </c>
      <c r="H108" s="199">
        <v>4.5</v>
      </c>
      <c r="L108" s="197"/>
      <c r="M108" s="200"/>
      <c r="T108" s="201"/>
      <c r="AT108" s="202" t="s">
        <v>912</v>
      </c>
      <c r="AU108" s="202" t="s">
        <v>854</v>
      </c>
      <c r="AV108" s="202" t="s">
        <v>854</v>
      </c>
      <c r="AW108" s="202" t="s">
        <v>871</v>
      </c>
      <c r="AX108" s="202" t="s">
        <v>794</v>
      </c>
      <c r="AY108" s="202" t="s">
        <v>899</v>
      </c>
    </row>
    <row r="109" spans="2:65" s="104" customFormat="1" ht="15.75" customHeight="1">
      <c r="B109" s="105"/>
      <c r="C109" s="175" t="s">
        <v>940</v>
      </c>
      <c r="D109" s="175" t="s">
        <v>901</v>
      </c>
      <c r="E109" s="176" t="s">
        <v>941</v>
      </c>
      <c r="F109" s="177" t="s">
        <v>942</v>
      </c>
      <c r="G109" s="178" t="s">
        <v>943</v>
      </c>
      <c r="H109" s="179">
        <v>12</v>
      </c>
      <c r="I109" s="196"/>
      <c r="J109" s="181">
        <f>ROUND($I$109*$H$109,2)</f>
        <v>0</v>
      </c>
      <c r="K109" s="177" t="s">
        <v>905</v>
      </c>
      <c r="L109" s="105"/>
      <c r="M109" s="182"/>
      <c r="N109" s="183" t="s">
        <v>817</v>
      </c>
      <c r="Q109" s="184">
        <v>0</v>
      </c>
      <c r="R109" s="184">
        <f>$Q$109*$H$109</f>
        <v>0</v>
      </c>
      <c r="S109" s="184">
        <v>0</v>
      </c>
      <c r="T109" s="185">
        <f>$S$109*$H$109</f>
        <v>0</v>
      </c>
      <c r="AR109" s="112" t="s">
        <v>906</v>
      </c>
      <c r="AT109" s="112" t="s">
        <v>901</v>
      </c>
      <c r="AU109" s="112" t="s">
        <v>854</v>
      </c>
      <c r="AY109" s="104" t="s">
        <v>899</v>
      </c>
      <c r="BE109" s="186">
        <f>IF($N$109="základní",$J$109,0)</f>
        <v>0</v>
      </c>
      <c r="BF109" s="186">
        <f>IF($N$109="snížená",$J$109,0)</f>
        <v>0</v>
      </c>
      <c r="BG109" s="186">
        <f>IF($N$109="zákl. přenesená",$J$109,0)</f>
        <v>0</v>
      </c>
      <c r="BH109" s="186">
        <f>IF($N$109="sníž. přenesená",$J$109,0)</f>
        <v>0</v>
      </c>
      <c r="BI109" s="186">
        <f>IF($N$109="nulová",$J$109,0)</f>
        <v>0</v>
      </c>
      <c r="BJ109" s="112" t="s">
        <v>794</v>
      </c>
      <c r="BK109" s="186">
        <f>ROUND($I$109*$H$109,2)</f>
        <v>0</v>
      </c>
      <c r="BL109" s="112" t="s">
        <v>906</v>
      </c>
      <c r="BM109" s="112" t="s">
        <v>944</v>
      </c>
    </row>
    <row r="110" spans="2:47" s="104" customFormat="1" ht="16.5" customHeight="1">
      <c r="B110" s="105"/>
      <c r="D110" s="187" t="s">
        <v>908</v>
      </c>
      <c r="F110" s="188" t="s">
        <v>945</v>
      </c>
      <c r="L110" s="105"/>
      <c r="M110" s="189"/>
      <c r="T110" s="190"/>
      <c r="AT110" s="104" t="s">
        <v>908</v>
      </c>
      <c r="AU110" s="104" t="s">
        <v>854</v>
      </c>
    </row>
    <row r="111" spans="2:47" s="104" customFormat="1" ht="314.25" customHeight="1">
      <c r="B111" s="105"/>
      <c r="D111" s="203" t="s">
        <v>910</v>
      </c>
      <c r="F111" s="204" t="s">
        <v>769</v>
      </c>
      <c r="L111" s="105"/>
      <c r="M111" s="189"/>
      <c r="T111" s="190"/>
      <c r="AT111" s="104" t="s">
        <v>910</v>
      </c>
      <c r="AU111" s="104" t="s">
        <v>854</v>
      </c>
    </row>
    <row r="112" spans="2:51" s="104" customFormat="1" ht="15.75" customHeight="1">
      <c r="B112" s="197"/>
      <c r="D112" s="203" t="s">
        <v>912</v>
      </c>
      <c r="E112" s="202"/>
      <c r="F112" s="198" t="s">
        <v>658</v>
      </c>
      <c r="H112" s="199">
        <v>12</v>
      </c>
      <c r="L112" s="197"/>
      <c r="M112" s="200"/>
      <c r="T112" s="201"/>
      <c r="AT112" s="202" t="s">
        <v>912</v>
      </c>
      <c r="AU112" s="202" t="s">
        <v>854</v>
      </c>
      <c r="AV112" s="202" t="s">
        <v>854</v>
      </c>
      <c r="AW112" s="202" t="s">
        <v>871</v>
      </c>
      <c r="AX112" s="202" t="s">
        <v>794</v>
      </c>
      <c r="AY112" s="202" t="s">
        <v>899</v>
      </c>
    </row>
    <row r="113" spans="2:65" s="104" customFormat="1" ht="15.75" customHeight="1">
      <c r="B113" s="105"/>
      <c r="C113" s="175" t="s">
        <v>659</v>
      </c>
      <c r="D113" s="175" t="s">
        <v>901</v>
      </c>
      <c r="E113" s="176" t="s">
        <v>660</v>
      </c>
      <c r="F113" s="177" t="s">
        <v>661</v>
      </c>
      <c r="G113" s="178" t="s">
        <v>943</v>
      </c>
      <c r="H113" s="179">
        <v>4.885</v>
      </c>
      <c r="I113" s="196"/>
      <c r="J113" s="181">
        <f>ROUND($I$113*$H$113,2)</f>
        <v>0</v>
      </c>
      <c r="K113" s="177" t="s">
        <v>905</v>
      </c>
      <c r="L113" s="105"/>
      <c r="M113" s="182"/>
      <c r="N113" s="183" t="s">
        <v>817</v>
      </c>
      <c r="Q113" s="184">
        <v>0</v>
      </c>
      <c r="R113" s="184">
        <f>$Q$113*$H$113</f>
        <v>0</v>
      </c>
      <c r="S113" s="184">
        <v>0</v>
      </c>
      <c r="T113" s="185">
        <f>$S$113*$H$113</f>
        <v>0</v>
      </c>
      <c r="AR113" s="112" t="s">
        <v>906</v>
      </c>
      <c r="AT113" s="112" t="s">
        <v>901</v>
      </c>
      <c r="AU113" s="112" t="s">
        <v>854</v>
      </c>
      <c r="AY113" s="104" t="s">
        <v>899</v>
      </c>
      <c r="BE113" s="186">
        <f>IF($N$113="základní",$J$113,0)</f>
        <v>0</v>
      </c>
      <c r="BF113" s="186">
        <f>IF($N$113="snížená",$J$113,0)</f>
        <v>0</v>
      </c>
      <c r="BG113" s="186">
        <f>IF($N$113="zákl. přenesená",$J$113,0)</f>
        <v>0</v>
      </c>
      <c r="BH113" s="186">
        <f>IF($N$113="sníž. přenesená",$J$113,0)</f>
        <v>0</v>
      </c>
      <c r="BI113" s="186">
        <f>IF($N$113="nulová",$J$113,0)</f>
        <v>0</v>
      </c>
      <c r="BJ113" s="112" t="s">
        <v>794</v>
      </c>
      <c r="BK113" s="186">
        <f>ROUND($I$113*$H$113,2)</f>
        <v>0</v>
      </c>
      <c r="BL113" s="112" t="s">
        <v>906</v>
      </c>
      <c r="BM113" s="112" t="s">
        <v>662</v>
      </c>
    </row>
    <row r="114" spans="2:47" s="104" customFormat="1" ht="27" customHeight="1">
      <c r="B114" s="105"/>
      <c r="D114" s="187" t="s">
        <v>908</v>
      </c>
      <c r="F114" s="188" t="s">
        <v>663</v>
      </c>
      <c r="L114" s="105"/>
      <c r="M114" s="189"/>
      <c r="T114" s="190"/>
      <c r="AT114" s="104" t="s">
        <v>908</v>
      </c>
      <c r="AU114" s="104" t="s">
        <v>854</v>
      </c>
    </row>
    <row r="115" spans="2:47" s="104" customFormat="1" ht="192.75" customHeight="1">
      <c r="B115" s="105"/>
      <c r="D115" s="203" t="s">
        <v>910</v>
      </c>
      <c r="F115" s="204" t="s">
        <v>664</v>
      </c>
      <c r="L115" s="105"/>
      <c r="M115" s="189"/>
      <c r="T115" s="190"/>
      <c r="AT115" s="104" t="s">
        <v>910</v>
      </c>
      <c r="AU115" s="104" t="s">
        <v>854</v>
      </c>
    </row>
    <row r="116" spans="2:51" s="104" customFormat="1" ht="15.75" customHeight="1">
      <c r="B116" s="197"/>
      <c r="D116" s="203" t="s">
        <v>912</v>
      </c>
      <c r="E116" s="202"/>
      <c r="F116" s="198" t="s">
        <v>665</v>
      </c>
      <c r="H116" s="199">
        <v>0.8</v>
      </c>
      <c r="L116" s="197"/>
      <c r="M116" s="200"/>
      <c r="T116" s="201"/>
      <c r="AT116" s="202" t="s">
        <v>912</v>
      </c>
      <c r="AU116" s="202" t="s">
        <v>854</v>
      </c>
      <c r="AV116" s="202" t="s">
        <v>854</v>
      </c>
      <c r="AW116" s="202" t="s">
        <v>871</v>
      </c>
      <c r="AX116" s="202" t="s">
        <v>846</v>
      </c>
      <c r="AY116" s="202" t="s">
        <v>899</v>
      </c>
    </row>
    <row r="117" spans="2:51" s="104" customFormat="1" ht="15.75" customHeight="1">
      <c r="B117" s="197"/>
      <c r="D117" s="203" t="s">
        <v>912</v>
      </c>
      <c r="E117" s="202"/>
      <c r="F117" s="198" t="s">
        <v>666</v>
      </c>
      <c r="H117" s="199">
        <v>4.085</v>
      </c>
      <c r="L117" s="197"/>
      <c r="M117" s="200"/>
      <c r="T117" s="201"/>
      <c r="AT117" s="202" t="s">
        <v>912</v>
      </c>
      <c r="AU117" s="202" t="s">
        <v>854</v>
      </c>
      <c r="AV117" s="202" t="s">
        <v>854</v>
      </c>
      <c r="AW117" s="202" t="s">
        <v>871</v>
      </c>
      <c r="AX117" s="202" t="s">
        <v>846</v>
      </c>
      <c r="AY117" s="202" t="s">
        <v>899</v>
      </c>
    </row>
    <row r="118" spans="2:51" s="104" customFormat="1" ht="15.75" customHeight="1">
      <c r="B118" s="205"/>
      <c r="D118" s="203" t="s">
        <v>912</v>
      </c>
      <c r="E118" s="206"/>
      <c r="F118" s="207" t="s">
        <v>667</v>
      </c>
      <c r="H118" s="208">
        <v>4.885</v>
      </c>
      <c r="L118" s="205"/>
      <c r="M118" s="209"/>
      <c r="T118" s="210"/>
      <c r="AT118" s="206" t="s">
        <v>912</v>
      </c>
      <c r="AU118" s="206" t="s">
        <v>854</v>
      </c>
      <c r="AV118" s="206" t="s">
        <v>906</v>
      </c>
      <c r="AW118" s="206" t="s">
        <v>871</v>
      </c>
      <c r="AX118" s="206" t="s">
        <v>794</v>
      </c>
      <c r="AY118" s="206" t="s">
        <v>899</v>
      </c>
    </row>
    <row r="119" spans="2:65" s="104" customFormat="1" ht="15.75" customHeight="1">
      <c r="B119" s="105"/>
      <c r="C119" s="175" t="s">
        <v>668</v>
      </c>
      <c r="D119" s="175" t="s">
        <v>901</v>
      </c>
      <c r="E119" s="176" t="s">
        <v>669</v>
      </c>
      <c r="F119" s="177" t="s">
        <v>670</v>
      </c>
      <c r="G119" s="178" t="s">
        <v>943</v>
      </c>
      <c r="H119" s="179">
        <v>44.04</v>
      </c>
      <c r="I119" s="196"/>
      <c r="J119" s="181">
        <f>ROUND($I$119*$H$119,2)</f>
        <v>0</v>
      </c>
      <c r="K119" s="177" t="s">
        <v>905</v>
      </c>
      <c r="L119" s="105"/>
      <c r="M119" s="182"/>
      <c r="N119" s="183" t="s">
        <v>817</v>
      </c>
      <c r="Q119" s="184">
        <v>0</v>
      </c>
      <c r="R119" s="184">
        <f>$Q$119*$H$119</f>
        <v>0</v>
      </c>
      <c r="S119" s="184">
        <v>0</v>
      </c>
      <c r="T119" s="185">
        <f>$S$119*$H$119</f>
        <v>0</v>
      </c>
      <c r="AR119" s="112" t="s">
        <v>906</v>
      </c>
      <c r="AT119" s="112" t="s">
        <v>901</v>
      </c>
      <c r="AU119" s="112" t="s">
        <v>854</v>
      </c>
      <c r="AY119" s="104" t="s">
        <v>899</v>
      </c>
      <c r="BE119" s="186">
        <f>IF($N$119="základní",$J$119,0)</f>
        <v>0</v>
      </c>
      <c r="BF119" s="186">
        <f>IF($N$119="snížená",$J$119,0)</f>
        <v>0</v>
      </c>
      <c r="BG119" s="186">
        <f>IF($N$119="zákl. přenesená",$J$119,0)</f>
        <v>0</v>
      </c>
      <c r="BH119" s="186">
        <f>IF($N$119="sníž. přenesená",$J$119,0)</f>
        <v>0</v>
      </c>
      <c r="BI119" s="186">
        <f>IF($N$119="nulová",$J$119,0)</f>
        <v>0</v>
      </c>
      <c r="BJ119" s="112" t="s">
        <v>794</v>
      </c>
      <c r="BK119" s="186">
        <f>ROUND($I$119*$H$119,2)</f>
        <v>0</v>
      </c>
      <c r="BL119" s="112" t="s">
        <v>906</v>
      </c>
      <c r="BM119" s="112" t="s">
        <v>671</v>
      </c>
    </row>
    <row r="120" spans="2:47" s="104" customFormat="1" ht="27" customHeight="1">
      <c r="B120" s="105"/>
      <c r="D120" s="187" t="s">
        <v>908</v>
      </c>
      <c r="F120" s="188" t="s">
        <v>672</v>
      </c>
      <c r="L120" s="105"/>
      <c r="M120" s="189"/>
      <c r="T120" s="190"/>
      <c r="AT120" s="104" t="s">
        <v>908</v>
      </c>
      <c r="AU120" s="104" t="s">
        <v>854</v>
      </c>
    </row>
    <row r="121" spans="2:47" s="104" customFormat="1" ht="179.25" customHeight="1">
      <c r="B121" s="105"/>
      <c r="D121" s="203" t="s">
        <v>910</v>
      </c>
      <c r="F121" s="204" t="s">
        <v>673</v>
      </c>
      <c r="L121" s="105"/>
      <c r="M121" s="189"/>
      <c r="T121" s="190"/>
      <c r="AT121" s="104" t="s">
        <v>910</v>
      </c>
      <c r="AU121" s="104" t="s">
        <v>854</v>
      </c>
    </row>
    <row r="122" spans="2:51" s="104" customFormat="1" ht="15.75" customHeight="1">
      <c r="B122" s="197"/>
      <c r="D122" s="203" t="s">
        <v>912</v>
      </c>
      <c r="E122" s="202"/>
      <c r="F122" s="198" t="s">
        <v>674</v>
      </c>
      <c r="H122" s="199">
        <v>4.634</v>
      </c>
      <c r="L122" s="197"/>
      <c r="M122" s="200"/>
      <c r="T122" s="201"/>
      <c r="AT122" s="202" t="s">
        <v>912</v>
      </c>
      <c r="AU122" s="202" t="s">
        <v>854</v>
      </c>
      <c r="AV122" s="202" t="s">
        <v>854</v>
      </c>
      <c r="AW122" s="202" t="s">
        <v>871</v>
      </c>
      <c r="AX122" s="202" t="s">
        <v>846</v>
      </c>
      <c r="AY122" s="202" t="s">
        <v>899</v>
      </c>
    </row>
    <row r="123" spans="2:51" s="104" customFormat="1" ht="15.75" customHeight="1">
      <c r="B123" s="197"/>
      <c r="D123" s="203" t="s">
        <v>912</v>
      </c>
      <c r="E123" s="202"/>
      <c r="F123" s="198" t="s">
        <v>675</v>
      </c>
      <c r="H123" s="199">
        <v>-0.56</v>
      </c>
      <c r="L123" s="197"/>
      <c r="M123" s="200"/>
      <c r="T123" s="201"/>
      <c r="AT123" s="202" t="s">
        <v>912</v>
      </c>
      <c r="AU123" s="202" t="s">
        <v>854</v>
      </c>
      <c r="AV123" s="202" t="s">
        <v>854</v>
      </c>
      <c r="AW123" s="202" t="s">
        <v>871</v>
      </c>
      <c r="AX123" s="202" t="s">
        <v>846</v>
      </c>
      <c r="AY123" s="202" t="s">
        <v>899</v>
      </c>
    </row>
    <row r="124" spans="2:51" s="104" customFormat="1" ht="15.75" customHeight="1">
      <c r="B124" s="224"/>
      <c r="D124" s="203" t="s">
        <v>912</v>
      </c>
      <c r="E124" s="225"/>
      <c r="F124" s="226" t="s">
        <v>676</v>
      </c>
      <c r="H124" s="227">
        <v>4.074</v>
      </c>
      <c r="L124" s="224"/>
      <c r="M124" s="228"/>
      <c r="T124" s="229"/>
      <c r="AT124" s="225" t="s">
        <v>912</v>
      </c>
      <c r="AU124" s="225" t="s">
        <v>854</v>
      </c>
      <c r="AV124" s="225" t="s">
        <v>920</v>
      </c>
      <c r="AW124" s="225" t="s">
        <v>871</v>
      </c>
      <c r="AX124" s="225" t="s">
        <v>846</v>
      </c>
      <c r="AY124" s="225" t="s">
        <v>899</v>
      </c>
    </row>
    <row r="125" spans="2:51" s="104" customFormat="1" ht="15.75" customHeight="1">
      <c r="B125" s="197"/>
      <c r="D125" s="203" t="s">
        <v>912</v>
      </c>
      <c r="E125" s="202"/>
      <c r="F125" s="198"/>
      <c r="H125" s="199">
        <v>0</v>
      </c>
      <c r="L125" s="197"/>
      <c r="M125" s="200"/>
      <c r="T125" s="201"/>
      <c r="AT125" s="202" t="s">
        <v>912</v>
      </c>
      <c r="AU125" s="202" t="s">
        <v>854</v>
      </c>
      <c r="AV125" s="202" t="s">
        <v>854</v>
      </c>
      <c r="AW125" s="202" t="s">
        <v>871</v>
      </c>
      <c r="AX125" s="202" t="s">
        <v>846</v>
      </c>
      <c r="AY125" s="202" t="s">
        <v>899</v>
      </c>
    </row>
    <row r="126" spans="2:51" s="104" customFormat="1" ht="15.75" customHeight="1">
      <c r="B126" s="197"/>
      <c r="D126" s="203" t="s">
        <v>912</v>
      </c>
      <c r="E126" s="202"/>
      <c r="F126" s="198" t="s">
        <v>677</v>
      </c>
      <c r="H126" s="199">
        <v>45.006</v>
      </c>
      <c r="L126" s="197"/>
      <c r="M126" s="200"/>
      <c r="T126" s="201"/>
      <c r="AT126" s="202" t="s">
        <v>912</v>
      </c>
      <c r="AU126" s="202" t="s">
        <v>854</v>
      </c>
      <c r="AV126" s="202" t="s">
        <v>854</v>
      </c>
      <c r="AW126" s="202" t="s">
        <v>871</v>
      </c>
      <c r="AX126" s="202" t="s">
        <v>846</v>
      </c>
      <c r="AY126" s="202" t="s">
        <v>899</v>
      </c>
    </row>
    <row r="127" spans="2:51" s="104" customFormat="1" ht="15.75" customHeight="1">
      <c r="B127" s="197"/>
      <c r="D127" s="203" t="s">
        <v>912</v>
      </c>
      <c r="E127" s="202"/>
      <c r="F127" s="198" t="s">
        <v>678</v>
      </c>
      <c r="H127" s="199">
        <v>-5.04</v>
      </c>
      <c r="L127" s="197"/>
      <c r="M127" s="200"/>
      <c r="T127" s="201"/>
      <c r="AT127" s="202" t="s">
        <v>912</v>
      </c>
      <c r="AU127" s="202" t="s">
        <v>854</v>
      </c>
      <c r="AV127" s="202" t="s">
        <v>854</v>
      </c>
      <c r="AW127" s="202" t="s">
        <v>871</v>
      </c>
      <c r="AX127" s="202" t="s">
        <v>846</v>
      </c>
      <c r="AY127" s="202" t="s">
        <v>899</v>
      </c>
    </row>
    <row r="128" spans="2:51" s="104" customFormat="1" ht="15.75" customHeight="1">
      <c r="B128" s="224"/>
      <c r="D128" s="203" t="s">
        <v>912</v>
      </c>
      <c r="E128" s="225"/>
      <c r="F128" s="226" t="s">
        <v>676</v>
      </c>
      <c r="H128" s="227">
        <v>39.966</v>
      </c>
      <c r="L128" s="224"/>
      <c r="M128" s="228"/>
      <c r="T128" s="229"/>
      <c r="AT128" s="225" t="s">
        <v>912</v>
      </c>
      <c r="AU128" s="225" t="s">
        <v>854</v>
      </c>
      <c r="AV128" s="225" t="s">
        <v>920</v>
      </c>
      <c r="AW128" s="225" t="s">
        <v>871</v>
      </c>
      <c r="AX128" s="225" t="s">
        <v>846</v>
      </c>
      <c r="AY128" s="225" t="s">
        <v>899</v>
      </c>
    </row>
    <row r="129" spans="2:51" s="104" customFormat="1" ht="15.75" customHeight="1">
      <c r="B129" s="197"/>
      <c r="D129" s="203" t="s">
        <v>912</v>
      </c>
      <c r="E129" s="202"/>
      <c r="F129" s="198"/>
      <c r="H129" s="199">
        <v>0</v>
      </c>
      <c r="L129" s="197"/>
      <c r="M129" s="200"/>
      <c r="T129" s="201"/>
      <c r="AT129" s="202" t="s">
        <v>912</v>
      </c>
      <c r="AU129" s="202" t="s">
        <v>854</v>
      </c>
      <c r="AV129" s="202" t="s">
        <v>854</v>
      </c>
      <c r="AW129" s="202" t="s">
        <v>871</v>
      </c>
      <c r="AX129" s="202" t="s">
        <v>846</v>
      </c>
      <c r="AY129" s="202" t="s">
        <v>899</v>
      </c>
    </row>
    <row r="130" spans="2:51" s="104" customFormat="1" ht="15.75" customHeight="1">
      <c r="B130" s="205"/>
      <c r="D130" s="203" t="s">
        <v>912</v>
      </c>
      <c r="E130" s="206"/>
      <c r="F130" s="207" t="s">
        <v>667</v>
      </c>
      <c r="H130" s="208">
        <v>44.04</v>
      </c>
      <c r="L130" s="205"/>
      <c r="M130" s="209"/>
      <c r="T130" s="210"/>
      <c r="AT130" s="206" t="s">
        <v>912</v>
      </c>
      <c r="AU130" s="206" t="s">
        <v>854</v>
      </c>
      <c r="AV130" s="206" t="s">
        <v>906</v>
      </c>
      <c r="AW130" s="206" t="s">
        <v>871</v>
      </c>
      <c r="AX130" s="206" t="s">
        <v>794</v>
      </c>
      <c r="AY130" s="206" t="s">
        <v>899</v>
      </c>
    </row>
    <row r="131" spans="2:65" s="104" customFormat="1" ht="15.75" customHeight="1">
      <c r="B131" s="105"/>
      <c r="C131" s="175" t="s">
        <v>679</v>
      </c>
      <c r="D131" s="175" t="s">
        <v>901</v>
      </c>
      <c r="E131" s="176" t="s">
        <v>680</v>
      </c>
      <c r="F131" s="177" t="s">
        <v>681</v>
      </c>
      <c r="G131" s="178" t="s">
        <v>943</v>
      </c>
      <c r="H131" s="179">
        <v>44.04</v>
      </c>
      <c r="I131" s="196"/>
      <c r="J131" s="181">
        <f>ROUND($I$131*$H$131,2)</f>
        <v>0</v>
      </c>
      <c r="K131" s="177" t="s">
        <v>905</v>
      </c>
      <c r="L131" s="105"/>
      <c r="M131" s="182"/>
      <c r="N131" s="183" t="s">
        <v>817</v>
      </c>
      <c r="Q131" s="184">
        <v>0</v>
      </c>
      <c r="R131" s="184">
        <f>$Q$131*$H$131</f>
        <v>0</v>
      </c>
      <c r="S131" s="184">
        <v>0</v>
      </c>
      <c r="T131" s="185">
        <f>$S$131*$H$131</f>
        <v>0</v>
      </c>
      <c r="AR131" s="112" t="s">
        <v>906</v>
      </c>
      <c r="AT131" s="112" t="s">
        <v>901</v>
      </c>
      <c r="AU131" s="112" t="s">
        <v>854</v>
      </c>
      <c r="AY131" s="104" t="s">
        <v>899</v>
      </c>
      <c r="BE131" s="186">
        <f>IF($N$131="základní",$J$131,0)</f>
        <v>0</v>
      </c>
      <c r="BF131" s="186">
        <f>IF($N$131="snížená",$J$131,0)</f>
        <v>0</v>
      </c>
      <c r="BG131" s="186">
        <f>IF($N$131="zákl. přenesená",$J$131,0)</f>
        <v>0</v>
      </c>
      <c r="BH131" s="186">
        <f>IF($N$131="sníž. přenesená",$J$131,0)</f>
        <v>0</v>
      </c>
      <c r="BI131" s="186">
        <f>IF($N$131="nulová",$J$131,0)</f>
        <v>0</v>
      </c>
      <c r="BJ131" s="112" t="s">
        <v>794</v>
      </c>
      <c r="BK131" s="186">
        <f>ROUND($I$131*$H$131,2)</f>
        <v>0</v>
      </c>
      <c r="BL131" s="112" t="s">
        <v>906</v>
      </c>
      <c r="BM131" s="112" t="s">
        <v>682</v>
      </c>
    </row>
    <row r="132" spans="2:47" s="104" customFormat="1" ht="27" customHeight="1">
      <c r="B132" s="105"/>
      <c r="D132" s="187" t="s">
        <v>908</v>
      </c>
      <c r="F132" s="188" t="s">
        <v>683</v>
      </c>
      <c r="L132" s="105"/>
      <c r="M132" s="189"/>
      <c r="T132" s="190"/>
      <c r="AT132" s="104" t="s">
        <v>908</v>
      </c>
      <c r="AU132" s="104" t="s">
        <v>854</v>
      </c>
    </row>
    <row r="133" spans="2:47" s="104" customFormat="1" ht="179.25" customHeight="1">
      <c r="B133" s="105"/>
      <c r="D133" s="203" t="s">
        <v>910</v>
      </c>
      <c r="F133" s="204" t="s">
        <v>673</v>
      </c>
      <c r="L133" s="105"/>
      <c r="M133" s="189"/>
      <c r="T133" s="190"/>
      <c r="AT133" s="104" t="s">
        <v>910</v>
      </c>
      <c r="AU133" s="104" t="s">
        <v>854</v>
      </c>
    </row>
    <row r="134" spans="2:51" s="104" customFormat="1" ht="15.75" customHeight="1">
      <c r="B134" s="197"/>
      <c r="D134" s="203" t="s">
        <v>912</v>
      </c>
      <c r="E134" s="202"/>
      <c r="F134" s="198" t="s">
        <v>674</v>
      </c>
      <c r="H134" s="199">
        <v>4.634</v>
      </c>
      <c r="L134" s="197"/>
      <c r="M134" s="200"/>
      <c r="T134" s="201"/>
      <c r="AT134" s="202" t="s">
        <v>912</v>
      </c>
      <c r="AU134" s="202" t="s">
        <v>854</v>
      </c>
      <c r="AV134" s="202" t="s">
        <v>854</v>
      </c>
      <c r="AW134" s="202" t="s">
        <v>871</v>
      </c>
      <c r="AX134" s="202" t="s">
        <v>846</v>
      </c>
      <c r="AY134" s="202" t="s">
        <v>899</v>
      </c>
    </row>
    <row r="135" spans="2:51" s="104" customFormat="1" ht="15.75" customHeight="1">
      <c r="B135" s="197"/>
      <c r="D135" s="203" t="s">
        <v>912</v>
      </c>
      <c r="E135" s="202"/>
      <c r="F135" s="198" t="s">
        <v>675</v>
      </c>
      <c r="H135" s="199">
        <v>-0.56</v>
      </c>
      <c r="L135" s="197"/>
      <c r="M135" s="200"/>
      <c r="T135" s="201"/>
      <c r="AT135" s="202" t="s">
        <v>912</v>
      </c>
      <c r="AU135" s="202" t="s">
        <v>854</v>
      </c>
      <c r="AV135" s="202" t="s">
        <v>854</v>
      </c>
      <c r="AW135" s="202" t="s">
        <v>871</v>
      </c>
      <c r="AX135" s="202" t="s">
        <v>846</v>
      </c>
      <c r="AY135" s="202" t="s">
        <v>899</v>
      </c>
    </row>
    <row r="136" spans="2:51" s="104" customFormat="1" ht="15.75" customHeight="1">
      <c r="B136" s="224"/>
      <c r="D136" s="203" t="s">
        <v>912</v>
      </c>
      <c r="E136" s="225"/>
      <c r="F136" s="226" t="s">
        <v>676</v>
      </c>
      <c r="H136" s="227">
        <v>4.074</v>
      </c>
      <c r="L136" s="224"/>
      <c r="M136" s="228"/>
      <c r="T136" s="229"/>
      <c r="AT136" s="225" t="s">
        <v>912</v>
      </c>
      <c r="AU136" s="225" t="s">
        <v>854</v>
      </c>
      <c r="AV136" s="225" t="s">
        <v>920</v>
      </c>
      <c r="AW136" s="225" t="s">
        <v>871</v>
      </c>
      <c r="AX136" s="225" t="s">
        <v>846</v>
      </c>
      <c r="AY136" s="225" t="s">
        <v>899</v>
      </c>
    </row>
    <row r="137" spans="2:51" s="104" customFormat="1" ht="15.75" customHeight="1">
      <c r="B137" s="197"/>
      <c r="D137" s="203" t="s">
        <v>912</v>
      </c>
      <c r="E137" s="202"/>
      <c r="F137" s="198"/>
      <c r="H137" s="199">
        <v>0</v>
      </c>
      <c r="L137" s="197"/>
      <c r="M137" s="200"/>
      <c r="T137" s="201"/>
      <c r="AT137" s="202" t="s">
        <v>912</v>
      </c>
      <c r="AU137" s="202" t="s">
        <v>854</v>
      </c>
      <c r="AV137" s="202" t="s">
        <v>854</v>
      </c>
      <c r="AW137" s="202" t="s">
        <v>871</v>
      </c>
      <c r="AX137" s="202" t="s">
        <v>846</v>
      </c>
      <c r="AY137" s="202" t="s">
        <v>899</v>
      </c>
    </row>
    <row r="138" spans="2:51" s="104" customFormat="1" ht="15.75" customHeight="1">
      <c r="B138" s="197"/>
      <c r="D138" s="203" t="s">
        <v>912</v>
      </c>
      <c r="E138" s="202"/>
      <c r="F138" s="198" t="s">
        <v>677</v>
      </c>
      <c r="H138" s="199">
        <v>45.006</v>
      </c>
      <c r="L138" s="197"/>
      <c r="M138" s="200"/>
      <c r="T138" s="201"/>
      <c r="AT138" s="202" t="s">
        <v>912</v>
      </c>
      <c r="AU138" s="202" t="s">
        <v>854</v>
      </c>
      <c r="AV138" s="202" t="s">
        <v>854</v>
      </c>
      <c r="AW138" s="202" t="s">
        <v>871</v>
      </c>
      <c r="AX138" s="202" t="s">
        <v>846</v>
      </c>
      <c r="AY138" s="202" t="s">
        <v>899</v>
      </c>
    </row>
    <row r="139" spans="2:51" s="104" customFormat="1" ht="15.75" customHeight="1">
      <c r="B139" s="197"/>
      <c r="D139" s="203" t="s">
        <v>912</v>
      </c>
      <c r="E139" s="202"/>
      <c r="F139" s="198" t="s">
        <v>678</v>
      </c>
      <c r="H139" s="199">
        <v>-5.04</v>
      </c>
      <c r="L139" s="197"/>
      <c r="M139" s="200"/>
      <c r="T139" s="201"/>
      <c r="AT139" s="202" t="s">
        <v>912</v>
      </c>
      <c r="AU139" s="202" t="s">
        <v>854</v>
      </c>
      <c r="AV139" s="202" t="s">
        <v>854</v>
      </c>
      <c r="AW139" s="202" t="s">
        <v>871</v>
      </c>
      <c r="AX139" s="202" t="s">
        <v>846</v>
      </c>
      <c r="AY139" s="202" t="s">
        <v>899</v>
      </c>
    </row>
    <row r="140" spans="2:51" s="104" customFormat="1" ht="15.75" customHeight="1">
      <c r="B140" s="224"/>
      <c r="D140" s="203" t="s">
        <v>912</v>
      </c>
      <c r="E140" s="225"/>
      <c r="F140" s="226" t="s">
        <v>676</v>
      </c>
      <c r="H140" s="227">
        <v>39.966</v>
      </c>
      <c r="L140" s="224"/>
      <c r="M140" s="228"/>
      <c r="T140" s="229"/>
      <c r="AT140" s="225" t="s">
        <v>912</v>
      </c>
      <c r="AU140" s="225" t="s">
        <v>854</v>
      </c>
      <c r="AV140" s="225" t="s">
        <v>920</v>
      </c>
      <c r="AW140" s="225" t="s">
        <v>871</v>
      </c>
      <c r="AX140" s="225" t="s">
        <v>846</v>
      </c>
      <c r="AY140" s="225" t="s">
        <v>899</v>
      </c>
    </row>
    <row r="141" spans="2:51" s="104" customFormat="1" ht="15.75" customHeight="1">
      <c r="B141" s="197"/>
      <c r="D141" s="203" t="s">
        <v>912</v>
      </c>
      <c r="E141" s="202"/>
      <c r="F141" s="198"/>
      <c r="H141" s="199">
        <v>0</v>
      </c>
      <c r="L141" s="197"/>
      <c r="M141" s="200"/>
      <c r="T141" s="201"/>
      <c r="AT141" s="202" t="s">
        <v>912</v>
      </c>
      <c r="AU141" s="202" t="s">
        <v>854</v>
      </c>
      <c r="AV141" s="202" t="s">
        <v>854</v>
      </c>
      <c r="AW141" s="202" t="s">
        <v>871</v>
      </c>
      <c r="AX141" s="202" t="s">
        <v>846</v>
      </c>
      <c r="AY141" s="202" t="s">
        <v>899</v>
      </c>
    </row>
    <row r="142" spans="2:51" s="104" customFormat="1" ht="15.75" customHeight="1">
      <c r="B142" s="205"/>
      <c r="D142" s="203" t="s">
        <v>912</v>
      </c>
      <c r="E142" s="206"/>
      <c r="F142" s="207" t="s">
        <v>667</v>
      </c>
      <c r="H142" s="208">
        <v>44.04</v>
      </c>
      <c r="L142" s="205"/>
      <c r="M142" s="209"/>
      <c r="T142" s="210"/>
      <c r="AT142" s="206" t="s">
        <v>912</v>
      </c>
      <c r="AU142" s="206" t="s">
        <v>854</v>
      </c>
      <c r="AV142" s="206" t="s">
        <v>906</v>
      </c>
      <c r="AW142" s="206" t="s">
        <v>871</v>
      </c>
      <c r="AX142" s="206" t="s">
        <v>794</v>
      </c>
      <c r="AY142" s="206" t="s">
        <v>899</v>
      </c>
    </row>
    <row r="143" spans="2:65" s="104" customFormat="1" ht="15.75" customHeight="1">
      <c r="B143" s="105"/>
      <c r="C143" s="175" t="s">
        <v>799</v>
      </c>
      <c r="D143" s="175" t="s">
        <v>901</v>
      </c>
      <c r="E143" s="176" t="s">
        <v>684</v>
      </c>
      <c r="F143" s="177" t="s">
        <v>685</v>
      </c>
      <c r="G143" s="178" t="s">
        <v>943</v>
      </c>
      <c r="H143" s="179">
        <v>13.552</v>
      </c>
      <c r="I143" s="196"/>
      <c r="J143" s="181">
        <f>ROUND($I$143*$H$143,2)</f>
        <v>0</v>
      </c>
      <c r="K143" s="177" t="s">
        <v>905</v>
      </c>
      <c r="L143" s="105"/>
      <c r="M143" s="182"/>
      <c r="N143" s="183" t="s">
        <v>817</v>
      </c>
      <c r="Q143" s="184">
        <v>0</v>
      </c>
      <c r="R143" s="184">
        <f>$Q$143*$H$143</f>
        <v>0</v>
      </c>
      <c r="S143" s="184">
        <v>0</v>
      </c>
      <c r="T143" s="185">
        <f>$S$143*$H$143</f>
        <v>0</v>
      </c>
      <c r="AR143" s="112" t="s">
        <v>906</v>
      </c>
      <c r="AT143" s="112" t="s">
        <v>901</v>
      </c>
      <c r="AU143" s="112" t="s">
        <v>854</v>
      </c>
      <c r="AY143" s="104" t="s">
        <v>899</v>
      </c>
      <c r="BE143" s="186">
        <f>IF($N$143="základní",$J$143,0)</f>
        <v>0</v>
      </c>
      <c r="BF143" s="186">
        <f>IF($N$143="snížená",$J$143,0)</f>
        <v>0</v>
      </c>
      <c r="BG143" s="186">
        <f>IF($N$143="zákl. přenesená",$J$143,0)</f>
        <v>0</v>
      </c>
      <c r="BH143" s="186">
        <f>IF($N$143="sníž. přenesená",$J$143,0)</f>
        <v>0</v>
      </c>
      <c r="BI143" s="186">
        <f>IF($N$143="nulová",$J$143,0)</f>
        <v>0</v>
      </c>
      <c r="BJ143" s="112" t="s">
        <v>794</v>
      </c>
      <c r="BK143" s="186">
        <f>ROUND($I$143*$H$143,2)</f>
        <v>0</v>
      </c>
      <c r="BL143" s="112" t="s">
        <v>906</v>
      </c>
      <c r="BM143" s="112" t="s">
        <v>686</v>
      </c>
    </row>
    <row r="144" spans="2:47" s="104" customFormat="1" ht="27" customHeight="1">
      <c r="B144" s="105"/>
      <c r="D144" s="187" t="s">
        <v>908</v>
      </c>
      <c r="F144" s="188" t="s">
        <v>687</v>
      </c>
      <c r="L144" s="105"/>
      <c r="M144" s="189"/>
      <c r="T144" s="190"/>
      <c r="AT144" s="104" t="s">
        <v>908</v>
      </c>
      <c r="AU144" s="104" t="s">
        <v>854</v>
      </c>
    </row>
    <row r="145" spans="2:47" s="104" customFormat="1" ht="165.75" customHeight="1">
      <c r="B145" s="105"/>
      <c r="D145" s="203" t="s">
        <v>910</v>
      </c>
      <c r="F145" s="204" t="s">
        <v>688</v>
      </c>
      <c r="L145" s="105"/>
      <c r="M145" s="189"/>
      <c r="T145" s="190"/>
      <c r="AT145" s="104" t="s">
        <v>910</v>
      </c>
      <c r="AU145" s="104" t="s">
        <v>854</v>
      </c>
    </row>
    <row r="146" spans="2:51" s="104" customFormat="1" ht="15.75" customHeight="1">
      <c r="B146" s="197"/>
      <c r="D146" s="203" t="s">
        <v>912</v>
      </c>
      <c r="E146" s="202"/>
      <c r="F146" s="198" t="s">
        <v>689</v>
      </c>
      <c r="H146" s="199">
        <v>13.552</v>
      </c>
      <c r="L146" s="197"/>
      <c r="M146" s="200"/>
      <c r="T146" s="201"/>
      <c r="AT146" s="202" t="s">
        <v>912</v>
      </c>
      <c r="AU146" s="202" t="s">
        <v>854</v>
      </c>
      <c r="AV146" s="202" t="s">
        <v>854</v>
      </c>
      <c r="AW146" s="202" t="s">
        <v>871</v>
      </c>
      <c r="AX146" s="202" t="s">
        <v>794</v>
      </c>
      <c r="AY146" s="202" t="s">
        <v>899</v>
      </c>
    </row>
    <row r="147" spans="2:65" s="104" customFormat="1" ht="15.75" customHeight="1">
      <c r="B147" s="105"/>
      <c r="C147" s="175" t="s">
        <v>690</v>
      </c>
      <c r="D147" s="175" t="s">
        <v>901</v>
      </c>
      <c r="E147" s="176" t="s">
        <v>691</v>
      </c>
      <c r="F147" s="177" t="s">
        <v>692</v>
      </c>
      <c r="G147" s="178" t="s">
        <v>943</v>
      </c>
      <c r="H147" s="179">
        <v>13.552</v>
      </c>
      <c r="I147" s="196"/>
      <c r="J147" s="181">
        <f>ROUND($I$147*$H$147,2)</f>
        <v>0</v>
      </c>
      <c r="K147" s="177" t="s">
        <v>905</v>
      </c>
      <c r="L147" s="105"/>
      <c r="M147" s="182"/>
      <c r="N147" s="183" t="s">
        <v>817</v>
      </c>
      <c r="Q147" s="184">
        <v>0</v>
      </c>
      <c r="R147" s="184">
        <f>$Q$147*$H$147</f>
        <v>0</v>
      </c>
      <c r="S147" s="184">
        <v>0</v>
      </c>
      <c r="T147" s="185">
        <f>$S$147*$H$147</f>
        <v>0</v>
      </c>
      <c r="AR147" s="112" t="s">
        <v>906</v>
      </c>
      <c r="AT147" s="112" t="s">
        <v>901</v>
      </c>
      <c r="AU147" s="112" t="s">
        <v>854</v>
      </c>
      <c r="AY147" s="104" t="s">
        <v>899</v>
      </c>
      <c r="BE147" s="186">
        <f>IF($N$147="základní",$J$147,0)</f>
        <v>0</v>
      </c>
      <c r="BF147" s="186">
        <f>IF($N$147="snížená",$J$147,0)</f>
        <v>0</v>
      </c>
      <c r="BG147" s="186">
        <f>IF($N$147="zákl. přenesená",$J$147,0)</f>
        <v>0</v>
      </c>
      <c r="BH147" s="186">
        <f>IF($N$147="sníž. přenesená",$J$147,0)</f>
        <v>0</v>
      </c>
      <c r="BI147" s="186">
        <f>IF($N$147="nulová",$J$147,0)</f>
        <v>0</v>
      </c>
      <c r="BJ147" s="112" t="s">
        <v>794</v>
      </c>
      <c r="BK147" s="186">
        <f>ROUND($I$147*$H$147,2)</f>
        <v>0</v>
      </c>
      <c r="BL147" s="112" t="s">
        <v>906</v>
      </c>
      <c r="BM147" s="112" t="s">
        <v>693</v>
      </c>
    </row>
    <row r="148" spans="2:47" s="104" customFormat="1" ht="27" customHeight="1">
      <c r="B148" s="105"/>
      <c r="D148" s="187" t="s">
        <v>908</v>
      </c>
      <c r="F148" s="188" t="s">
        <v>694</v>
      </c>
      <c r="L148" s="105"/>
      <c r="M148" s="189"/>
      <c r="T148" s="190"/>
      <c r="AT148" s="104" t="s">
        <v>908</v>
      </c>
      <c r="AU148" s="104" t="s">
        <v>854</v>
      </c>
    </row>
    <row r="149" spans="2:47" s="104" customFormat="1" ht="165.75" customHeight="1">
      <c r="B149" s="105"/>
      <c r="D149" s="203" t="s">
        <v>910</v>
      </c>
      <c r="F149" s="204" t="s">
        <v>688</v>
      </c>
      <c r="L149" s="105"/>
      <c r="M149" s="189"/>
      <c r="T149" s="190"/>
      <c r="AT149" s="104" t="s">
        <v>910</v>
      </c>
      <c r="AU149" s="104" t="s">
        <v>854</v>
      </c>
    </row>
    <row r="150" spans="2:51" s="104" customFormat="1" ht="15.75" customHeight="1">
      <c r="B150" s="197"/>
      <c r="D150" s="203" t="s">
        <v>912</v>
      </c>
      <c r="E150" s="202"/>
      <c r="F150" s="198" t="s">
        <v>689</v>
      </c>
      <c r="H150" s="199">
        <v>13.552</v>
      </c>
      <c r="L150" s="197"/>
      <c r="M150" s="200"/>
      <c r="T150" s="201"/>
      <c r="AT150" s="202" t="s">
        <v>912</v>
      </c>
      <c r="AU150" s="202" t="s">
        <v>854</v>
      </c>
      <c r="AV150" s="202" t="s">
        <v>854</v>
      </c>
      <c r="AW150" s="202" t="s">
        <v>871</v>
      </c>
      <c r="AX150" s="202" t="s">
        <v>794</v>
      </c>
      <c r="AY150" s="202" t="s">
        <v>899</v>
      </c>
    </row>
    <row r="151" spans="2:65" s="104" customFormat="1" ht="15.75" customHeight="1">
      <c r="B151" s="105"/>
      <c r="C151" s="175" t="s">
        <v>695</v>
      </c>
      <c r="D151" s="175" t="s">
        <v>901</v>
      </c>
      <c r="E151" s="176" t="s">
        <v>696</v>
      </c>
      <c r="F151" s="177" t="s">
        <v>697</v>
      </c>
      <c r="G151" s="178" t="s">
        <v>904</v>
      </c>
      <c r="H151" s="179">
        <v>11.585</v>
      </c>
      <c r="I151" s="196"/>
      <c r="J151" s="181">
        <f>ROUND($I$151*$H$151,2)</f>
        <v>0</v>
      </c>
      <c r="K151" s="177" t="s">
        <v>905</v>
      </c>
      <c r="L151" s="105"/>
      <c r="M151" s="182"/>
      <c r="N151" s="183" t="s">
        <v>817</v>
      </c>
      <c r="Q151" s="184">
        <v>0.00084</v>
      </c>
      <c r="R151" s="184">
        <f>$Q$151*$H$151</f>
        <v>0.009731400000000001</v>
      </c>
      <c r="S151" s="184">
        <v>0</v>
      </c>
      <c r="T151" s="185">
        <f>$S$151*$H$151</f>
        <v>0</v>
      </c>
      <c r="AR151" s="112" t="s">
        <v>906</v>
      </c>
      <c r="AT151" s="112" t="s">
        <v>901</v>
      </c>
      <c r="AU151" s="112" t="s">
        <v>854</v>
      </c>
      <c r="AY151" s="104" t="s">
        <v>899</v>
      </c>
      <c r="BE151" s="186">
        <f>IF($N$151="základní",$J$151,0)</f>
        <v>0</v>
      </c>
      <c r="BF151" s="186">
        <f>IF($N$151="snížená",$J$151,0)</f>
        <v>0</v>
      </c>
      <c r="BG151" s="186">
        <f>IF($N$151="zákl. přenesená",$J$151,0)</f>
        <v>0</v>
      </c>
      <c r="BH151" s="186">
        <f>IF($N$151="sníž. přenesená",$J$151,0)</f>
        <v>0</v>
      </c>
      <c r="BI151" s="186">
        <f>IF($N$151="nulová",$J$151,0)</f>
        <v>0</v>
      </c>
      <c r="BJ151" s="112" t="s">
        <v>794</v>
      </c>
      <c r="BK151" s="186">
        <f>ROUND($I$151*$H$151,2)</f>
        <v>0</v>
      </c>
      <c r="BL151" s="112" t="s">
        <v>906</v>
      </c>
      <c r="BM151" s="112" t="s">
        <v>698</v>
      </c>
    </row>
    <row r="152" spans="2:47" s="104" customFormat="1" ht="27" customHeight="1">
      <c r="B152" s="105"/>
      <c r="D152" s="187" t="s">
        <v>908</v>
      </c>
      <c r="F152" s="188" t="s">
        <v>699</v>
      </c>
      <c r="L152" s="105"/>
      <c r="M152" s="189"/>
      <c r="T152" s="190"/>
      <c r="AT152" s="104" t="s">
        <v>908</v>
      </c>
      <c r="AU152" s="104" t="s">
        <v>854</v>
      </c>
    </row>
    <row r="153" spans="2:47" s="104" customFormat="1" ht="125.25" customHeight="1">
      <c r="B153" s="105"/>
      <c r="D153" s="203" t="s">
        <v>910</v>
      </c>
      <c r="F153" s="204" t="s">
        <v>700</v>
      </c>
      <c r="L153" s="105"/>
      <c r="M153" s="189"/>
      <c r="T153" s="190"/>
      <c r="AT153" s="104" t="s">
        <v>910</v>
      </c>
      <c r="AU153" s="104" t="s">
        <v>854</v>
      </c>
    </row>
    <row r="154" spans="2:51" s="104" customFormat="1" ht="15.75" customHeight="1">
      <c r="B154" s="197"/>
      <c r="D154" s="203" t="s">
        <v>912</v>
      </c>
      <c r="E154" s="202"/>
      <c r="F154" s="198" t="s">
        <v>701</v>
      </c>
      <c r="H154" s="199">
        <v>11.585</v>
      </c>
      <c r="L154" s="197"/>
      <c r="M154" s="200"/>
      <c r="T154" s="201"/>
      <c r="AT154" s="202" t="s">
        <v>912</v>
      </c>
      <c r="AU154" s="202" t="s">
        <v>854</v>
      </c>
      <c r="AV154" s="202" t="s">
        <v>854</v>
      </c>
      <c r="AW154" s="202" t="s">
        <v>871</v>
      </c>
      <c r="AX154" s="202" t="s">
        <v>794</v>
      </c>
      <c r="AY154" s="202" t="s">
        <v>899</v>
      </c>
    </row>
    <row r="155" spans="2:65" s="104" customFormat="1" ht="15.75" customHeight="1">
      <c r="B155" s="105"/>
      <c r="C155" s="175" t="s">
        <v>702</v>
      </c>
      <c r="D155" s="175" t="s">
        <v>901</v>
      </c>
      <c r="E155" s="176" t="s">
        <v>703</v>
      </c>
      <c r="F155" s="177" t="s">
        <v>704</v>
      </c>
      <c r="G155" s="178" t="s">
        <v>904</v>
      </c>
      <c r="H155" s="179">
        <v>75.01</v>
      </c>
      <c r="I155" s="196"/>
      <c r="J155" s="181">
        <f>ROUND($I$155*$H$155,2)</f>
        <v>0</v>
      </c>
      <c r="K155" s="177" t="s">
        <v>905</v>
      </c>
      <c r="L155" s="105"/>
      <c r="M155" s="182"/>
      <c r="N155" s="183" t="s">
        <v>817</v>
      </c>
      <c r="Q155" s="184">
        <v>0.00085</v>
      </c>
      <c r="R155" s="184">
        <f>$Q$155*$H$155</f>
        <v>0.0637585</v>
      </c>
      <c r="S155" s="184">
        <v>0</v>
      </c>
      <c r="T155" s="185">
        <f>$S$155*$H$155</f>
        <v>0</v>
      </c>
      <c r="AR155" s="112" t="s">
        <v>906</v>
      </c>
      <c r="AT155" s="112" t="s">
        <v>901</v>
      </c>
      <c r="AU155" s="112" t="s">
        <v>854</v>
      </c>
      <c r="AY155" s="104" t="s">
        <v>899</v>
      </c>
      <c r="BE155" s="186">
        <f>IF($N$155="základní",$J$155,0)</f>
        <v>0</v>
      </c>
      <c r="BF155" s="186">
        <f>IF($N$155="snížená",$J$155,0)</f>
        <v>0</v>
      </c>
      <c r="BG155" s="186">
        <f>IF($N$155="zákl. přenesená",$J$155,0)</f>
        <v>0</v>
      </c>
      <c r="BH155" s="186">
        <f>IF($N$155="sníž. přenesená",$J$155,0)</f>
        <v>0</v>
      </c>
      <c r="BI155" s="186">
        <f>IF($N$155="nulová",$J$155,0)</f>
        <v>0</v>
      </c>
      <c r="BJ155" s="112" t="s">
        <v>794</v>
      </c>
      <c r="BK155" s="186">
        <f>ROUND($I$155*$H$155,2)</f>
        <v>0</v>
      </c>
      <c r="BL155" s="112" t="s">
        <v>906</v>
      </c>
      <c r="BM155" s="112" t="s">
        <v>705</v>
      </c>
    </row>
    <row r="156" spans="2:47" s="104" customFormat="1" ht="27" customHeight="1">
      <c r="B156" s="105"/>
      <c r="D156" s="187" t="s">
        <v>908</v>
      </c>
      <c r="F156" s="188" t="s">
        <v>706</v>
      </c>
      <c r="L156" s="105"/>
      <c r="M156" s="189"/>
      <c r="T156" s="190"/>
      <c r="AT156" s="104" t="s">
        <v>908</v>
      </c>
      <c r="AU156" s="104" t="s">
        <v>854</v>
      </c>
    </row>
    <row r="157" spans="2:47" s="104" customFormat="1" ht="125.25" customHeight="1">
      <c r="B157" s="105"/>
      <c r="D157" s="203" t="s">
        <v>910</v>
      </c>
      <c r="F157" s="204" t="s">
        <v>700</v>
      </c>
      <c r="L157" s="105"/>
      <c r="M157" s="189"/>
      <c r="T157" s="190"/>
      <c r="AT157" s="104" t="s">
        <v>910</v>
      </c>
      <c r="AU157" s="104" t="s">
        <v>854</v>
      </c>
    </row>
    <row r="158" spans="2:51" s="104" customFormat="1" ht="15.75" customHeight="1">
      <c r="B158" s="197"/>
      <c r="D158" s="203" t="s">
        <v>912</v>
      </c>
      <c r="E158" s="202"/>
      <c r="F158" s="198" t="s">
        <v>707</v>
      </c>
      <c r="H158" s="199">
        <v>75.01</v>
      </c>
      <c r="L158" s="197"/>
      <c r="M158" s="200"/>
      <c r="T158" s="201"/>
      <c r="AT158" s="202" t="s">
        <v>912</v>
      </c>
      <c r="AU158" s="202" t="s">
        <v>854</v>
      </c>
      <c r="AV158" s="202" t="s">
        <v>854</v>
      </c>
      <c r="AW158" s="202" t="s">
        <v>871</v>
      </c>
      <c r="AX158" s="202" t="s">
        <v>794</v>
      </c>
      <c r="AY158" s="202" t="s">
        <v>899</v>
      </c>
    </row>
    <row r="159" spans="2:65" s="104" customFormat="1" ht="15.75" customHeight="1">
      <c r="B159" s="105"/>
      <c r="C159" s="175" t="s">
        <v>708</v>
      </c>
      <c r="D159" s="175" t="s">
        <v>901</v>
      </c>
      <c r="E159" s="176" t="s">
        <v>709</v>
      </c>
      <c r="F159" s="177" t="s">
        <v>710</v>
      </c>
      <c r="G159" s="178" t="s">
        <v>904</v>
      </c>
      <c r="H159" s="179">
        <v>11.585</v>
      </c>
      <c r="I159" s="196"/>
      <c r="J159" s="181">
        <f>ROUND($I$159*$H$159,2)</f>
        <v>0</v>
      </c>
      <c r="K159" s="177" t="s">
        <v>905</v>
      </c>
      <c r="L159" s="105"/>
      <c r="M159" s="182"/>
      <c r="N159" s="183" t="s">
        <v>817</v>
      </c>
      <c r="Q159" s="184">
        <v>0</v>
      </c>
      <c r="R159" s="184">
        <f>$Q$159*$H$159</f>
        <v>0</v>
      </c>
      <c r="S159" s="184">
        <v>0</v>
      </c>
      <c r="T159" s="185">
        <f>$S$159*$H$159</f>
        <v>0</v>
      </c>
      <c r="AR159" s="112" t="s">
        <v>906</v>
      </c>
      <c r="AT159" s="112" t="s">
        <v>901</v>
      </c>
      <c r="AU159" s="112" t="s">
        <v>854</v>
      </c>
      <c r="AY159" s="104" t="s">
        <v>899</v>
      </c>
      <c r="BE159" s="186">
        <f>IF($N$159="základní",$J$159,0)</f>
        <v>0</v>
      </c>
      <c r="BF159" s="186">
        <f>IF($N$159="snížená",$J$159,0)</f>
        <v>0</v>
      </c>
      <c r="BG159" s="186">
        <f>IF($N$159="zákl. přenesená",$J$159,0)</f>
        <v>0</v>
      </c>
      <c r="BH159" s="186">
        <f>IF($N$159="sníž. přenesená",$J$159,0)</f>
        <v>0</v>
      </c>
      <c r="BI159" s="186">
        <f>IF($N$159="nulová",$J$159,0)</f>
        <v>0</v>
      </c>
      <c r="BJ159" s="112" t="s">
        <v>794</v>
      </c>
      <c r="BK159" s="186">
        <f>ROUND($I$159*$H$159,2)</f>
        <v>0</v>
      </c>
      <c r="BL159" s="112" t="s">
        <v>906</v>
      </c>
      <c r="BM159" s="112" t="s">
        <v>711</v>
      </c>
    </row>
    <row r="160" spans="2:47" s="104" customFormat="1" ht="27" customHeight="1">
      <c r="B160" s="105"/>
      <c r="D160" s="187" t="s">
        <v>908</v>
      </c>
      <c r="F160" s="188" t="s">
        <v>712</v>
      </c>
      <c r="L160" s="105"/>
      <c r="M160" s="189"/>
      <c r="T160" s="190"/>
      <c r="AT160" s="104" t="s">
        <v>908</v>
      </c>
      <c r="AU160" s="104" t="s">
        <v>854</v>
      </c>
    </row>
    <row r="161" spans="2:51" s="104" customFormat="1" ht="15.75" customHeight="1">
      <c r="B161" s="197"/>
      <c r="D161" s="203" t="s">
        <v>912</v>
      </c>
      <c r="E161" s="202"/>
      <c r="F161" s="198" t="s">
        <v>701</v>
      </c>
      <c r="H161" s="199">
        <v>11.585</v>
      </c>
      <c r="L161" s="197"/>
      <c r="M161" s="200"/>
      <c r="T161" s="201"/>
      <c r="AT161" s="202" t="s">
        <v>912</v>
      </c>
      <c r="AU161" s="202" t="s">
        <v>854</v>
      </c>
      <c r="AV161" s="202" t="s">
        <v>854</v>
      </c>
      <c r="AW161" s="202" t="s">
        <v>871</v>
      </c>
      <c r="AX161" s="202" t="s">
        <v>794</v>
      </c>
      <c r="AY161" s="202" t="s">
        <v>899</v>
      </c>
    </row>
    <row r="162" spans="2:65" s="104" customFormat="1" ht="15.75" customHeight="1">
      <c r="B162" s="105"/>
      <c r="C162" s="175" t="s">
        <v>779</v>
      </c>
      <c r="D162" s="175" t="s">
        <v>901</v>
      </c>
      <c r="E162" s="176" t="s">
        <v>713</v>
      </c>
      <c r="F162" s="177" t="s">
        <v>714</v>
      </c>
      <c r="G162" s="178" t="s">
        <v>904</v>
      </c>
      <c r="H162" s="179">
        <v>75.01</v>
      </c>
      <c r="I162" s="196"/>
      <c r="J162" s="181">
        <f>ROUND($I$162*$H$162,2)</f>
        <v>0</v>
      </c>
      <c r="K162" s="177" t="s">
        <v>905</v>
      </c>
      <c r="L162" s="105"/>
      <c r="M162" s="182"/>
      <c r="N162" s="183" t="s">
        <v>817</v>
      </c>
      <c r="Q162" s="184">
        <v>0</v>
      </c>
      <c r="R162" s="184">
        <f>$Q$162*$H$162</f>
        <v>0</v>
      </c>
      <c r="S162" s="184">
        <v>0</v>
      </c>
      <c r="T162" s="185">
        <f>$S$162*$H$162</f>
        <v>0</v>
      </c>
      <c r="AR162" s="112" t="s">
        <v>906</v>
      </c>
      <c r="AT162" s="112" t="s">
        <v>901</v>
      </c>
      <c r="AU162" s="112" t="s">
        <v>854</v>
      </c>
      <c r="AY162" s="104" t="s">
        <v>899</v>
      </c>
      <c r="BE162" s="186">
        <f>IF($N$162="základní",$J$162,0)</f>
        <v>0</v>
      </c>
      <c r="BF162" s="186">
        <f>IF($N$162="snížená",$J$162,0)</f>
        <v>0</v>
      </c>
      <c r="BG162" s="186">
        <f>IF($N$162="zákl. přenesená",$J$162,0)</f>
        <v>0</v>
      </c>
      <c r="BH162" s="186">
        <f>IF($N$162="sníž. přenesená",$J$162,0)</f>
        <v>0</v>
      </c>
      <c r="BI162" s="186">
        <f>IF($N$162="nulová",$J$162,0)</f>
        <v>0</v>
      </c>
      <c r="BJ162" s="112" t="s">
        <v>794</v>
      </c>
      <c r="BK162" s="186">
        <f>ROUND($I$162*$H$162,2)</f>
        <v>0</v>
      </c>
      <c r="BL162" s="112" t="s">
        <v>906</v>
      </c>
      <c r="BM162" s="112" t="s">
        <v>715</v>
      </c>
    </row>
    <row r="163" spans="2:47" s="104" customFormat="1" ht="27" customHeight="1">
      <c r="B163" s="105"/>
      <c r="D163" s="187" t="s">
        <v>908</v>
      </c>
      <c r="F163" s="188" t="s">
        <v>716</v>
      </c>
      <c r="L163" s="105"/>
      <c r="M163" s="189"/>
      <c r="T163" s="190"/>
      <c r="AT163" s="104" t="s">
        <v>908</v>
      </c>
      <c r="AU163" s="104" t="s">
        <v>854</v>
      </c>
    </row>
    <row r="164" spans="2:51" s="104" customFormat="1" ht="15.75" customHeight="1">
      <c r="B164" s="197"/>
      <c r="D164" s="203" t="s">
        <v>912</v>
      </c>
      <c r="E164" s="202"/>
      <c r="F164" s="198" t="s">
        <v>707</v>
      </c>
      <c r="H164" s="199">
        <v>75.01</v>
      </c>
      <c r="L164" s="197"/>
      <c r="M164" s="200"/>
      <c r="T164" s="201"/>
      <c r="AT164" s="202" t="s">
        <v>912</v>
      </c>
      <c r="AU164" s="202" t="s">
        <v>854</v>
      </c>
      <c r="AV164" s="202" t="s">
        <v>854</v>
      </c>
      <c r="AW164" s="202" t="s">
        <v>871</v>
      </c>
      <c r="AX164" s="202" t="s">
        <v>794</v>
      </c>
      <c r="AY164" s="202" t="s">
        <v>899</v>
      </c>
    </row>
    <row r="165" spans="2:65" s="104" customFormat="1" ht="15.75" customHeight="1">
      <c r="B165" s="105"/>
      <c r="C165" s="175" t="s">
        <v>717</v>
      </c>
      <c r="D165" s="175" t="s">
        <v>901</v>
      </c>
      <c r="E165" s="176" t="s">
        <v>718</v>
      </c>
      <c r="F165" s="177" t="s">
        <v>719</v>
      </c>
      <c r="G165" s="178" t="s">
        <v>904</v>
      </c>
      <c r="H165" s="179">
        <v>26.4</v>
      </c>
      <c r="I165" s="196"/>
      <c r="J165" s="181">
        <f>ROUND($I$165*$H$165,2)</f>
        <v>0</v>
      </c>
      <c r="K165" s="177" t="s">
        <v>905</v>
      </c>
      <c r="L165" s="105"/>
      <c r="M165" s="182"/>
      <c r="N165" s="183" t="s">
        <v>817</v>
      </c>
      <c r="Q165" s="184">
        <v>0.0007</v>
      </c>
      <c r="R165" s="184">
        <f>$Q$165*$H$165</f>
        <v>0.01848</v>
      </c>
      <c r="S165" s="184">
        <v>0</v>
      </c>
      <c r="T165" s="185">
        <f>$S$165*$H$165</f>
        <v>0</v>
      </c>
      <c r="AR165" s="112" t="s">
        <v>906</v>
      </c>
      <c r="AT165" s="112" t="s">
        <v>901</v>
      </c>
      <c r="AU165" s="112" t="s">
        <v>854</v>
      </c>
      <c r="AY165" s="104" t="s">
        <v>899</v>
      </c>
      <c r="BE165" s="186">
        <f>IF($N$165="základní",$J$165,0)</f>
        <v>0</v>
      </c>
      <c r="BF165" s="186">
        <f>IF($N$165="snížená",$J$165,0)</f>
        <v>0</v>
      </c>
      <c r="BG165" s="186">
        <f>IF($N$165="zákl. přenesená",$J$165,0)</f>
        <v>0</v>
      </c>
      <c r="BH165" s="186">
        <f>IF($N$165="sníž. přenesená",$J$165,0)</f>
        <v>0</v>
      </c>
      <c r="BI165" s="186">
        <f>IF($N$165="nulová",$J$165,0)</f>
        <v>0</v>
      </c>
      <c r="BJ165" s="112" t="s">
        <v>794</v>
      </c>
      <c r="BK165" s="186">
        <f>ROUND($I$165*$H$165,2)</f>
        <v>0</v>
      </c>
      <c r="BL165" s="112" t="s">
        <v>906</v>
      </c>
      <c r="BM165" s="112" t="s">
        <v>720</v>
      </c>
    </row>
    <row r="166" spans="2:47" s="104" customFormat="1" ht="16.5" customHeight="1">
      <c r="B166" s="105"/>
      <c r="D166" s="187" t="s">
        <v>908</v>
      </c>
      <c r="F166" s="188" t="s">
        <v>721</v>
      </c>
      <c r="L166" s="105"/>
      <c r="M166" s="189"/>
      <c r="T166" s="190"/>
      <c r="AT166" s="104" t="s">
        <v>908</v>
      </c>
      <c r="AU166" s="104" t="s">
        <v>854</v>
      </c>
    </row>
    <row r="167" spans="2:47" s="104" customFormat="1" ht="71.25" customHeight="1">
      <c r="B167" s="105"/>
      <c r="D167" s="203" t="s">
        <v>910</v>
      </c>
      <c r="F167" s="204" t="s">
        <v>722</v>
      </c>
      <c r="L167" s="105"/>
      <c r="M167" s="189"/>
      <c r="T167" s="190"/>
      <c r="AT167" s="104" t="s">
        <v>910</v>
      </c>
      <c r="AU167" s="104" t="s">
        <v>854</v>
      </c>
    </row>
    <row r="168" spans="2:51" s="104" customFormat="1" ht="15.75" customHeight="1">
      <c r="B168" s="197"/>
      <c r="D168" s="203" t="s">
        <v>912</v>
      </c>
      <c r="E168" s="202"/>
      <c r="F168" s="198" t="s">
        <v>723</v>
      </c>
      <c r="H168" s="199">
        <v>26.4</v>
      </c>
      <c r="L168" s="197"/>
      <c r="M168" s="200"/>
      <c r="T168" s="201"/>
      <c r="AT168" s="202" t="s">
        <v>912</v>
      </c>
      <c r="AU168" s="202" t="s">
        <v>854</v>
      </c>
      <c r="AV168" s="202" t="s">
        <v>854</v>
      </c>
      <c r="AW168" s="202" t="s">
        <v>871</v>
      </c>
      <c r="AX168" s="202" t="s">
        <v>794</v>
      </c>
      <c r="AY168" s="202" t="s">
        <v>899</v>
      </c>
    </row>
    <row r="169" spans="2:65" s="104" customFormat="1" ht="15.75" customHeight="1">
      <c r="B169" s="105"/>
      <c r="C169" s="175" t="s">
        <v>724</v>
      </c>
      <c r="D169" s="175" t="s">
        <v>901</v>
      </c>
      <c r="E169" s="176" t="s">
        <v>725</v>
      </c>
      <c r="F169" s="177" t="s">
        <v>726</v>
      </c>
      <c r="G169" s="178" t="s">
        <v>904</v>
      </c>
      <c r="H169" s="179">
        <v>26.4</v>
      </c>
      <c r="I169" s="196"/>
      <c r="J169" s="181">
        <f>ROUND($I$169*$H$169,2)</f>
        <v>0</v>
      </c>
      <c r="K169" s="177" t="s">
        <v>905</v>
      </c>
      <c r="L169" s="105"/>
      <c r="M169" s="182"/>
      <c r="N169" s="183" t="s">
        <v>817</v>
      </c>
      <c r="Q169" s="184">
        <v>0</v>
      </c>
      <c r="R169" s="184">
        <f>$Q$169*$H$169</f>
        <v>0</v>
      </c>
      <c r="S169" s="184">
        <v>0</v>
      </c>
      <c r="T169" s="185">
        <f>$S$169*$H$169</f>
        <v>0</v>
      </c>
      <c r="AR169" s="112" t="s">
        <v>906</v>
      </c>
      <c r="AT169" s="112" t="s">
        <v>901</v>
      </c>
      <c r="AU169" s="112" t="s">
        <v>854</v>
      </c>
      <c r="AY169" s="104" t="s">
        <v>899</v>
      </c>
      <c r="BE169" s="186">
        <f>IF($N$169="základní",$J$169,0)</f>
        <v>0</v>
      </c>
      <c r="BF169" s="186">
        <f>IF($N$169="snížená",$J$169,0)</f>
        <v>0</v>
      </c>
      <c r="BG169" s="186">
        <f>IF($N$169="zákl. přenesená",$J$169,0)</f>
        <v>0</v>
      </c>
      <c r="BH169" s="186">
        <f>IF($N$169="sníž. přenesená",$J$169,0)</f>
        <v>0</v>
      </c>
      <c r="BI169" s="186">
        <f>IF($N$169="nulová",$J$169,0)</f>
        <v>0</v>
      </c>
      <c r="BJ169" s="112" t="s">
        <v>794</v>
      </c>
      <c r="BK169" s="186">
        <f>ROUND($I$169*$H$169,2)</f>
        <v>0</v>
      </c>
      <c r="BL169" s="112" t="s">
        <v>906</v>
      </c>
      <c r="BM169" s="112" t="s">
        <v>727</v>
      </c>
    </row>
    <row r="170" spans="2:47" s="104" customFormat="1" ht="16.5" customHeight="1">
      <c r="B170" s="105"/>
      <c r="D170" s="187" t="s">
        <v>908</v>
      </c>
      <c r="F170" s="188" t="s">
        <v>728</v>
      </c>
      <c r="L170" s="105"/>
      <c r="M170" s="189"/>
      <c r="T170" s="190"/>
      <c r="AT170" s="104" t="s">
        <v>908</v>
      </c>
      <c r="AU170" s="104" t="s">
        <v>854</v>
      </c>
    </row>
    <row r="171" spans="2:51" s="104" customFormat="1" ht="15.75" customHeight="1">
      <c r="B171" s="197"/>
      <c r="D171" s="203" t="s">
        <v>912</v>
      </c>
      <c r="E171" s="202"/>
      <c r="F171" s="198" t="s">
        <v>723</v>
      </c>
      <c r="H171" s="199">
        <v>26.4</v>
      </c>
      <c r="L171" s="197"/>
      <c r="M171" s="200"/>
      <c r="T171" s="201"/>
      <c r="AT171" s="202" t="s">
        <v>912</v>
      </c>
      <c r="AU171" s="202" t="s">
        <v>854</v>
      </c>
      <c r="AV171" s="202" t="s">
        <v>854</v>
      </c>
      <c r="AW171" s="202" t="s">
        <v>871</v>
      </c>
      <c r="AX171" s="202" t="s">
        <v>794</v>
      </c>
      <c r="AY171" s="202" t="s">
        <v>899</v>
      </c>
    </row>
    <row r="172" spans="2:65" s="104" customFormat="1" ht="15.75" customHeight="1">
      <c r="B172" s="105"/>
      <c r="C172" s="175" t="s">
        <v>729</v>
      </c>
      <c r="D172" s="175" t="s">
        <v>901</v>
      </c>
      <c r="E172" s="176" t="s">
        <v>730</v>
      </c>
      <c r="F172" s="177" t="s">
        <v>731</v>
      </c>
      <c r="G172" s="178" t="s">
        <v>943</v>
      </c>
      <c r="H172" s="179">
        <v>14.52</v>
      </c>
      <c r="I172" s="196"/>
      <c r="J172" s="181">
        <f>ROUND($I$172*$H$172,2)</f>
        <v>0</v>
      </c>
      <c r="K172" s="177" t="s">
        <v>905</v>
      </c>
      <c r="L172" s="105"/>
      <c r="M172" s="182"/>
      <c r="N172" s="183" t="s">
        <v>817</v>
      </c>
      <c r="Q172" s="184">
        <v>0.00046</v>
      </c>
      <c r="R172" s="184">
        <f>$Q$172*$H$172</f>
        <v>0.0066792</v>
      </c>
      <c r="S172" s="184">
        <v>0</v>
      </c>
      <c r="T172" s="185">
        <f>$S$172*$H$172</f>
        <v>0</v>
      </c>
      <c r="AR172" s="112" t="s">
        <v>906</v>
      </c>
      <c r="AT172" s="112" t="s">
        <v>901</v>
      </c>
      <c r="AU172" s="112" t="s">
        <v>854</v>
      </c>
      <c r="AY172" s="104" t="s">
        <v>899</v>
      </c>
      <c r="BE172" s="186">
        <f>IF($N$172="základní",$J$172,0)</f>
        <v>0</v>
      </c>
      <c r="BF172" s="186">
        <f>IF($N$172="snížená",$J$172,0)</f>
        <v>0</v>
      </c>
      <c r="BG172" s="186">
        <f>IF($N$172="zákl. přenesená",$J$172,0)</f>
        <v>0</v>
      </c>
      <c r="BH172" s="186">
        <f>IF($N$172="sníž. přenesená",$J$172,0)</f>
        <v>0</v>
      </c>
      <c r="BI172" s="186">
        <f>IF($N$172="nulová",$J$172,0)</f>
        <v>0</v>
      </c>
      <c r="BJ172" s="112" t="s">
        <v>794</v>
      </c>
      <c r="BK172" s="186">
        <f>ROUND($I$172*$H$172,2)</f>
        <v>0</v>
      </c>
      <c r="BL172" s="112" t="s">
        <v>906</v>
      </c>
      <c r="BM172" s="112" t="s">
        <v>732</v>
      </c>
    </row>
    <row r="173" spans="2:47" s="104" customFormat="1" ht="16.5" customHeight="1">
      <c r="B173" s="105"/>
      <c r="D173" s="187" t="s">
        <v>908</v>
      </c>
      <c r="F173" s="188" t="s">
        <v>733</v>
      </c>
      <c r="L173" s="105"/>
      <c r="M173" s="189"/>
      <c r="T173" s="190"/>
      <c r="AT173" s="104" t="s">
        <v>908</v>
      </c>
      <c r="AU173" s="104" t="s">
        <v>854</v>
      </c>
    </row>
    <row r="174" spans="2:47" s="104" customFormat="1" ht="44.25" customHeight="1">
      <c r="B174" s="105"/>
      <c r="D174" s="203" t="s">
        <v>910</v>
      </c>
      <c r="F174" s="204" t="s">
        <v>734</v>
      </c>
      <c r="L174" s="105"/>
      <c r="M174" s="189"/>
      <c r="T174" s="190"/>
      <c r="AT174" s="104" t="s">
        <v>910</v>
      </c>
      <c r="AU174" s="104" t="s">
        <v>854</v>
      </c>
    </row>
    <row r="175" spans="2:51" s="104" customFormat="1" ht="15.75" customHeight="1">
      <c r="B175" s="197"/>
      <c r="D175" s="203" t="s">
        <v>912</v>
      </c>
      <c r="E175" s="202"/>
      <c r="F175" s="198" t="s">
        <v>735</v>
      </c>
      <c r="H175" s="199">
        <v>14.52</v>
      </c>
      <c r="L175" s="197"/>
      <c r="M175" s="200"/>
      <c r="T175" s="201"/>
      <c r="AT175" s="202" t="s">
        <v>912</v>
      </c>
      <c r="AU175" s="202" t="s">
        <v>854</v>
      </c>
      <c r="AV175" s="202" t="s">
        <v>854</v>
      </c>
      <c r="AW175" s="202" t="s">
        <v>871</v>
      </c>
      <c r="AX175" s="202" t="s">
        <v>794</v>
      </c>
      <c r="AY175" s="202" t="s">
        <v>899</v>
      </c>
    </row>
    <row r="176" spans="2:65" s="104" customFormat="1" ht="15.75" customHeight="1">
      <c r="B176" s="105"/>
      <c r="C176" s="175" t="s">
        <v>736</v>
      </c>
      <c r="D176" s="175" t="s">
        <v>901</v>
      </c>
      <c r="E176" s="176" t="s">
        <v>737</v>
      </c>
      <c r="F176" s="177" t="s">
        <v>738</v>
      </c>
      <c r="G176" s="178" t="s">
        <v>943</v>
      </c>
      <c r="H176" s="179">
        <v>14.52</v>
      </c>
      <c r="I176" s="196"/>
      <c r="J176" s="181">
        <f>ROUND($I$176*$H$176,2)</f>
        <v>0</v>
      </c>
      <c r="K176" s="177" t="s">
        <v>905</v>
      </c>
      <c r="L176" s="105"/>
      <c r="M176" s="182"/>
      <c r="N176" s="183" t="s">
        <v>817</v>
      </c>
      <c r="Q176" s="184">
        <v>0</v>
      </c>
      <c r="R176" s="184">
        <f>$Q$176*$H$176</f>
        <v>0</v>
      </c>
      <c r="S176" s="184">
        <v>0</v>
      </c>
      <c r="T176" s="185">
        <f>$S$176*$H$176</f>
        <v>0</v>
      </c>
      <c r="AR176" s="112" t="s">
        <v>906</v>
      </c>
      <c r="AT176" s="112" t="s">
        <v>901</v>
      </c>
      <c r="AU176" s="112" t="s">
        <v>854</v>
      </c>
      <c r="AY176" s="104" t="s">
        <v>899</v>
      </c>
      <c r="BE176" s="186">
        <f>IF($N$176="základní",$J$176,0)</f>
        <v>0</v>
      </c>
      <c r="BF176" s="186">
        <f>IF($N$176="snížená",$J$176,0)</f>
        <v>0</v>
      </c>
      <c r="BG176" s="186">
        <f>IF($N$176="zákl. přenesená",$J$176,0)</f>
        <v>0</v>
      </c>
      <c r="BH176" s="186">
        <f>IF($N$176="sníž. přenesená",$J$176,0)</f>
        <v>0</v>
      </c>
      <c r="BI176" s="186">
        <f>IF($N$176="nulová",$J$176,0)</f>
        <v>0</v>
      </c>
      <c r="BJ176" s="112" t="s">
        <v>794</v>
      </c>
      <c r="BK176" s="186">
        <f>ROUND($I$176*$H$176,2)</f>
        <v>0</v>
      </c>
      <c r="BL176" s="112" t="s">
        <v>906</v>
      </c>
      <c r="BM176" s="112" t="s">
        <v>739</v>
      </c>
    </row>
    <row r="177" spans="2:47" s="104" customFormat="1" ht="27" customHeight="1">
      <c r="B177" s="105"/>
      <c r="D177" s="187" t="s">
        <v>908</v>
      </c>
      <c r="F177" s="188" t="s">
        <v>740</v>
      </c>
      <c r="L177" s="105"/>
      <c r="M177" s="189"/>
      <c r="T177" s="190"/>
      <c r="AT177" s="104" t="s">
        <v>908</v>
      </c>
      <c r="AU177" s="104" t="s">
        <v>854</v>
      </c>
    </row>
    <row r="178" spans="2:51" s="104" customFormat="1" ht="15.75" customHeight="1">
      <c r="B178" s="197"/>
      <c r="D178" s="203" t="s">
        <v>912</v>
      </c>
      <c r="E178" s="202"/>
      <c r="F178" s="198" t="s">
        <v>735</v>
      </c>
      <c r="H178" s="199">
        <v>14.52</v>
      </c>
      <c r="L178" s="197"/>
      <c r="M178" s="200"/>
      <c r="T178" s="201"/>
      <c r="AT178" s="202" t="s">
        <v>912</v>
      </c>
      <c r="AU178" s="202" t="s">
        <v>854</v>
      </c>
      <c r="AV178" s="202" t="s">
        <v>854</v>
      </c>
      <c r="AW178" s="202" t="s">
        <v>871</v>
      </c>
      <c r="AX178" s="202" t="s">
        <v>794</v>
      </c>
      <c r="AY178" s="202" t="s">
        <v>899</v>
      </c>
    </row>
    <row r="179" spans="2:65" s="104" customFormat="1" ht="15.75" customHeight="1">
      <c r="B179" s="105"/>
      <c r="C179" s="175" t="s">
        <v>741</v>
      </c>
      <c r="D179" s="175" t="s">
        <v>901</v>
      </c>
      <c r="E179" s="176" t="s">
        <v>742</v>
      </c>
      <c r="F179" s="177" t="s">
        <v>743</v>
      </c>
      <c r="G179" s="178" t="s">
        <v>943</v>
      </c>
      <c r="H179" s="179">
        <v>4.634</v>
      </c>
      <c r="I179" s="196"/>
      <c r="J179" s="181">
        <f>ROUND($I$179*$H$179,2)</f>
        <v>0</v>
      </c>
      <c r="K179" s="177" t="s">
        <v>905</v>
      </c>
      <c r="L179" s="105"/>
      <c r="M179" s="182"/>
      <c r="N179" s="183" t="s">
        <v>817</v>
      </c>
      <c r="Q179" s="184">
        <v>0</v>
      </c>
      <c r="R179" s="184">
        <f>$Q$179*$H$179</f>
        <v>0</v>
      </c>
      <c r="S179" s="184">
        <v>0</v>
      </c>
      <c r="T179" s="185">
        <f>$S$179*$H$179</f>
        <v>0</v>
      </c>
      <c r="AR179" s="112" t="s">
        <v>906</v>
      </c>
      <c r="AT179" s="112" t="s">
        <v>901</v>
      </c>
      <c r="AU179" s="112" t="s">
        <v>854</v>
      </c>
      <c r="AY179" s="104" t="s">
        <v>899</v>
      </c>
      <c r="BE179" s="186">
        <f>IF($N$179="základní",$J$179,0)</f>
        <v>0</v>
      </c>
      <c r="BF179" s="186">
        <f>IF($N$179="snížená",$J$179,0)</f>
        <v>0</v>
      </c>
      <c r="BG179" s="186">
        <f>IF($N$179="zákl. přenesená",$J$179,0)</f>
        <v>0</v>
      </c>
      <c r="BH179" s="186">
        <f>IF($N$179="sníž. přenesená",$J$179,0)</f>
        <v>0</v>
      </c>
      <c r="BI179" s="186">
        <f>IF($N$179="nulová",$J$179,0)</f>
        <v>0</v>
      </c>
      <c r="BJ179" s="112" t="s">
        <v>794</v>
      </c>
      <c r="BK179" s="186">
        <f>ROUND($I$179*$H$179,2)</f>
        <v>0</v>
      </c>
      <c r="BL179" s="112" t="s">
        <v>906</v>
      </c>
      <c r="BM179" s="112" t="s">
        <v>744</v>
      </c>
    </row>
    <row r="180" spans="2:47" s="104" customFormat="1" ht="27" customHeight="1">
      <c r="B180" s="105"/>
      <c r="D180" s="187" t="s">
        <v>908</v>
      </c>
      <c r="F180" s="188" t="s">
        <v>745</v>
      </c>
      <c r="L180" s="105"/>
      <c r="M180" s="189"/>
      <c r="T180" s="190"/>
      <c r="AT180" s="104" t="s">
        <v>908</v>
      </c>
      <c r="AU180" s="104" t="s">
        <v>854</v>
      </c>
    </row>
    <row r="181" spans="2:47" s="104" customFormat="1" ht="84.75" customHeight="1">
      <c r="B181" s="105"/>
      <c r="D181" s="203" t="s">
        <v>910</v>
      </c>
      <c r="F181" s="204" t="s">
        <v>746</v>
      </c>
      <c r="L181" s="105"/>
      <c r="M181" s="189"/>
      <c r="T181" s="190"/>
      <c r="AT181" s="104" t="s">
        <v>910</v>
      </c>
      <c r="AU181" s="104" t="s">
        <v>854</v>
      </c>
    </row>
    <row r="182" spans="2:51" s="104" customFormat="1" ht="15.75" customHeight="1">
      <c r="B182" s="197"/>
      <c r="D182" s="203" t="s">
        <v>912</v>
      </c>
      <c r="E182" s="202"/>
      <c r="F182" s="198" t="s">
        <v>674</v>
      </c>
      <c r="H182" s="199">
        <v>4.634</v>
      </c>
      <c r="L182" s="197"/>
      <c r="M182" s="200"/>
      <c r="T182" s="201"/>
      <c r="AT182" s="202" t="s">
        <v>912</v>
      </c>
      <c r="AU182" s="202" t="s">
        <v>854</v>
      </c>
      <c r="AV182" s="202" t="s">
        <v>854</v>
      </c>
      <c r="AW182" s="202" t="s">
        <v>871</v>
      </c>
      <c r="AX182" s="202" t="s">
        <v>846</v>
      </c>
      <c r="AY182" s="202" t="s">
        <v>899</v>
      </c>
    </row>
    <row r="183" spans="2:51" s="104" customFormat="1" ht="15.75" customHeight="1">
      <c r="B183" s="205"/>
      <c r="D183" s="203" t="s">
        <v>912</v>
      </c>
      <c r="E183" s="206"/>
      <c r="F183" s="207" t="s">
        <v>667</v>
      </c>
      <c r="H183" s="208">
        <v>4.634</v>
      </c>
      <c r="L183" s="205"/>
      <c r="M183" s="209"/>
      <c r="T183" s="210"/>
      <c r="AT183" s="206" t="s">
        <v>912</v>
      </c>
      <c r="AU183" s="206" t="s">
        <v>854</v>
      </c>
      <c r="AV183" s="206" t="s">
        <v>906</v>
      </c>
      <c r="AW183" s="206" t="s">
        <v>871</v>
      </c>
      <c r="AX183" s="206" t="s">
        <v>794</v>
      </c>
      <c r="AY183" s="206" t="s">
        <v>899</v>
      </c>
    </row>
    <row r="184" spans="2:65" s="104" customFormat="1" ht="15.75" customHeight="1">
      <c r="B184" s="105"/>
      <c r="C184" s="175" t="s">
        <v>778</v>
      </c>
      <c r="D184" s="175" t="s">
        <v>901</v>
      </c>
      <c r="E184" s="176" t="s">
        <v>747</v>
      </c>
      <c r="F184" s="177" t="s">
        <v>748</v>
      </c>
      <c r="G184" s="178" t="s">
        <v>943</v>
      </c>
      <c r="H184" s="179">
        <v>58.558</v>
      </c>
      <c r="I184" s="196"/>
      <c r="J184" s="181">
        <f>ROUND($I$184*$H$184,2)</f>
        <v>0</v>
      </c>
      <c r="K184" s="177" t="s">
        <v>905</v>
      </c>
      <c r="L184" s="105"/>
      <c r="M184" s="182"/>
      <c r="N184" s="183" t="s">
        <v>817</v>
      </c>
      <c r="Q184" s="184">
        <v>0</v>
      </c>
      <c r="R184" s="184">
        <f>$Q$184*$H$184</f>
        <v>0</v>
      </c>
      <c r="S184" s="184">
        <v>0</v>
      </c>
      <c r="T184" s="185">
        <f>$S$184*$H$184</f>
        <v>0</v>
      </c>
      <c r="AR184" s="112" t="s">
        <v>906</v>
      </c>
      <c r="AT184" s="112" t="s">
        <v>901</v>
      </c>
      <c r="AU184" s="112" t="s">
        <v>854</v>
      </c>
      <c r="AY184" s="104" t="s">
        <v>899</v>
      </c>
      <c r="BE184" s="186">
        <f>IF($N$184="základní",$J$184,0)</f>
        <v>0</v>
      </c>
      <c r="BF184" s="186">
        <f>IF($N$184="snížená",$J$184,0)</f>
        <v>0</v>
      </c>
      <c r="BG184" s="186">
        <f>IF($N$184="zákl. přenesená",$J$184,0)</f>
        <v>0</v>
      </c>
      <c r="BH184" s="186">
        <f>IF($N$184="sníž. přenesená",$J$184,0)</f>
        <v>0</v>
      </c>
      <c r="BI184" s="186">
        <f>IF($N$184="nulová",$J$184,0)</f>
        <v>0</v>
      </c>
      <c r="BJ184" s="112" t="s">
        <v>794</v>
      </c>
      <c r="BK184" s="186">
        <f>ROUND($I$184*$H$184,2)</f>
        <v>0</v>
      </c>
      <c r="BL184" s="112" t="s">
        <v>906</v>
      </c>
      <c r="BM184" s="112" t="s">
        <v>749</v>
      </c>
    </row>
    <row r="185" spans="2:47" s="104" customFormat="1" ht="27" customHeight="1">
      <c r="B185" s="105"/>
      <c r="D185" s="187" t="s">
        <v>908</v>
      </c>
      <c r="F185" s="188" t="s">
        <v>750</v>
      </c>
      <c r="L185" s="105"/>
      <c r="M185" s="189"/>
      <c r="T185" s="190"/>
      <c r="AT185" s="104" t="s">
        <v>908</v>
      </c>
      <c r="AU185" s="104" t="s">
        <v>854</v>
      </c>
    </row>
    <row r="186" spans="2:47" s="104" customFormat="1" ht="84.75" customHeight="1">
      <c r="B186" s="105"/>
      <c r="D186" s="203" t="s">
        <v>910</v>
      </c>
      <c r="F186" s="204" t="s">
        <v>746</v>
      </c>
      <c r="L186" s="105"/>
      <c r="M186" s="189"/>
      <c r="T186" s="190"/>
      <c r="AT186" s="104" t="s">
        <v>910</v>
      </c>
      <c r="AU186" s="104" t="s">
        <v>854</v>
      </c>
    </row>
    <row r="187" spans="2:51" s="104" customFormat="1" ht="15.75" customHeight="1">
      <c r="B187" s="197"/>
      <c r="D187" s="203" t="s">
        <v>912</v>
      </c>
      <c r="E187" s="202"/>
      <c r="F187" s="198" t="s">
        <v>677</v>
      </c>
      <c r="H187" s="199">
        <v>45.006</v>
      </c>
      <c r="L187" s="197"/>
      <c r="M187" s="200"/>
      <c r="T187" s="201"/>
      <c r="AT187" s="202" t="s">
        <v>912</v>
      </c>
      <c r="AU187" s="202" t="s">
        <v>854</v>
      </c>
      <c r="AV187" s="202" t="s">
        <v>854</v>
      </c>
      <c r="AW187" s="202" t="s">
        <v>871</v>
      </c>
      <c r="AX187" s="202" t="s">
        <v>846</v>
      </c>
      <c r="AY187" s="202" t="s">
        <v>899</v>
      </c>
    </row>
    <row r="188" spans="2:51" s="104" customFormat="1" ht="15.75" customHeight="1">
      <c r="B188" s="197"/>
      <c r="D188" s="203" t="s">
        <v>912</v>
      </c>
      <c r="E188" s="202"/>
      <c r="F188" s="198" t="s">
        <v>689</v>
      </c>
      <c r="H188" s="199">
        <v>13.552</v>
      </c>
      <c r="L188" s="197"/>
      <c r="M188" s="200"/>
      <c r="T188" s="201"/>
      <c r="AT188" s="202" t="s">
        <v>912</v>
      </c>
      <c r="AU188" s="202" t="s">
        <v>854</v>
      </c>
      <c r="AV188" s="202" t="s">
        <v>854</v>
      </c>
      <c r="AW188" s="202" t="s">
        <v>871</v>
      </c>
      <c r="AX188" s="202" t="s">
        <v>846</v>
      </c>
      <c r="AY188" s="202" t="s">
        <v>899</v>
      </c>
    </row>
    <row r="189" spans="2:51" s="104" customFormat="1" ht="15.75" customHeight="1">
      <c r="B189" s="205"/>
      <c r="D189" s="203" t="s">
        <v>912</v>
      </c>
      <c r="E189" s="206"/>
      <c r="F189" s="207" t="s">
        <v>667</v>
      </c>
      <c r="H189" s="208">
        <v>58.558</v>
      </c>
      <c r="L189" s="205"/>
      <c r="M189" s="209"/>
      <c r="T189" s="210"/>
      <c r="AT189" s="206" t="s">
        <v>912</v>
      </c>
      <c r="AU189" s="206" t="s">
        <v>854</v>
      </c>
      <c r="AV189" s="206" t="s">
        <v>906</v>
      </c>
      <c r="AW189" s="206" t="s">
        <v>871</v>
      </c>
      <c r="AX189" s="206" t="s">
        <v>794</v>
      </c>
      <c r="AY189" s="206" t="s">
        <v>899</v>
      </c>
    </row>
    <row r="190" spans="2:65" s="104" customFormat="1" ht="15.75" customHeight="1">
      <c r="B190" s="105"/>
      <c r="C190" s="175" t="s">
        <v>751</v>
      </c>
      <c r="D190" s="175" t="s">
        <v>901</v>
      </c>
      <c r="E190" s="176" t="s">
        <v>752</v>
      </c>
      <c r="F190" s="177" t="s">
        <v>753</v>
      </c>
      <c r="G190" s="178" t="s">
        <v>943</v>
      </c>
      <c r="H190" s="179">
        <v>16.777</v>
      </c>
      <c r="I190" s="196"/>
      <c r="J190" s="181">
        <f>ROUND($I$190*$H$190,2)</f>
        <v>0</v>
      </c>
      <c r="K190" s="177" t="s">
        <v>905</v>
      </c>
      <c r="L190" s="105"/>
      <c r="M190" s="182"/>
      <c r="N190" s="183" t="s">
        <v>817</v>
      </c>
      <c r="Q190" s="184">
        <v>0</v>
      </c>
      <c r="R190" s="184">
        <f>$Q$190*$H$190</f>
        <v>0</v>
      </c>
      <c r="S190" s="184">
        <v>0</v>
      </c>
      <c r="T190" s="185">
        <f>$S$190*$H$190</f>
        <v>0</v>
      </c>
      <c r="AR190" s="112" t="s">
        <v>906</v>
      </c>
      <c r="AT190" s="112" t="s">
        <v>901</v>
      </c>
      <c r="AU190" s="112" t="s">
        <v>854</v>
      </c>
      <c r="AY190" s="104" t="s">
        <v>899</v>
      </c>
      <c r="BE190" s="186">
        <f>IF($N$190="základní",$J$190,0)</f>
        <v>0</v>
      </c>
      <c r="BF190" s="186">
        <f>IF($N$190="snížená",$J$190,0)</f>
        <v>0</v>
      </c>
      <c r="BG190" s="186">
        <f>IF($N$190="zákl. přenesená",$J$190,0)</f>
        <v>0</v>
      </c>
      <c r="BH190" s="186">
        <f>IF($N$190="sníž. přenesená",$J$190,0)</f>
        <v>0</v>
      </c>
      <c r="BI190" s="186">
        <f>IF($N$190="nulová",$J$190,0)</f>
        <v>0</v>
      </c>
      <c r="BJ190" s="112" t="s">
        <v>794</v>
      </c>
      <c r="BK190" s="186">
        <f>ROUND($I$190*$H$190,2)</f>
        <v>0</v>
      </c>
      <c r="BL190" s="112" t="s">
        <v>906</v>
      </c>
      <c r="BM190" s="112" t="s">
        <v>754</v>
      </c>
    </row>
    <row r="191" spans="2:47" s="104" customFormat="1" ht="27" customHeight="1">
      <c r="B191" s="105"/>
      <c r="D191" s="187" t="s">
        <v>908</v>
      </c>
      <c r="F191" s="188" t="s">
        <v>755</v>
      </c>
      <c r="L191" s="105"/>
      <c r="M191" s="189"/>
      <c r="T191" s="190"/>
      <c r="AT191" s="104" t="s">
        <v>908</v>
      </c>
      <c r="AU191" s="104" t="s">
        <v>854</v>
      </c>
    </row>
    <row r="192" spans="2:47" s="104" customFormat="1" ht="165.75" customHeight="1">
      <c r="B192" s="105"/>
      <c r="D192" s="203" t="s">
        <v>910</v>
      </c>
      <c r="F192" s="204" t="s">
        <v>756</v>
      </c>
      <c r="L192" s="105"/>
      <c r="M192" s="189"/>
      <c r="T192" s="190"/>
      <c r="AT192" s="104" t="s">
        <v>910</v>
      </c>
      <c r="AU192" s="104" t="s">
        <v>854</v>
      </c>
    </row>
    <row r="193" spans="2:51" s="104" customFormat="1" ht="15.75" customHeight="1">
      <c r="B193" s="197"/>
      <c r="D193" s="203" t="s">
        <v>912</v>
      </c>
      <c r="E193" s="202"/>
      <c r="F193" s="198" t="s">
        <v>757</v>
      </c>
      <c r="H193" s="199">
        <v>16.777</v>
      </c>
      <c r="L193" s="197"/>
      <c r="M193" s="200"/>
      <c r="T193" s="201"/>
      <c r="AT193" s="202" t="s">
        <v>912</v>
      </c>
      <c r="AU193" s="202" t="s">
        <v>854</v>
      </c>
      <c r="AV193" s="202" t="s">
        <v>854</v>
      </c>
      <c r="AW193" s="202" t="s">
        <v>871</v>
      </c>
      <c r="AX193" s="202" t="s">
        <v>794</v>
      </c>
      <c r="AY193" s="202" t="s">
        <v>899</v>
      </c>
    </row>
    <row r="194" spans="2:65" s="104" customFormat="1" ht="15.75" customHeight="1">
      <c r="B194" s="105"/>
      <c r="C194" s="175" t="s">
        <v>758</v>
      </c>
      <c r="D194" s="175" t="s">
        <v>901</v>
      </c>
      <c r="E194" s="176" t="s">
        <v>759</v>
      </c>
      <c r="F194" s="177" t="s">
        <v>760</v>
      </c>
      <c r="G194" s="178" t="s">
        <v>943</v>
      </c>
      <c r="H194" s="179">
        <v>16.777</v>
      </c>
      <c r="I194" s="196"/>
      <c r="J194" s="181">
        <f>ROUND($I$194*$H$194,2)</f>
        <v>0</v>
      </c>
      <c r="K194" s="177" t="s">
        <v>905</v>
      </c>
      <c r="L194" s="105"/>
      <c r="M194" s="182"/>
      <c r="N194" s="183" t="s">
        <v>817</v>
      </c>
      <c r="Q194" s="184">
        <v>0</v>
      </c>
      <c r="R194" s="184">
        <f>$Q$194*$H$194</f>
        <v>0</v>
      </c>
      <c r="S194" s="184">
        <v>0</v>
      </c>
      <c r="T194" s="185">
        <f>$S$194*$H$194</f>
        <v>0</v>
      </c>
      <c r="AR194" s="112" t="s">
        <v>906</v>
      </c>
      <c r="AT194" s="112" t="s">
        <v>901</v>
      </c>
      <c r="AU194" s="112" t="s">
        <v>854</v>
      </c>
      <c r="AY194" s="104" t="s">
        <v>899</v>
      </c>
      <c r="BE194" s="186">
        <f>IF($N$194="základní",$J$194,0)</f>
        <v>0</v>
      </c>
      <c r="BF194" s="186">
        <f>IF($N$194="snížená",$J$194,0)</f>
        <v>0</v>
      </c>
      <c r="BG194" s="186">
        <f>IF($N$194="zákl. přenesená",$J$194,0)</f>
        <v>0</v>
      </c>
      <c r="BH194" s="186">
        <f>IF($N$194="sníž. přenesená",$J$194,0)</f>
        <v>0</v>
      </c>
      <c r="BI194" s="186">
        <f>IF($N$194="nulová",$J$194,0)</f>
        <v>0</v>
      </c>
      <c r="BJ194" s="112" t="s">
        <v>794</v>
      </c>
      <c r="BK194" s="186">
        <f>ROUND($I$194*$H$194,2)</f>
        <v>0</v>
      </c>
      <c r="BL194" s="112" t="s">
        <v>906</v>
      </c>
      <c r="BM194" s="112" t="s">
        <v>761</v>
      </c>
    </row>
    <row r="195" spans="2:47" s="104" customFormat="1" ht="16.5" customHeight="1">
      <c r="B195" s="105"/>
      <c r="D195" s="187" t="s">
        <v>908</v>
      </c>
      <c r="F195" s="188" t="s">
        <v>762</v>
      </c>
      <c r="L195" s="105"/>
      <c r="M195" s="189"/>
      <c r="T195" s="190"/>
      <c r="AT195" s="104" t="s">
        <v>908</v>
      </c>
      <c r="AU195" s="104" t="s">
        <v>854</v>
      </c>
    </row>
    <row r="196" spans="2:47" s="104" customFormat="1" ht="125.25" customHeight="1">
      <c r="B196" s="105"/>
      <c r="D196" s="203" t="s">
        <v>910</v>
      </c>
      <c r="F196" s="204" t="s">
        <v>763</v>
      </c>
      <c r="L196" s="105"/>
      <c r="M196" s="189"/>
      <c r="T196" s="190"/>
      <c r="AT196" s="104" t="s">
        <v>910</v>
      </c>
      <c r="AU196" s="104" t="s">
        <v>854</v>
      </c>
    </row>
    <row r="197" spans="2:51" s="104" customFormat="1" ht="15.75" customHeight="1">
      <c r="B197" s="197"/>
      <c r="D197" s="203" t="s">
        <v>912</v>
      </c>
      <c r="E197" s="202"/>
      <c r="F197" s="198" t="s">
        <v>757</v>
      </c>
      <c r="H197" s="199">
        <v>16.777</v>
      </c>
      <c r="L197" s="197"/>
      <c r="M197" s="200"/>
      <c r="T197" s="201"/>
      <c r="AT197" s="202" t="s">
        <v>912</v>
      </c>
      <c r="AU197" s="202" t="s">
        <v>854</v>
      </c>
      <c r="AV197" s="202" t="s">
        <v>854</v>
      </c>
      <c r="AW197" s="202" t="s">
        <v>871</v>
      </c>
      <c r="AX197" s="202" t="s">
        <v>794</v>
      </c>
      <c r="AY197" s="202" t="s">
        <v>899</v>
      </c>
    </row>
    <row r="198" spans="2:65" s="104" customFormat="1" ht="15.75" customHeight="1">
      <c r="B198" s="105"/>
      <c r="C198" s="175" t="s">
        <v>764</v>
      </c>
      <c r="D198" s="175" t="s">
        <v>901</v>
      </c>
      <c r="E198" s="176" t="s">
        <v>765</v>
      </c>
      <c r="F198" s="177" t="s">
        <v>766</v>
      </c>
      <c r="G198" s="178" t="s">
        <v>943</v>
      </c>
      <c r="H198" s="179">
        <v>33.644</v>
      </c>
      <c r="I198" s="196"/>
      <c r="J198" s="181">
        <f>ROUND($I$198*$H$198,2)</f>
        <v>0</v>
      </c>
      <c r="K198" s="177" t="s">
        <v>905</v>
      </c>
      <c r="L198" s="105"/>
      <c r="M198" s="182"/>
      <c r="N198" s="183" t="s">
        <v>817</v>
      </c>
      <c r="Q198" s="184">
        <v>0</v>
      </c>
      <c r="R198" s="184">
        <f>$Q$198*$H$198</f>
        <v>0</v>
      </c>
      <c r="S198" s="184">
        <v>0</v>
      </c>
      <c r="T198" s="185">
        <f>$S$198*$H$198</f>
        <v>0</v>
      </c>
      <c r="AR198" s="112" t="s">
        <v>906</v>
      </c>
      <c r="AT198" s="112" t="s">
        <v>901</v>
      </c>
      <c r="AU198" s="112" t="s">
        <v>854</v>
      </c>
      <c r="AY198" s="104" t="s">
        <v>899</v>
      </c>
      <c r="BE198" s="186">
        <f>IF($N$198="základní",$J$198,0)</f>
        <v>0</v>
      </c>
      <c r="BF198" s="186">
        <f>IF($N$198="snížená",$J$198,0)</f>
        <v>0</v>
      </c>
      <c r="BG198" s="186">
        <f>IF($N$198="zákl. přenesená",$J$198,0)</f>
        <v>0</v>
      </c>
      <c r="BH198" s="186">
        <f>IF($N$198="sníž. přenesená",$J$198,0)</f>
        <v>0</v>
      </c>
      <c r="BI198" s="186">
        <f>IF($N$198="nulová",$J$198,0)</f>
        <v>0</v>
      </c>
      <c r="BJ198" s="112" t="s">
        <v>794</v>
      </c>
      <c r="BK198" s="186">
        <f>ROUND($I$198*$H$198,2)</f>
        <v>0</v>
      </c>
      <c r="BL198" s="112" t="s">
        <v>906</v>
      </c>
      <c r="BM198" s="112" t="s">
        <v>767</v>
      </c>
    </row>
    <row r="199" spans="2:47" s="104" customFormat="1" ht="27" customHeight="1">
      <c r="B199" s="105"/>
      <c r="D199" s="187" t="s">
        <v>908</v>
      </c>
      <c r="F199" s="188" t="s">
        <v>768</v>
      </c>
      <c r="L199" s="105"/>
      <c r="M199" s="189"/>
      <c r="T199" s="190"/>
      <c r="AT199" s="104" t="s">
        <v>908</v>
      </c>
      <c r="AU199" s="104" t="s">
        <v>854</v>
      </c>
    </row>
    <row r="200" spans="2:47" s="104" customFormat="1" ht="368.25" customHeight="1">
      <c r="B200" s="105"/>
      <c r="D200" s="203" t="s">
        <v>910</v>
      </c>
      <c r="F200" s="204" t="s">
        <v>657</v>
      </c>
      <c r="L200" s="105"/>
      <c r="M200" s="189"/>
      <c r="T200" s="190"/>
      <c r="AT200" s="104" t="s">
        <v>910</v>
      </c>
      <c r="AU200" s="104" t="s">
        <v>854</v>
      </c>
    </row>
    <row r="201" spans="2:51" s="104" customFormat="1" ht="15.75" customHeight="1">
      <c r="B201" s="197"/>
      <c r="D201" s="203" t="s">
        <v>912</v>
      </c>
      <c r="E201" s="202"/>
      <c r="F201" s="198" t="s">
        <v>282</v>
      </c>
      <c r="H201" s="199">
        <v>33.644</v>
      </c>
      <c r="L201" s="197"/>
      <c r="M201" s="200"/>
      <c r="T201" s="201"/>
      <c r="AT201" s="202" t="s">
        <v>912</v>
      </c>
      <c r="AU201" s="202" t="s">
        <v>854</v>
      </c>
      <c r="AV201" s="202" t="s">
        <v>854</v>
      </c>
      <c r="AW201" s="202" t="s">
        <v>871</v>
      </c>
      <c r="AX201" s="202" t="s">
        <v>794</v>
      </c>
      <c r="AY201" s="202" t="s">
        <v>899</v>
      </c>
    </row>
    <row r="202" spans="2:65" s="104" customFormat="1" ht="15.75" customHeight="1">
      <c r="B202" s="105"/>
      <c r="C202" s="175" t="s">
        <v>283</v>
      </c>
      <c r="D202" s="175" t="s">
        <v>901</v>
      </c>
      <c r="E202" s="176" t="s">
        <v>284</v>
      </c>
      <c r="F202" s="177" t="s">
        <v>285</v>
      </c>
      <c r="G202" s="178" t="s">
        <v>943</v>
      </c>
      <c r="H202" s="179">
        <v>8.7</v>
      </c>
      <c r="I202" s="196"/>
      <c r="J202" s="181">
        <f>ROUND($I$202*$H$202,2)</f>
        <v>0</v>
      </c>
      <c r="K202" s="177" t="s">
        <v>905</v>
      </c>
      <c r="L202" s="105"/>
      <c r="M202" s="182"/>
      <c r="N202" s="183" t="s">
        <v>817</v>
      </c>
      <c r="Q202" s="184">
        <v>0</v>
      </c>
      <c r="R202" s="184">
        <f>$Q$202*$H$202</f>
        <v>0</v>
      </c>
      <c r="S202" s="184">
        <v>0</v>
      </c>
      <c r="T202" s="185">
        <f>$S$202*$H$202</f>
        <v>0</v>
      </c>
      <c r="AR202" s="112" t="s">
        <v>906</v>
      </c>
      <c r="AT202" s="112" t="s">
        <v>901</v>
      </c>
      <c r="AU202" s="112" t="s">
        <v>854</v>
      </c>
      <c r="AY202" s="104" t="s">
        <v>899</v>
      </c>
      <c r="BE202" s="186">
        <f>IF($N$202="základní",$J$202,0)</f>
        <v>0</v>
      </c>
      <c r="BF202" s="186">
        <f>IF($N$202="snížená",$J$202,0)</f>
        <v>0</v>
      </c>
      <c r="BG202" s="186">
        <f>IF($N$202="zákl. přenesená",$J$202,0)</f>
        <v>0</v>
      </c>
      <c r="BH202" s="186">
        <f>IF($N$202="sníž. přenesená",$J$202,0)</f>
        <v>0</v>
      </c>
      <c r="BI202" s="186">
        <f>IF($N$202="nulová",$J$202,0)</f>
        <v>0</v>
      </c>
      <c r="BJ202" s="112" t="s">
        <v>794</v>
      </c>
      <c r="BK202" s="186">
        <f>ROUND($I$202*$H$202,2)</f>
        <v>0</v>
      </c>
      <c r="BL202" s="112" t="s">
        <v>906</v>
      </c>
      <c r="BM202" s="112" t="s">
        <v>286</v>
      </c>
    </row>
    <row r="203" spans="2:47" s="104" customFormat="1" ht="27" customHeight="1">
      <c r="B203" s="105"/>
      <c r="D203" s="187" t="s">
        <v>908</v>
      </c>
      <c r="F203" s="188" t="s">
        <v>287</v>
      </c>
      <c r="L203" s="105"/>
      <c r="M203" s="189"/>
      <c r="T203" s="190"/>
      <c r="AT203" s="104" t="s">
        <v>908</v>
      </c>
      <c r="AU203" s="104" t="s">
        <v>854</v>
      </c>
    </row>
    <row r="204" spans="2:47" s="104" customFormat="1" ht="84.75" customHeight="1">
      <c r="B204" s="105"/>
      <c r="D204" s="203" t="s">
        <v>910</v>
      </c>
      <c r="F204" s="204" t="s">
        <v>288</v>
      </c>
      <c r="L204" s="105"/>
      <c r="M204" s="189"/>
      <c r="T204" s="190"/>
      <c r="AT204" s="104" t="s">
        <v>910</v>
      </c>
      <c r="AU204" s="104" t="s">
        <v>854</v>
      </c>
    </row>
    <row r="205" spans="2:51" s="104" customFormat="1" ht="15.75" customHeight="1">
      <c r="B205" s="197"/>
      <c r="D205" s="203" t="s">
        <v>912</v>
      </c>
      <c r="E205" s="202"/>
      <c r="F205" s="198" t="s">
        <v>289</v>
      </c>
      <c r="H205" s="199">
        <v>8.7</v>
      </c>
      <c r="L205" s="197"/>
      <c r="M205" s="200"/>
      <c r="T205" s="201"/>
      <c r="AT205" s="202" t="s">
        <v>912</v>
      </c>
      <c r="AU205" s="202" t="s">
        <v>854</v>
      </c>
      <c r="AV205" s="202" t="s">
        <v>854</v>
      </c>
      <c r="AW205" s="202" t="s">
        <v>871</v>
      </c>
      <c r="AX205" s="202" t="s">
        <v>794</v>
      </c>
      <c r="AY205" s="202" t="s">
        <v>899</v>
      </c>
    </row>
    <row r="206" spans="2:65" s="104" customFormat="1" ht="15.75" customHeight="1">
      <c r="B206" s="105"/>
      <c r="C206" s="211" t="s">
        <v>290</v>
      </c>
      <c r="D206" s="211" t="s">
        <v>291</v>
      </c>
      <c r="E206" s="212" t="s">
        <v>292</v>
      </c>
      <c r="F206" s="213" t="s">
        <v>293</v>
      </c>
      <c r="G206" s="214" t="s">
        <v>294</v>
      </c>
      <c r="H206" s="215">
        <v>17.4</v>
      </c>
      <c r="I206" s="223"/>
      <c r="J206" s="216">
        <f>ROUND($I$206*$H$206,2)</f>
        <v>0</v>
      </c>
      <c r="K206" s="213" t="s">
        <v>905</v>
      </c>
      <c r="L206" s="217"/>
      <c r="M206" s="218"/>
      <c r="N206" s="219" t="s">
        <v>817</v>
      </c>
      <c r="Q206" s="184">
        <v>1</v>
      </c>
      <c r="R206" s="184">
        <f>$Q$206*$H$206</f>
        <v>17.4</v>
      </c>
      <c r="S206" s="184">
        <v>0</v>
      </c>
      <c r="T206" s="185">
        <f>$S$206*$H$206</f>
        <v>0</v>
      </c>
      <c r="AR206" s="112" t="s">
        <v>668</v>
      </c>
      <c r="AT206" s="112" t="s">
        <v>291</v>
      </c>
      <c r="AU206" s="112" t="s">
        <v>854</v>
      </c>
      <c r="AY206" s="104" t="s">
        <v>899</v>
      </c>
      <c r="BE206" s="186">
        <f>IF($N$206="základní",$J$206,0)</f>
        <v>0</v>
      </c>
      <c r="BF206" s="186">
        <f>IF($N$206="snížená",$J$206,0)</f>
        <v>0</v>
      </c>
      <c r="BG206" s="186">
        <f>IF($N$206="zákl. přenesená",$J$206,0)</f>
        <v>0</v>
      </c>
      <c r="BH206" s="186">
        <f>IF($N$206="sníž. přenesená",$J$206,0)</f>
        <v>0</v>
      </c>
      <c r="BI206" s="186">
        <f>IF($N$206="nulová",$J$206,0)</f>
        <v>0</v>
      </c>
      <c r="BJ206" s="112" t="s">
        <v>794</v>
      </c>
      <c r="BK206" s="186">
        <f>ROUND($I$206*$H$206,2)</f>
        <v>0</v>
      </c>
      <c r="BL206" s="112" t="s">
        <v>906</v>
      </c>
      <c r="BM206" s="112" t="s">
        <v>295</v>
      </c>
    </row>
    <row r="207" spans="2:47" s="104" customFormat="1" ht="27" customHeight="1">
      <c r="B207" s="105"/>
      <c r="D207" s="187" t="s">
        <v>908</v>
      </c>
      <c r="F207" s="188" t="s">
        <v>296</v>
      </c>
      <c r="L207" s="105"/>
      <c r="M207" s="189"/>
      <c r="T207" s="190"/>
      <c r="AT207" s="104" t="s">
        <v>908</v>
      </c>
      <c r="AU207" s="104" t="s">
        <v>854</v>
      </c>
    </row>
    <row r="208" spans="2:51" s="104" customFormat="1" ht="15.75" customHeight="1">
      <c r="B208" s="197"/>
      <c r="D208" s="203" t="s">
        <v>912</v>
      </c>
      <c r="F208" s="198" t="s">
        <v>297</v>
      </c>
      <c r="H208" s="199">
        <v>17.4</v>
      </c>
      <c r="L208" s="197"/>
      <c r="M208" s="200"/>
      <c r="T208" s="201"/>
      <c r="AT208" s="202" t="s">
        <v>912</v>
      </c>
      <c r="AU208" s="202" t="s">
        <v>854</v>
      </c>
      <c r="AV208" s="202" t="s">
        <v>854</v>
      </c>
      <c r="AW208" s="202" t="s">
        <v>846</v>
      </c>
      <c r="AX208" s="202" t="s">
        <v>794</v>
      </c>
      <c r="AY208" s="202" t="s">
        <v>899</v>
      </c>
    </row>
    <row r="209" spans="2:65" s="104" customFormat="1" ht="15.75" customHeight="1">
      <c r="B209" s="105"/>
      <c r="C209" s="175" t="s">
        <v>298</v>
      </c>
      <c r="D209" s="175" t="s">
        <v>901</v>
      </c>
      <c r="E209" s="176" t="s">
        <v>299</v>
      </c>
      <c r="F209" s="177" t="s">
        <v>300</v>
      </c>
      <c r="G209" s="178" t="s">
        <v>943</v>
      </c>
      <c r="H209" s="179">
        <v>10.171</v>
      </c>
      <c r="I209" s="196"/>
      <c r="J209" s="181">
        <f>ROUND($I$209*$H$209,2)</f>
        <v>0</v>
      </c>
      <c r="K209" s="177" t="s">
        <v>905</v>
      </c>
      <c r="L209" s="105"/>
      <c r="M209" s="182"/>
      <c r="N209" s="183" t="s">
        <v>817</v>
      </c>
      <c r="Q209" s="184">
        <v>0</v>
      </c>
      <c r="R209" s="184">
        <f>$Q$209*$H$209</f>
        <v>0</v>
      </c>
      <c r="S209" s="184">
        <v>0</v>
      </c>
      <c r="T209" s="185">
        <f>$S$209*$H$209</f>
        <v>0</v>
      </c>
      <c r="AR209" s="112" t="s">
        <v>906</v>
      </c>
      <c r="AT209" s="112" t="s">
        <v>901</v>
      </c>
      <c r="AU209" s="112" t="s">
        <v>854</v>
      </c>
      <c r="AY209" s="104" t="s">
        <v>899</v>
      </c>
      <c r="BE209" s="186">
        <f>IF($N$209="základní",$J$209,0)</f>
        <v>0</v>
      </c>
      <c r="BF209" s="186">
        <f>IF($N$209="snížená",$J$209,0)</f>
        <v>0</v>
      </c>
      <c r="BG209" s="186">
        <f>IF($N$209="zákl. přenesená",$J$209,0)</f>
        <v>0</v>
      </c>
      <c r="BH209" s="186">
        <f>IF($N$209="sníž. přenesená",$J$209,0)</f>
        <v>0</v>
      </c>
      <c r="BI209" s="186">
        <f>IF($N$209="nulová",$J$209,0)</f>
        <v>0</v>
      </c>
      <c r="BJ209" s="112" t="s">
        <v>794</v>
      </c>
      <c r="BK209" s="186">
        <f>ROUND($I$209*$H$209,2)</f>
        <v>0</v>
      </c>
      <c r="BL209" s="112" t="s">
        <v>906</v>
      </c>
      <c r="BM209" s="112" t="s">
        <v>301</v>
      </c>
    </row>
    <row r="210" spans="2:47" s="104" customFormat="1" ht="27" customHeight="1">
      <c r="B210" s="105"/>
      <c r="D210" s="187" t="s">
        <v>908</v>
      </c>
      <c r="F210" s="188" t="s">
        <v>302</v>
      </c>
      <c r="L210" s="105"/>
      <c r="M210" s="189"/>
      <c r="T210" s="190"/>
      <c r="AT210" s="104" t="s">
        <v>908</v>
      </c>
      <c r="AU210" s="104" t="s">
        <v>854</v>
      </c>
    </row>
    <row r="211" spans="2:47" s="104" customFormat="1" ht="219.75" customHeight="1">
      <c r="B211" s="105"/>
      <c r="D211" s="203" t="s">
        <v>910</v>
      </c>
      <c r="F211" s="204" t="s">
        <v>303</v>
      </c>
      <c r="L211" s="105"/>
      <c r="M211" s="189"/>
      <c r="T211" s="190"/>
      <c r="AT211" s="104" t="s">
        <v>910</v>
      </c>
      <c r="AU211" s="104" t="s">
        <v>854</v>
      </c>
    </row>
    <row r="212" spans="2:51" s="104" customFormat="1" ht="15.75" customHeight="1">
      <c r="B212" s="197"/>
      <c r="D212" s="203" t="s">
        <v>912</v>
      </c>
      <c r="E212" s="202"/>
      <c r="F212" s="198" t="s">
        <v>304</v>
      </c>
      <c r="H212" s="199">
        <v>10.171</v>
      </c>
      <c r="L212" s="197"/>
      <c r="M212" s="200"/>
      <c r="T212" s="201"/>
      <c r="AT212" s="202" t="s">
        <v>912</v>
      </c>
      <c r="AU212" s="202" t="s">
        <v>854</v>
      </c>
      <c r="AV212" s="202" t="s">
        <v>854</v>
      </c>
      <c r="AW212" s="202" t="s">
        <v>871</v>
      </c>
      <c r="AX212" s="202" t="s">
        <v>794</v>
      </c>
      <c r="AY212" s="202" t="s">
        <v>899</v>
      </c>
    </row>
    <row r="213" spans="2:65" s="104" customFormat="1" ht="15.75" customHeight="1">
      <c r="B213" s="105"/>
      <c r="C213" s="175" t="s">
        <v>305</v>
      </c>
      <c r="D213" s="175" t="s">
        <v>901</v>
      </c>
      <c r="E213" s="176" t="s">
        <v>306</v>
      </c>
      <c r="F213" s="177" t="s">
        <v>307</v>
      </c>
      <c r="G213" s="178" t="s">
        <v>904</v>
      </c>
      <c r="H213" s="179">
        <v>22.925</v>
      </c>
      <c r="I213" s="196"/>
      <c r="J213" s="181">
        <f>ROUND($I$213*$H$213,2)</f>
        <v>0</v>
      </c>
      <c r="K213" s="177" t="s">
        <v>905</v>
      </c>
      <c r="L213" s="105"/>
      <c r="M213" s="182"/>
      <c r="N213" s="183" t="s">
        <v>817</v>
      </c>
      <c r="Q213" s="184">
        <v>0</v>
      </c>
      <c r="R213" s="184">
        <f>$Q$213*$H$213</f>
        <v>0</v>
      </c>
      <c r="S213" s="184">
        <v>0</v>
      </c>
      <c r="T213" s="185">
        <f>$S$213*$H$213</f>
        <v>0</v>
      </c>
      <c r="AR213" s="112" t="s">
        <v>906</v>
      </c>
      <c r="AT213" s="112" t="s">
        <v>901</v>
      </c>
      <c r="AU213" s="112" t="s">
        <v>854</v>
      </c>
      <c r="AY213" s="104" t="s">
        <v>899</v>
      </c>
      <c r="BE213" s="186">
        <f>IF($N$213="základní",$J$213,0)</f>
        <v>0</v>
      </c>
      <c r="BF213" s="186">
        <f>IF($N$213="snížená",$J$213,0)</f>
        <v>0</v>
      </c>
      <c r="BG213" s="186">
        <f>IF($N$213="zákl. přenesená",$J$213,0)</f>
        <v>0</v>
      </c>
      <c r="BH213" s="186">
        <f>IF($N$213="sníž. přenesená",$J$213,0)</f>
        <v>0</v>
      </c>
      <c r="BI213" s="186">
        <f>IF($N$213="nulová",$J$213,0)</f>
        <v>0</v>
      </c>
      <c r="BJ213" s="112" t="s">
        <v>794</v>
      </c>
      <c r="BK213" s="186">
        <f>ROUND($I$213*$H$213,2)</f>
        <v>0</v>
      </c>
      <c r="BL213" s="112" t="s">
        <v>906</v>
      </c>
      <c r="BM213" s="112" t="s">
        <v>308</v>
      </c>
    </row>
    <row r="214" spans="2:47" s="104" customFormat="1" ht="27" customHeight="1">
      <c r="B214" s="105"/>
      <c r="D214" s="187" t="s">
        <v>908</v>
      </c>
      <c r="F214" s="188" t="s">
        <v>309</v>
      </c>
      <c r="L214" s="105"/>
      <c r="M214" s="189"/>
      <c r="T214" s="190"/>
      <c r="AT214" s="104" t="s">
        <v>908</v>
      </c>
      <c r="AU214" s="104" t="s">
        <v>854</v>
      </c>
    </row>
    <row r="215" spans="2:47" s="104" customFormat="1" ht="84.75" customHeight="1">
      <c r="B215" s="105"/>
      <c r="D215" s="203" t="s">
        <v>910</v>
      </c>
      <c r="F215" s="204" t="s">
        <v>310</v>
      </c>
      <c r="L215" s="105"/>
      <c r="M215" s="189"/>
      <c r="T215" s="190"/>
      <c r="AT215" s="104" t="s">
        <v>910</v>
      </c>
      <c r="AU215" s="104" t="s">
        <v>854</v>
      </c>
    </row>
    <row r="216" spans="2:51" s="104" customFormat="1" ht="15.75" customHeight="1">
      <c r="B216" s="197"/>
      <c r="D216" s="203" t="s">
        <v>912</v>
      </c>
      <c r="E216" s="202"/>
      <c r="F216" s="198" t="s">
        <v>311</v>
      </c>
      <c r="H216" s="199">
        <v>4</v>
      </c>
      <c r="L216" s="197"/>
      <c r="M216" s="200"/>
      <c r="T216" s="201"/>
      <c r="AT216" s="202" t="s">
        <v>912</v>
      </c>
      <c r="AU216" s="202" t="s">
        <v>854</v>
      </c>
      <c r="AV216" s="202" t="s">
        <v>854</v>
      </c>
      <c r="AW216" s="202" t="s">
        <v>871</v>
      </c>
      <c r="AX216" s="202" t="s">
        <v>846</v>
      </c>
      <c r="AY216" s="202" t="s">
        <v>899</v>
      </c>
    </row>
    <row r="217" spans="2:51" s="104" customFormat="1" ht="15.75" customHeight="1">
      <c r="B217" s="197"/>
      <c r="D217" s="203" t="s">
        <v>912</v>
      </c>
      <c r="E217" s="202"/>
      <c r="F217" s="198" t="s">
        <v>312</v>
      </c>
      <c r="H217" s="199">
        <v>18.925</v>
      </c>
      <c r="L217" s="197"/>
      <c r="M217" s="200"/>
      <c r="T217" s="201"/>
      <c r="AT217" s="202" t="s">
        <v>912</v>
      </c>
      <c r="AU217" s="202" t="s">
        <v>854</v>
      </c>
      <c r="AV217" s="202" t="s">
        <v>854</v>
      </c>
      <c r="AW217" s="202" t="s">
        <v>871</v>
      </c>
      <c r="AX217" s="202" t="s">
        <v>846</v>
      </c>
      <c r="AY217" s="202" t="s">
        <v>899</v>
      </c>
    </row>
    <row r="218" spans="2:51" s="104" customFormat="1" ht="15.75" customHeight="1">
      <c r="B218" s="205"/>
      <c r="D218" s="203" t="s">
        <v>912</v>
      </c>
      <c r="E218" s="206"/>
      <c r="F218" s="207" t="s">
        <v>667</v>
      </c>
      <c r="H218" s="208">
        <v>22.925</v>
      </c>
      <c r="L218" s="205"/>
      <c r="M218" s="209"/>
      <c r="T218" s="210"/>
      <c r="AT218" s="206" t="s">
        <v>912</v>
      </c>
      <c r="AU218" s="206" t="s">
        <v>854</v>
      </c>
      <c r="AV218" s="206" t="s">
        <v>906</v>
      </c>
      <c r="AW218" s="206" t="s">
        <v>871</v>
      </c>
      <c r="AX218" s="206" t="s">
        <v>794</v>
      </c>
      <c r="AY218" s="206" t="s">
        <v>899</v>
      </c>
    </row>
    <row r="219" spans="2:65" s="104" customFormat="1" ht="15.75" customHeight="1">
      <c r="B219" s="105"/>
      <c r="C219" s="175" t="s">
        <v>313</v>
      </c>
      <c r="D219" s="175" t="s">
        <v>901</v>
      </c>
      <c r="E219" s="176" t="s">
        <v>314</v>
      </c>
      <c r="F219" s="177" t="s">
        <v>315</v>
      </c>
      <c r="G219" s="178" t="s">
        <v>904</v>
      </c>
      <c r="H219" s="179">
        <v>22.925</v>
      </c>
      <c r="I219" s="196"/>
      <c r="J219" s="181">
        <f>ROUND($I$219*$H$219,2)</f>
        <v>0</v>
      </c>
      <c r="K219" s="177" t="s">
        <v>905</v>
      </c>
      <c r="L219" s="105"/>
      <c r="M219" s="182"/>
      <c r="N219" s="183" t="s">
        <v>817</v>
      </c>
      <c r="Q219" s="184">
        <v>0</v>
      </c>
      <c r="R219" s="184">
        <f>$Q$219*$H$219</f>
        <v>0</v>
      </c>
      <c r="S219" s="184">
        <v>0</v>
      </c>
      <c r="T219" s="185">
        <f>$S$219*$H$219</f>
        <v>0</v>
      </c>
      <c r="AR219" s="112" t="s">
        <v>906</v>
      </c>
      <c r="AT219" s="112" t="s">
        <v>901</v>
      </c>
      <c r="AU219" s="112" t="s">
        <v>854</v>
      </c>
      <c r="AY219" s="104" t="s">
        <v>899</v>
      </c>
      <c r="BE219" s="186">
        <f>IF($N$219="základní",$J$219,0)</f>
        <v>0</v>
      </c>
      <c r="BF219" s="186">
        <f>IF($N$219="snížená",$J$219,0)</f>
        <v>0</v>
      </c>
      <c r="BG219" s="186">
        <f>IF($N$219="zákl. přenesená",$J$219,0)</f>
        <v>0</v>
      </c>
      <c r="BH219" s="186">
        <f>IF($N$219="sníž. přenesená",$J$219,0)</f>
        <v>0</v>
      </c>
      <c r="BI219" s="186">
        <f>IF($N$219="nulová",$J$219,0)</f>
        <v>0</v>
      </c>
      <c r="BJ219" s="112" t="s">
        <v>794</v>
      </c>
      <c r="BK219" s="186">
        <f>ROUND($I$219*$H$219,2)</f>
        <v>0</v>
      </c>
      <c r="BL219" s="112" t="s">
        <v>906</v>
      </c>
      <c r="BM219" s="112" t="s">
        <v>316</v>
      </c>
    </row>
    <row r="220" spans="2:47" s="104" customFormat="1" ht="27" customHeight="1">
      <c r="B220" s="105"/>
      <c r="D220" s="187" t="s">
        <v>908</v>
      </c>
      <c r="F220" s="188" t="s">
        <v>317</v>
      </c>
      <c r="L220" s="105"/>
      <c r="M220" s="189"/>
      <c r="T220" s="190"/>
      <c r="AT220" s="104" t="s">
        <v>908</v>
      </c>
      <c r="AU220" s="104" t="s">
        <v>854</v>
      </c>
    </row>
    <row r="221" spans="2:47" s="104" customFormat="1" ht="98.25" customHeight="1">
      <c r="B221" s="105"/>
      <c r="D221" s="203" t="s">
        <v>910</v>
      </c>
      <c r="F221" s="204" t="s">
        <v>318</v>
      </c>
      <c r="L221" s="105"/>
      <c r="M221" s="189"/>
      <c r="T221" s="190"/>
      <c r="AT221" s="104" t="s">
        <v>910</v>
      </c>
      <c r="AU221" s="104" t="s">
        <v>854</v>
      </c>
    </row>
    <row r="222" spans="2:51" s="104" customFormat="1" ht="15.75" customHeight="1">
      <c r="B222" s="197"/>
      <c r="D222" s="203" t="s">
        <v>912</v>
      </c>
      <c r="E222" s="202"/>
      <c r="F222" s="198" t="s">
        <v>311</v>
      </c>
      <c r="H222" s="199">
        <v>4</v>
      </c>
      <c r="L222" s="197"/>
      <c r="M222" s="200"/>
      <c r="T222" s="201"/>
      <c r="AT222" s="202" t="s">
        <v>912</v>
      </c>
      <c r="AU222" s="202" t="s">
        <v>854</v>
      </c>
      <c r="AV222" s="202" t="s">
        <v>854</v>
      </c>
      <c r="AW222" s="202" t="s">
        <v>871</v>
      </c>
      <c r="AX222" s="202" t="s">
        <v>846</v>
      </c>
      <c r="AY222" s="202" t="s">
        <v>899</v>
      </c>
    </row>
    <row r="223" spans="2:51" s="104" customFormat="1" ht="15.75" customHeight="1">
      <c r="B223" s="197"/>
      <c r="D223" s="203" t="s">
        <v>912</v>
      </c>
      <c r="E223" s="202"/>
      <c r="F223" s="198" t="s">
        <v>312</v>
      </c>
      <c r="H223" s="199">
        <v>18.925</v>
      </c>
      <c r="L223" s="197"/>
      <c r="M223" s="200"/>
      <c r="T223" s="201"/>
      <c r="AT223" s="202" t="s">
        <v>912</v>
      </c>
      <c r="AU223" s="202" t="s">
        <v>854</v>
      </c>
      <c r="AV223" s="202" t="s">
        <v>854</v>
      </c>
      <c r="AW223" s="202" t="s">
        <v>871</v>
      </c>
      <c r="AX223" s="202" t="s">
        <v>846</v>
      </c>
      <c r="AY223" s="202" t="s">
        <v>899</v>
      </c>
    </row>
    <row r="224" spans="2:51" s="104" customFormat="1" ht="15.75" customHeight="1">
      <c r="B224" s="205"/>
      <c r="D224" s="203" t="s">
        <v>912</v>
      </c>
      <c r="E224" s="206"/>
      <c r="F224" s="207" t="s">
        <v>667</v>
      </c>
      <c r="H224" s="208">
        <v>22.925</v>
      </c>
      <c r="L224" s="205"/>
      <c r="M224" s="209"/>
      <c r="T224" s="210"/>
      <c r="AT224" s="206" t="s">
        <v>912</v>
      </c>
      <c r="AU224" s="206" t="s">
        <v>854</v>
      </c>
      <c r="AV224" s="206" t="s">
        <v>906</v>
      </c>
      <c r="AW224" s="206" t="s">
        <v>871</v>
      </c>
      <c r="AX224" s="206" t="s">
        <v>794</v>
      </c>
      <c r="AY224" s="206" t="s">
        <v>899</v>
      </c>
    </row>
    <row r="225" spans="2:63" s="165" customFormat="1" ht="23.25" customHeight="1">
      <c r="B225" s="164"/>
      <c r="D225" s="166" t="s">
        <v>845</v>
      </c>
      <c r="E225" s="173" t="s">
        <v>729</v>
      </c>
      <c r="F225" s="173" t="s">
        <v>319</v>
      </c>
      <c r="J225" s="174">
        <f>$BK$225</f>
        <v>0</v>
      </c>
      <c r="L225" s="164"/>
      <c r="M225" s="169"/>
      <c r="P225" s="170">
        <f>SUM($P$226:$P$234)</f>
        <v>0</v>
      </c>
      <c r="R225" s="170">
        <f>SUM($R$226:$R$234)</f>
        <v>0.0005729999999999999</v>
      </c>
      <c r="T225" s="171">
        <f>SUM($T$226:$T$234)</f>
        <v>0</v>
      </c>
      <c r="AR225" s="166" t="s">
        <v>794</v>
      </c>
      <c r="AT225" s="166" t="s">
        <v>845</v>
      </c>
      <c r="AU225" s="166" t="s">
        <v>854</v>
      </c>
      <c r="AY225" s="166" t="s">
        <v>899</v>
      </c>
      <c r="BK225" s="172">
        <f>SUM($BK$226:$BK$234)</f>
        <v>0</v>
      </c>
    </row>
    <row r="226" spans="2:65" s="104" customFormat="1" ht="15.75" customHeight="1">
      <c r="B226" s="105"/>
      <c r="C226" s="175" t="s">
        <v>320</v>
      </c>
      <c r="D226" s="175" t="s">
        <v>901</v>
      </c>
      <c r="E226" s="176" t="s">
        <v>321</v>
      </c>
      <c r="F226" s="177" t="s">
        <v>322</v>
      </c>
      <c r="G226" s="178" t="s">
        <v>904</v>
      </c>
      <c r="H226" s="179">
        <v>22.925</v>
      </c>
      <c r="I226" s="196"/>
      <c r="J226" s="181">
        <f>ROUND($I$226*$H$226,2)</f>
        <v>0</v>
      </c>
      <c r="K226" s="177" t="s">
        <v>905</v>
      </c>
      <c r="L226" s="105"/>
      <c r="M226" s="182"/>
      <c r="N226" s="183" t="s">
        <v>817</v>
      </c>
      <c r="Q226" s="184">
        <v>0</v>
      </c>
      <c r="R226" s="184">
        <f>$Q$226*$H$226</f>
        <v>0</v>
      </c>
      <c r="S226" s="184">
        <v>0</v>
      </c>
      <c r="T226" s="185">
        <f>$S$226*$H$226</f>
        <v>0</v>
      </c>
      <c r="AR226" s="112" t="s">
        <v>906</v>
      </c>
      <c r="AT226" s="112" t="s">
        <v>901</v>
      </c>
      <c r="AU226" s="112" t="s">
        <v>920</v>
      </c>
      <c r="AY226" s="104" t="s">
        <v>899</v>
      </c>
      <c r="BE226" s="186">
        <f>IF($N$226="základní",$J$226,0)</f>
        <v>0</v>
      </c>
      <c r="BF226" s="186">
        <f>IF($N$226="snížená",$J$226,0)</f>
        <v>0</v>
      </c>
      <c r="BG226" s="186">
        <f>IF($N$226="zákl. přenesená",$J$226,0)</f>
        <v>0</v>
      </c>
      <c r="BH226" s="186">
        <f>IF($N$226="sníž. přenesená",$J$226,0)</f>
        <v>0</v>
      </c>
      <c r="BI226" s="186">
        <f>IF($N$226="nulová",$J$226,0)</f>
        <v>0</v>
      </c>
      <c r="BJ226" s="112" t="s">
        <v>794</v>
      </c>
      <c r="BK226" s="186">
        <f>ROUND($I$226*$H$226,2)</f>
        <v>0</v>
      </c>
      <c r="BL226" s="112" t="s">
        <v>906</v>
      </c>
      <c r="BM226" s="112" t="s">
        <v>323</v>
      </c>
    </row>
    <row r="227" spans="2:47" s="104" customFormat="1" ht="27" customHeight="1">
      <c r="B227" s="105"/>
      <c r="D227" s="187" t="s">
        <v>908</v>
      </c>
      <c r="F227" s="188" t="s">
        <v>324</v>
      </c>
      <c r="L227" s="105"/>
      <c r="M227" s="189"/>
      <c r="T227" s="190"/>
      <c r="AT227" s="104" t="s">
        <v>908</v>
      </c>
      <c r="AU227" s="104" t="s">
        <v>920</v>
      </c>
    </row>
    <row r="228" spans="2:47" s="104" customFormat="1" ht="98.25" customHeight="1">
      <c r="B228" s="105"/>
      <c r="D228" s="203" t="s">
        <v>910</v>
      </c>
      <c r="F228" s="204" t="s">
        <v>325</v>
      </c>
      <c r="L228" s="105"/>
      <c r="M228" s="189"/>
      <c r="T228" s="190"/>
      <c r="AT228" s="104" t="s">
        <v>910</v>
      </c>
      <c r="AU228" s="104" t="s">
        <v>920</v>
      </c>
    </row>
    <row r="229" spans="2:51" s="104" customFormat="1" ht="15.75" customHeight="1">
      <c r="B229" s="197"/>
      <c r="D229" s="203" t="s">
        <v>912</v>
      </c>
      <c r="E229" s="202"/>
      <c r="F229" s="198" t="s">
        <v>311</v>
      </c>
      <c r="H229" s="199">
        <v>4</v>
      </c>
      <c r="L229" s="197"/>
      <c r="M229" s="200"/>
      <c r="T229" s="201"/>
      <c r="AT229" s="202" t="s">
        <v>912</v>
      </c>
      <c r="AU229" s="202" t="s">
        <v>920</v>
      </c>
      <c r="AV229" s="202" t="s">
        <v>854</v>
      </c>
      <c r="AW229" s="202" t="s">
        <v>871</v>
      </c>
      <c r="AX229" s="202" t="s">
        <v>846</v>
      </c>
      <c r="AY229" s="202" t="s">
        <v>899</v>
      </c>
    </row>
    <row r="230" spans="2:51" s="104" customFormat="1" ht="15.75" customHeight="1">
      <c r="B230" s="197"/>
      <c r="D230" s="203" t="s">
        <v>912</v>
      </c>
      <c r="E230" s="202"/>
      <c r="F230" s="198" t="s">
        <v>312</v>
      </c>
      <c r="H230" s="199">
        <v>18.925</v>
      </c>
      <c r="L230" s="197"/>
      <c r="M230" s="200"/>
      <c r="T230" s="201"/>
      <c r="AT230" s="202" t="s">
        <v>912</v>
      </c>
      <c r="AU230" s="202" t="s">
        <v>920</v>
      </c>
      <c r="AV230" s="202" t="s">
        <v>854</v>
      </c>
      <c r="AW230" s="202" t="s">
        <v>871</v>
      </c>
      <c r="AX230" s="202" t="s">
        <v>846</v>
      </c>
      <c r="AY230" s="202" t="s">
        <v>899</v>
      </c>
    </row>
    <row r="231" spans="2:51" s="104" customFormat="1" ht="15.75" customHeight="1">
      <c r="B231" s="205"/>
      <c r="D231" s="203" t="s">
        <v>912</v>
      </c>
      <c r="E231" s="206"/>
      <c r="F231" s="207" t="s">
        <v>667</v>
      </c>
      <c r="H231" s="208">
        <v>22.925</v>
      </c>
      <c r="L231" s="205"/>
      <c r="M231" s="209"/>
      <c r="T231" s="210"/>
      <c r="AT231" s="206" t="s">
        <v>912</v>
      </c>
      <c r="AU231" s="206" t="s">
        <v>920</v>
      </c>
      <c r="AV231" s="206" t="s">
        <v>906</v>
      </c>
      <c r="AW231" s="206" t="s">
        <v>871</v>
      </c>
      <c r="AX231" s="206" t="s">
        <v>794</v>
      </c>
      <c r="AY231" s="206" t="s">
        <v>899</v>
      </c>
    </row>
    <row r="232" spans="2:65" s="104" customFormat="1" ht="15.75" customHeight="1">
      <c r="B232" s="105"/>
      <c r="C232" s="211" t="s">
        <v>326</v>
      </c>
      <c r="D232" s="211" t="s">
        <v>291</v>
      </c>
      <c r="E232" s="212" t="s">
        <v>327</v>
      </c>
      <c r="F232" s="213" t="s">
        <v>328</v>
      </c>
      <c r="G232" s="214" t="s">
        <v>329</v>
      </c>
      <c r="H232" s="215">
        <v>0.573</v>
      </c>
      <c r="I232" s="223"/>
      <c r="J232" s="216">
        <f>ROUND($I$232*$H$232,2)</f>
        <v>0</v>
      </c>
      <c r="K232" s="213" t="s">
        <v>905</v>
      </c>
      <c r="L232" s="217"/>
      <c r="M232" s="218"/>
      <c r="N232" s="219" t="s">
        <v>817</v>
      </c>
      <c r="Q232" s="184">
        <v>0.001</v>
      </c>
      <c r="R232" s="184">
        <f>$Q$232*$H$232</f>
        <v>0.0005729999999999999</v>
      </c>
      <c r="S232" s="184">
        <v>0</v>
      </c>
      <c r="T232" s="185">
        <f>$S$232*$H$232</f>
        <v>0</v>
      </c>
      <c r="AR232" s="112" t="s">
        <v>668</v>
      </c>
      <c r="AT232" s="112" t="s">
        <v>291</v>
      </c>
      <c r="AU232" s="112" t="s">
        <v>920</v>
      </c>
      <c r="AY232" s="104" t="s">
        <v>899</v>
      </c>
      <c r="BE232" s="186">
        <f>IF($N$232="základní",$J$232,0)</f>
        <v>0</v>
      </c>
      <c r="BF232" s="186">
        <f>IF($N$232="snížená",$J$232,0)</f>
        <v>0</v>
      </c>
      <c r="BG232" s="186">
        <f>IF($N$232="zákl. přenesená",$J$232,0)</f>
        <v>0</v>
      </c>
      <c r="BH232" s="186">
        <f>IF($N$232="sníž. přenesená",$J$232,0)</f>
        <v>0</v>
      </c>
      <c r="BI232" s="186">
        <f>IF($N$232="nulová",$J$232,0)</f>
        <v>0</v>
      </c>
      <c r="BJ232" s="112" t="s">
        <v>794</v>
      </c>
      <c r="BK232" s="186">
        <f>ROUND($I$232*$H$232,2)</f>
        <v>0</v>
      </c>
      <c r="BL232" s="112" t="s">
        <v>906</v>
      </c>
      <c r="BM232" s="112" t="s">
        <v>330</v>
      </c>
    </row>
    <row r="233" spans="2:47" s="104" customFormat="1" ht="16.5" customHeight="1">
      <c r="B233" s="105"/>
      <c r="D233" s="187" t="s">
        <v>908</v>
      </c>
      <c r="F233" s="188" t="s">
        <v>331</v>
      </c>
      <c r="L233" s="105"/>
      <c r="M233" s="189"/>
      <c r="T233" s="190"/>
      <c r="AT233" s="104" t="s">
        <v>908</v>
      </c>
      <c r="AU233" s="104" t="s">
        <v>920</v>
      </c>
    </row>
    <row r="234" spans="2:51" s="104" customFormat="1" ht="15.75" customHeight="1">
      <c r="B234" s="197"/>
      <c r="D234" s="203" t="s">
        <v>912</v>
      </c>
      <c r="F234" s="198" t="s">
        <v>332</v>
      </c>
      <c r="H234" s="199">
        <v>0.573</v>
      </c>
      <c r="L234" s="197"/>
      <c r="M234" s="200"/>
      <c r="T234" s="201"/>
      <c r="AT234" s="202" t="s">
        <v>912</v>
      </c>
      <c r="AU234" s="202" t="s">
        <v>920</v>
      </c>
      <c r="AV234" s="202" t="s">
        <v>854</v>
      </c>
      <c r="AW234" s="202" t="s">
        <v>846</v>
      </c>
      <c r="AX234" s="202" t="s">
        <v>794</v>
      </c>
      <c r="AY234" s="202" t="s">
        <v>899</v>
      </c>
    </row>
    <row r="235" spans="2:63" s="165" customFormat="1" ht="30.75" customHeight="1">
      <c r="B235" s="164"/>
      <c r="D235" s="166" t="s">
        <v>845</v>
      </c>
      <c r="E235" s="173" t="s">
        <v>906</v>
      </c>
      <c r="F235" s="173" t="s">
        <v>333</v>
      </c>
      <c r="J235" s="174">
        <f>$BK$235</f>
        <v>0</v>
      </c>
      <c r="L235" s="164"/>
      <c r="M235" s="169"/>
      <c r="P235" s="170">
        <f>SUM($P$236:$P$247)</f>
        <v>0</v>
      </c>
      <c r="R235" s="170">
        <f>SUM($R$236:$R$247)</f>
        <v>0</v>
      </c>
      <c r="T235" s="171">
        <f>SUM($T$236:$T$247)</f>
        <v>0</v>
      </c>
      <c r="AR235" s="166" t="s">
        <v>794</v>
      </c>
      <c r="AT235" s="166" t="s">
        <v>845</v>
      </c>
      <c r="AU235" s="166" t="s">
        <v>794</v>
      </c>
      <c r="AY235" s="166" t="s">
        <v>899</v>
      </c>
      <c r="BK235" s="172">
        <f>SUM($BK$236:$BK$247)</f>
        <v>0</v>
      </c>
    </row>
    <row r="236" spans="2:65" s="104" customFormat="1" ht="15.75" customHeight="1">
      <c r="B236" s="105"/>
      <c r="C236" s="175" t="s">
        <v>334</v>
      </c>
      <c r="D236" s="175" t="s">
        <v>901</v>
      </c>
      <c r="E236" s="176" t="s">
        <v>335</v>
      </c>
      <c r="F236" s="177" t="s">
        <v>336</v>
      </c>
      <c r="G236" s="178" t="s">
        <v>943</v>
      </c>
      <c r="H236" s="179">
        <v>1.696</v>
      </c>
      <c r="I236" s="196"/>
      <c r="J236" s="181">
        <f>ROUND($I$236*$H$236,2)</f>
        <v>0</v>
      </c>
      <c r="K236" s="177" t="s">
        <v>905</v>
      </c>
      <c r="L236" s="105"/>
      <c r="M236" s="182"/>
      <c r="N236" s="183" t="s">
        <v>817</v>
      </c>
      <c r="Q236" s="184">
        <v>0</v>
      </c>
      <c r="R236" s="184">
        <f>$Q$236*$H$236</f>
        <v>0</v>
      </c>
      <c r="S236" s="184">
        <v>0</v>
      </c>
      <c r="T236" s="185">
        <f>$S$236*$H$236</f>
        <v>0</v>
      </c>
      <c r="AR236" s="112" t="s">
        <v>906</v>
      </c>
      <c r="AT236" s="112" t="s">
        <v>901</v>
      </c>
      <c r="AU236" s="112" t="s">
        <v>854</v>
      </c>
      <c r="AY236" s="104" t="s">
        <v>899</v>
      </c>
      <c r="BE236" s="186">
        <f>IF($N$236="základní",$J$236,0)</f>
        <v>0</v>
      </c>
      <c r="BF236" s="186">
        <f>IF($N$236="snížená",$J$236,0)</f>
        <v>0</v>
      </c>
      <c r="BG236" s="186">
        <f>IF($N$236="zákl. přenesená",$J$236,0)</f>
        <v>0</v>
      </c>
      <c r="BH236" s="186">
        <f>IF($N$236="sníž. přenesená",$J$236,0)</f>
        <v>0</v>
      </c>
      <c r="BI236" s="186">
        <f>IF($N$236="nulová",$J$236,0)</f>
        <v>0</v>
      </c>
      <c r="BJ236" s="112" t="s">
        <v>794</v>
      </c>
      <c r="BK236" s="186">
        <f>ROUND($I$236*$H$236,2)</f>
        <v>0</v>
      </c>
      <c r="BL236" s="112" t="s">
        <v>906</v>
      </c>
      <c r="BM236" s="112" t="s">
        <v>337</v>
      </c>
    </row>
    <row r="237" spans="2:47" s="104" customFormat="1" ht="16.5" customHeight="1">
      <c r="B237" s="105"/>
      <c r="D237" s="187" t="s">
        <v>908</v>
      </c>
      <c r="F237" s="188" t="s">
        <v>338</v>
      </c>
      <c r="L237" s="105"/>
      <c r="M237" s="189"/>
      <c r="T237" s="190"/>
      <c r="AT237" s="104" t="s">
        <v>908</v>
      </c>
      <c r="AU237" s="104" t="s">
        <v>854</v>
      </c>
    </row>
    <row r="238" spans="2:47" s="104" customFormat="1" ht="44.25" customHeight="1">
      <c r="B238" s="105"/>
      <c r="D238" s="203" t="s">
        <v>910</v>
      </c>
      <c r="F238" s="204" t="s">
        <v>339</v>
      </c>
      <c r="L238" s="105"/>
      <c r="M238" s="189"/>
      <c r="T238" s="190"/>
      <c r="AT238" s="104" t="s">
        <v>910</v>
      </c>
      <c r="AU238" s="104" t="s">
        <v>854</v>
      </c>
    </row>
    <row r="239" spans="2:51" s="104" customFormat="1" ht="15.75" customHeight="1">
      <c r="B239" s="197"/>
      <c r="D239" s="203" t="s">
        <v>912</v>
      </c>
      <c r="E239" s="202"/>
      <c r="F239" s="198" t="s">
        <v>340</v>
      </c>
      <c r="H239" s="199">
        <v>1.696</v>
      </c>
      <c r="L239" s="197"/>
      <c r="M239" s="200"/>
      <c r="T239" s="201"/>
      <c r="AT239" s="202" t="s">
        <v>912</v>
      </c>
      <c r="AU239" s="202" t="s">
        <v>854</v>
      </c>
      <c r="AV239" s="202" t="s">
        <v>854</v>
      </c>
      <c r="AW239" s="202" t="s">
        <v>871</v>
      </c>
      <c r="AX239" s="202" t="s">
        <v>794</v>
      </c>
      <c r="AY239" s="202" t="s">
        <v>899</v>
      </c>
    </row>
    <row r="240" spans="2:65" s="104" customFormat="1" ht="15.75" customHeight="1">
      <c r="B240" s="105"/>
      <c r="C240" s="175" t="s">
        <v>341</v>
      </c>
      <c r="D240" s="175" t="s">
        <v>901</v>
      </c>
      <c r="E240" s="176" t="s">
        <v>342</v>
      </c>
      <c r="F240" s="177" t="s">
        <v>343</v>
      </c>
      <c r="G240" s="178" t="s">
        <v>943</v>
      </c>
      <c r="H240" s="179">
        <v>0.4</v>
      </c>
      <c r="I240" s="196"/>
      <c r="J240" s="181">
        <f>ROUND($I$240*$H$240,2)</f>
        <v>0</v>
      </c>
      <c r="K240" s="177" t="s">
        <v>905</v>
      </c>
      <c r="L240" s="105"/>
      <c r="M240" s="182"/>
      <c r="N240" s="183" t="s">
        <v>817</v>
      </c>
      <c r="Q240" s="184">
        <v>0</v>
      </c>
      <c r="R240" s="184">
        <f>$Q$240*$H$240</f>
        <v>0</v>
      </c>
      <c r="S240" s="184">
        <v>0</v>
      </c>
      <c r="T240" s="185">
        <f>$S$240*$H$240</f>
        <v>0</v>
      </c>
      <c r="AR240" s="112" t="s">
        <v>906</v>
      </c>
      <c r="AT240" s="112" t="s">
        <v>901</v>
      </c>
      <c r="AU240" s="112" t="s">
        <v>854</v>
      </c>
      <c r="AY240" s="104" t="s">
        <v>899</v>
      </c>
      <c r="BE240" s="186">
        <f>IF($N$240="základní",$J$240,0)</f>
        <v>0</v>
      </c>
      <c r="BF240" s="186">
        <f>IF($N$240="snížená",$J$240,0)</f>
        <v>0</v>
      </c>
      <c r="BG240" s="186">
        <f>IF($N$240="zákl. přenesená",$J$240,0)</f>
        <v>0</v>
      </c>
      <c r="BH240" s="186">
        <f>IF($N$240="sníž. přenesená",$J$240,0)</f>
        <v>0</v>
      </c>
      <c r="BI240" s="186">
        <f>IF($N$240="nulová",$J$240,0)</f>
        <v>0</v>
      </c>
      <c r="BJ240" s="112" t="s">
        <v>794</v>
      </c>
      <c r="BK240" s="186">
        <f>ROUND($I$240*$H$240,2)</f>
        <v>0</v>
      </c>
      <c r="BL240" s="112" t="s">
        <v>906</v>
      </c>
      <c r="BM240" s="112" t="s">
        <v>344</v>
      </c>
    </row>
    <row r="241" spans="2:47" s="104" customFormat="1" ht="16.5" customHeight="1">
      <c r="B241" s="105"/>
      <c r="D241" s="187" t="s">
        <v>908</v>
      </c>
      <c r="F241" s="188" t="s">
        <v>345</v>
      </c>
      <c r="L241" s="105"/>
      <c r="M241" s="189"/>
      <c r="T241" s="190"/>
      <c r="AT241" s="104" t="s">
        <v>908</v>
      </c>
      <c r="AU241" s="104" t="s">
        <v>854</v>
      </c>
    </row>
    <row r="242" spans="2:47" s="104" customFormat="1" ht="44.25" customHeight="1">
      <c r="B242" s="105"/>
      <c r="D242" s="203" t="s">
        <v>910</v>
      </c>
      <c r="F242" s="204" t="s">
        <v>339</v>
      </c>
      <c r="L242" s="105"/>
      <c r="M242" s="189"/>
      <c r="T242" s="190"/>
      <c r="AT242" s="104" t="s">
        <v>910</v>
      </c>
      <c r="AU242" s="104" t="s">
        <v>854</v>
      </c>
    </row>
    <row r="243" spans="2:51" s="104" customFormat="1" ht="15.75" customHeight="1">
      <c r="B243" s="197"/>
      <c r="D243" s="203" t="s">
        <v>912</v>
      </c>
      <c r="E243" s="202"/>
      <c r="F243" s="198" t="s">
        <v>346</v>
      </c>
      <c r="H243" s="199">
        <v>0.4</v>
      </c>
      <c r="L243" s="197"/>
      <c r="M243" s="200"/>
      <c r="T243" s="201"/>
      <c r="AT243" s="202" t="s">
        <v>912</v>
      </c>
      <c r="AU243" s="202" t="s">
        <v>854</v>
      </c>
      <c r="AV243" s="202" t="s">
        <v>854</v>
      </c>
      <c r="AW243" s="202" t="s">
        <v>871</v>
      </c>
      <c r="AX243" s="202" t="s">
        <v>794</v>
      </c>
      <c r="AY243" s="202" t="s">
        <v>899</v>
      </c>
    </row>
    <row r="244" spans="2:65" s="104" customFormat="1" ht="15.75" customHeight="1">
      <c r="B244" s="105"/>
      <c r="C244" s="175" t="s">
        <v>347</v>
      </c>
      <c r="D244" s="175" t="s">
        <v>901</v>
      </c>
      <c r="E244" s="176" t="s">
        <v>348</v>
      </c>
      <c r="F244" s="177" t="s">
        <v>349</v>
      </c>
      <c r="G244" s="178" t="s">
        <v>943</v>
      </c>
      <c r="H244" s="179">
        <v>0.4</v>
      </c>
      <c r="I244" s="196"/>
      <c r="J244" s="181">
        <f>ROUND($I$244*$H$244,2)</f>
        <v>0</v>
      </c>
      <c r="K244" s="177" t="s">
        <v>905</v>
      </c>
      <c r="L244" s="105"/>
      <c r="M244" s="182"/>
      <c r="N244" s="183" t="s">
        <v>817</v>
      </c>
      <c r="Q244" s="184">
        <v>0</v>
      </c>
      <c r="R244" s="184">
        <f>$Q$244*$H$244</f>
        <v>0</v>
      </c>
      <c r="S244" s="184">
        <v>0</v>
      </c>
      <c r="T244" s="185">
        <f>$S$244*$H$244</f>
        <v>0</v>
      </c>
      <c r="AR244" s="112" t="s">
        <v>906</v>
      </c>
      <c r="AT244" s="112" t="s">
        <v>901</v>
      </c>
      <c r="AU244" s="112" t="s">
        <v>854</v>
      </c>
      <c r="AY244" s="104" t="s">
        <v>899</v>
      </c>
      <c r="BE244" s="186">
        <f>IF($N$244="základní",$J$244,0)</f>
        <v>0</v>
      </c>
      <c r="BF244" s="186">
        <f>IF($N$244="snížená",$J$244,0)</f>
        <v>0</v>
      </c>
      <c r="BG244" s="186">
        <f>IF($N$244="zákl. přenesená",$J$244,0)</f>
        <v>0</v>
      </c>
      <c r="BH244" s="186">
        <f>IF($N$244="sníž. přenesená",$J$244,0)</f>
        <v>0</v>
      </c>
      <c r="BI244" s="186">
        <f>IF($N$244="nulová",$J$244,0)</f>
        <v>0</v>
      </c>
      <c r="BJ244" s="112" t="s">
        <v>794</v>
      </c>
      <c r="BK244" s="186">
        <f>ROUND($I$244*$H$244,2)</f>
        <v>0</v>
      </c>
      <c r="BL244" s="112" t="s">
        <v>906</v>
      </c>
      <c r="BM244" s="112" t="s">
        <v>350</v>
      </c>
    </row>
    <row r="245" spans="2:47" s="104" customFormat="1" ht="27" customHeight="1">
      <c r="B245" s="105"/>
      <c r="D245" s="187" t="s">
        <v>908</v>
      </c>
      <c r="F245" s="188" t="s">
        <v>351</v>
      </c>
      <c r="L245" s="105"/>
      <c r="M245" s="189"/>
      <c r="T245" s="190"/>
      <c r="AT245" s="104" t="s">
        <v>908</v>
      </c>
      <c r="AU245" s="104" t="s">
        <v>854</v>
      </c>
    </row>
    <row r="246" spans="2:47" s="104" customFormat="1" ht="44.25" customHeight="1">
      <c r="B246" s="105"/>
      <c r="D246" s="203" t="s">
        <v>910</v>
      </c>
      <c r="F246" s="204" t="s">
        <v>352</v>
      </c>
      <c r="L246" s="105"/>
      <c r="M246" s="189"/>
      <c r="T246" s="190"/>
      <c r="AT246" s="104" t="s">
        <v>910</v>
      </c>
      <c r="AU246" s="104" t="s">
        <v>854</v>
      </c>
    </row>
    <row r="247" spans="2:51" s="104" customFormat="1" ht="15.75" customHeight="1">
      <c r="B247" s="197"/>
      <c r="D247" s="203" t="s">
        <v>912</v>
      </c>
      <c r="E247" s="202"/>
      <c r="F247" s="198" t="s">
        <v>353</v>
      </c>
      <c r="H247" s="199">
        <v>0.4</v>
      </c>
      <c r="L247" s="197"/>
      <c r="M247" s="200"/>
      <c r="T247" s="201"/>
      <c r="AT247" s="202" t="s">
        <v>912</v>
      </c>
      <c r="AU247" s="202" t="s">
        <v>854</v>
      </c>
      <c r="AV247" s="202" t="s">
        <v>854</v>
      </c>
      <c r="AW247" s="202" t="s">
        <v>871</v>
      </c>
      <c r="AX247" s="202" t="s">
        <v>794</v>
      </c>
      <c r="AY247" s="202" t="s">
        <v>899</v>
      </c>
    </row>
    <row r="248" spans="2:63" s="165" customFormat="1" ht="30.75" customHeight="1">
      <c r="B248" s="164"/>
      <c r="D248" s="166" t="s">
        <v>845</v>
      </c>
      <c r="E248" s="173" t="s">
        <v>933</v>
      </c>
      <c r="F248" s="173" t="s">
        <v>354</v>
      </c>
      <c r="J248" s="174">
        <f>$BK$248</f>
        <v>0</v>
      </c>
      <c r="L248" s="164"/>
      <c r="M248" s="169"/>
      <c r="P248" s="170">
        <f>SUM($P$249:$P$276)</f>
        <v>0</v>
      </c>
      <c r="R248" s="170">
        <f>SUM($R$249:$R$276)</f>
        <v>8.719779</v>
      </c>
      <c r="T248" s="171">
        <f>SUM($T$249:$T$276)</f>
        <v>0</v>
      </c>
      <c r="AR248" s="166" t="s">
        <v>794</v>
      </c>
      <c r="AT248" s="166" t="s">
        <v>845</v>
      </c>
      <c r="AU248" s="166" t="s">
        <v>794</v>
      </c>
      <c r="AY248" s="166" t="s">
        <v>899</v>
      </c>
      <c r="BK248" s="172">
        <f>SUM($BK$249:$BK$276)</f>
        <v>0</v>
      </c>
    </row>
    <row r="249" spans="2:65" s="104" customFormat="1" ht="15.75" customHeight="1">
      <c r="B249" s="105"/>
      <c r="C249" s="175" t="s">
        <v>355</v>
      </c>
      <c r="D249" s="175" t="s">
        <v>901</v>
      </c>
      <c r="E249" s="176" t="s">
        <v>356</v>
      </c>
      <c r="F249" s="177" t="s">
        <v>357</v>
      </c>
      <c r="G249" s="178" t="s">
        <v>904</v>
      </c>
      <c r="H249" s="179">
        <v>6</v>
      </c>
      <c r="I249" s="196"/>
      <c r="J249" s="181">
        <f>ROUND($I$249*$H$249,2)</f>
        <v>0</v>
      </c>
      <c r="K249" s="177" t="s">
        <v>905</v>
      </c>
      <c r="L249" s="105"/>
      <c r="M249" s="182"/>
      <c r="N249" s="183" t="s">
        <v>817</v>
      </c>
      <c r="Q249" s="184">
        <v>0.18907</v>
      </c>
      <c r="R249" s="184">
        <f>$Q$249*$H$249</f>
        <v>1.13442</v>
      </c>
      <c r="S249" s="184">
        <v>0</v>
      </c>
      <c r="T249" s="185">
        <f>$S$249*$H$249</f>
        <v>0</v>
      </c>
      <c r="AR249" s="112" t="s">
        <v>906</v>
      </c>
      <c r="AT249" s="112" t="s">
        <v>901</v>
      </c>
      <c r="AU249" s="112" t="s">
        <v>854</v>
      </c>
      <c r="AY249" s="104" t="s">
        <v>899</v>
      </c>
      <c r="BE249" s="186">
        <f>IF($N$249="základní",$J$249,0)</f>
        <v>0</v>
      </c>
      <c r="BF249" s="186">
        <f>IF($N$249="snížená",$J$249,0)</f>
        <v>0</v>
      </c>
      <c r="BG249" s="186">
        <f>IF($N$249="zákl. přenesená",$J$249,0)</f>
        <v>0</v>
      </c>
      <c r="BH249" s="186">
        <f>IF($N$249="sníž. přenesená",$J$249,0)</f>
        <v>0</v>
      </c>
      <c r="BI249" s="186">
        <f>IF($N$249="nulová",$J$249,0)</f>
        <v>0</v>
      </c>
      <c r="BJ249" s="112" t="s">
        <v>794</v>
      </c>
      <c r="BK249" s="186">
        <f>ROUND($I$249*$H$249,2)</f>
        <v>0</v>
      </c>
      <c r="BL249" s="112" t="s">
        <v>906</v>
      </c>
      <c r="BM249" s="112" t="s">
        <v>358</v>
      </c>
    </row>
    <row r="250" spans="2:47" s="104" customFormat="1" ht="16.5" customHeight="1">
      <c r="B250" s="105"/>
      <c r="D250" s="187" t="s">
        <v>908</v>
      </c>
      <c r="F250" s="188" t="s">
        <v>359</v>
      </c>
      <c r="L250" s="105"/>
      <c r="M250" s="189"/>
      <c r="T250" s="190"/>
      <c r="AT250" s="104" t="s">
        <v>908</v>
      </c>
      <c r="AU250" s="104" t="s">
        <v>854</v>
      </c>
    </row>
    <row r="251" spans="2:47" s="104" customFormat="1" ht="71.25" customHeight="1">
      <c r="B251" s="105"/>
      <c r="D251" s="203" t="s">
        <v>910</v>
      </c>
      <c r="F251" s="204" t="s">
        <v>360</v>
      </c>
      <c r="L251" s="105"/>
      <c r="M251" s="189"/>
      <c r="T251" s="190"/>
      <c r="AT251" s="104" t="s">
        <v>910</v>
      </c>
      <c r="AU251" s="104" t="s">
        <v>854</v>
      </c>
    </row>
    <row r="252" spans="2:51" s="104" customFormat="1" ht="15.75" customHeight="1">
      <c r="B252" s="197"/>
      <c r="D252" s="203" t="s">
        <v>912</v>
      </c>
      <c r="E252" s="202"/>
      <c r="F252" s="198" t="s">
        <v>925</v>
      </c>
      <c r="H252" s="199">
        <v>6</v>
      </c>
      <c r="L252" s="197"/>
      <c r="M252" s="200"/>
      <c r="T252" s="201"/>
      <c r="AT252" s="202" t="s">
        <v>912</v>
      </c>
      <c r="AU252" s="202" t="s">
        <v>854</v>
      </c>
      <c r="AV252" s="202" t="s">
        <v>854</v>
      </c>
      <c r="AW252" s="202" t="s">
        <v>871</v>
      </c>
      <c r="AX252" s="202" t="s">
        <v>794</v>
      </c>
      <c r="AY252" s="202" t="s">
        <v>899</v>
      </c>
    </row>
    <row r="253" spans="2:65" s="104" customFormat="1" ht="15.75" customHeight="1">
      <c r="B253" s="105"/>
      <c r="C253" s="175" t="s">
        <v>361</v>
      </c>
      <c r="D253" s="175" t="s">
        <v>901</v>
      </c>
      <c r="E253" s="176" t="s">
        <v>362</v>
      </c>
      <c r="F253" s="177" t="s">
        <v>363</v>
      </c>
      <c r="G253" s="178" t="s">
        <v>904</v>
      </c>
      <c r="H253" s="179">
        <v>2.1</v>
      </c>
      <c r="I253" s="196"/>
      <c r="J253" s="181">
        <f>ROUND($I$253*$H$253,2)</f>
        <v>0</v>
      </c>
      <c r="K253" s="177" t="s">
        <v>905</v>
      </c>
      <c r="L253" s="105"/>
      <c r="M253" s="182"/>
      <c r="N253" s="183" t="s">
        <v>817</v>
      </c>
      <c r="Q253" s="184">
        <v>0.27994</v>
      </c>
      <c r="R253" s="184">
        <f>$Q$253*$H$253</f>
        <v>0.5878740000000001</v>
      </c>
      <c r="S253" s="184">
        <v>0</v>
      </c>
      <c r="T253" s="185">
        <f>$S$253*$H$253</f>
        <v>0</v>
      </c>
      <c r="AR253" s="112" t="s">
        <v>906</v>
      </c>
      <c r="AT253" s="112" t="s">
        <v>901</v>
      </c>
      <c r="AU253" s="112" t="s">
        <v>854</v>
      </c>
      <c r="AY253" s="104" t="s">
        <v>899</v>
      </c>
      <c r="BE253" s="186">
        <f>IF($N$253="základní",$J$253,0)</f>
        <v>0</v>
      </c>
      <c r="BF253" s="186">
        <f>IF($N$253="snížená",$J$253,0)</f>
        <v>0</v>
      </c>
      <c r="BG253" s="186">
        <f>IF($N$253="zákl. přenesená",$J$253,0)</f>
        <v>0</v>
      </c>
      <c r="BH253" s="186">
        <f>IF($N$253="sníž. přenesená",$J$253,0)</f>
        <v>0</v>
      </c>
      <c r="BI253" s="186">
        <f>IF($N$253="nulová",$J$253,0)</f>
        <v>0</v>
      </c>
      <c r="BJ253" s="112" t="s">
        <v>794</v>
      </c>
      <c r="BK253" s="186">
        <f>ROUND($I$253*$H$253,2)</f>
        <v>0</v>
      </c>
      <c r="BL253" s="112" t="s">
        <v>906</v>
      </c>
      <c r="BM253" s="112" t="s">
        <v>364</v>
      </c>
    </row>
    <row r="254" spans="2:47" s="104" customFormat="1" ht="16.5" customHeight="1">
      <c r="B254" s="105"/>
      <c r="D254" s="187" t="s">
        <v>908</v>
      </c>
      <c r="F254" s="188" t="s">
        <v>365</v>
      </c>
      <c r="L254" s="105"/>
      <c r="M254" s="189"/>
      <c r="T254" s="190"/>
      <c r="AT254" s="104" t="s">
        <v>908</v>
      </c>
      <c r="AU254" s="104" t="s">
        <v>854</v>
      </c>
    </row>
    <row r="255" spans="2:47" s="104" customFormat="1" ht="71.25" customHeight="1">
      <c r="B255" s="105"/>
      <c r="D255" s="203" t="s">
        <v>910</v>
      </c>
      <c r="F255" s="204" t="s">
        <v>360</v>
      </c>
      <c r="L255" s="105"/>
      <c r="M255" s="189"/>
      <c r="T255" s="190"/>
      <c r="AT255" s="104" t="s">
        <v>910</v>
      </c>
      <c r="AU255" s="104" t="s">
        <v>854</v>
      </c>
    </row>
    <row r="256" spans="2:51" s="104" customFormat="1" ht="15.75" customHeight="1">
      <c r="B256" s="197"/>
      <c r="D256" s="203" t="s">
        <v>912</v>
      </c>
      <c r="E256" s="202"/>
      <c r="F256" s="198" t="s">
        <v>913</v>
      </c>
      <c r="H256" s="199">
        <v>2.1</v>
      </c>
      <c r="L256" s="197"/>
      <c r="M256" s="200"/>
      <c r="T256" s="201"/>
      <c r="AT256" s="202" t="s">
        <v>912</v>
      </c>
      <c r="AU256" s="202" t="s">
        <v>854</v>
      </c>
      <c r="AV256" s="202" t="s">
        <v>854</v>
      </c>
      <c r="AW256" s="202" t="s">
        <v>871</v>
      </c>
      <c r="AX256" s="202" t="s">
        <v>794</v>
      </c>
      <c r="AY256" s="202" t="s">
        <v>899</v>
      </c>
    </row>
    <row r="257" spans="2:65" s="104" customFormat="1" ht="15.75" customHeight="1">
      <c r="B257" s="105"/>
      <c r="C257" s="175" t="s">
        <v>366</v>
      </c>
      <c r="D257" s="175" t="s">
        <v>901</v>
      </c>
      <c r="E257" s="176" t="s">
        <v>367</v>
      </c>
      <c r="F257" s="177" t="s">
        <v>368</v>
      </c>
      <c r="G257" s="178" t="s">
        <v>904</v>
      </c>
      <c r="H257" s="179">
        <v>6</v>
      </c>
      <c r="I257" s="196"/>
      <c r="J257" s="181">
        <f>ROUND($I$257*$H$257,2)</f>
        <v>0</v>
      </c>
      <c r="K257" s="177" t="s">
        <v>905</v>
      </c>
      <c r="L257" s="105"/>
      <c r="M257" s="182"/>
      <c r="N257" s="183" t="s">
        <v>817</v>
      </c>
      <c r="Q257" s="184">
        <v>0.26244</v>
      </c>
      <c r="R257" s="184">
        <f>$Q$257*$H$257</f>
        <v>1.57464</v>
      </c>
      <c r="S257" s="184">
        <v>0</v>
      </c>
      <c r="T257" s="185">
        <f>$S$257*$H$257</f>
        <v>0</v>
      </c>
      <c r="AR257" s="112" t="s">
        <v>906</v>
      </c>
      <c r="AT257" s="112" t="s">
        <v>901</v>
      </c>
      <c r="AU257" s="112" t="s">
        <v>854</v>
      </c>
      <c r="AY257" s="104" t="s">
        <v>899</v>
      </c>
      <c r="BE257" s="186">
        <f>IF($N$257="základní",$J$257,0)</f>
        <v>0</v>
      </c>
      <c r="BF257" s="186">
        <f>IF($N$257="snížená",$J$257,0)</f>
        <v>0</v>
      </c>
      <c r="BG257" s="186">
        <f>IF($N$257="zákl. přenesená",$J$257,0)</f>
        <v>0</v>
      </c>
      <c r="BH257" s="186">
        <f>IF($N$257="sníž. přenesená",$J$257,0)</f>
        <v>0</v>
      </c>
      <c r="BI257" s="186">
        <f>IF($N$257="nulová",$J$257,0)</f>
        <v>0</v>
      </c>
      <c r="BJ257" s="112" t="s">
        <v>794</v>
      </c>
      <c r="BK257" s="186">
        <f>ROUND($I$257*$H$257,2)</f>
        <v>0</v>
      </c>
      <c r="BL257" s="112" t="s">
        <v>906</v>
      </c>
      <c r="BM257" s="112" t="s">
        <v>369</v>
      </c>
    </row>
    <row r="258" spans="2:47" s="104" customFormat="1" ht="27" customHeight="1">
      <c r="B258" s="105"/>
      <c r="D258" s="187" t="s">
        <v>908</v>
      </c>
      <c r="F258" s="188" t="s">
        <v>370</v>
      </c>
      <c r="L258" s="105"/>
      <c r="M258" s="189"/>
      <c r="T258" s="190"/>
      <c r="AT258" s="104" t="s">
        <v>908</v>
      </c>
      <c r="AU258" s="104" t="s">
        <v>854</v>
      </c>
    </row>
    <row r="259" spans="2:47" s="104" customFormat="1" ht="71.25" customHeight="1">
      <c r="B259" s="105"/>
      <c r="D259" s="203" t="s">
        <v>910</v>
      </c>
      <c r="F259" s="204" t="s">
        <v>360</v>
      </c>
      <c r="L259" s="105"/>
      <c r="M259" s="189"/>
      <c r="T259" s="190"/>
      <c r="AT259" s="104" t="s">
        <v>910</v>
      </c>
      <c r="AU259" s="104" t="s">
        <v>854</v>
      </c>
    </row>
    <row r="260" spans="2:51" s="104" customFormat="1" ht="15.75" customHeight="1">
      <c r="B260" s="197"/>
      <c r="D260" s="203" t="s">
        <v>912</v>
      </c>
      <c r="E260" s="202"/>
      <c r="F260" s="198" t="s">
        <v>925</v>
      </c>
      <c r="H260" s="199">
        <v>6</v>
      </c>
      <c r="L260" s="197"/>
      <c r="M260" s="200"/>
      <c r="T260" s="201"/>
      <c r="AT260" s="202" t="s">
        <v>912</v>
      </c>
      <c r="AU260" s="202" t="s">
        <v>854</v>
      </c>
      <c r="AV260" s="202" t="s">
        <v>854</v>
      </c>
      <c r="AW260" s="202" t="s">
        <v>871</v>
      </c>
      <c r="AX260" s="202" t="s">
        <v>794</v>
      </c>
      <c r="AY260" s="202" t="s">
        <v>899</v>
      </c>
    </row>
    <row r="261" spans="2:65" s="104" customFormat="1" ht="15.75" customHeight="1">
      <c r="B261" s="105"/>
      <c r="C261" s="175" t="s">
        <v>371</v>
      </c>
      <c r="D261" s="175" t="s">
        <v>901</v>
      </c>
      <c r="E261" s="176" t="s">
        <v>372</v>
      </c>
      <c r="F261" s="177" t="s">
        <v>373</v>
      </c>
      <c r="G261" s="178" t="s">
        <v>904</v>
      </c>
      <c r="H261" s="179">
        <v>6</v>
      </c>
      <c r="I261" s="196"/>
      <c r="J261" s="181">
        <f>ROUND($I$261*$H$261,2)</f>
        <v>0</v>
      </c>
      <c r="K261" s="177" t="s">
        <v>905</v>
      </c>
      <c r="L261" s="105"/>
      <c r="M261" s="182"/>
      <c r="N261" s="183" t="s">
        <v>817</v>
      </c>
      <c r="Q261" s="184">
        <v>0.4809</v>
      </c>
      <c r="R261" s="184">
        <f>$Q$261*$H$261</f>
        <v>2.8853999999999997</v>
      </c>
      <c r="S261" s="184">
        <v>0</v>
      </c>
      <c r="T261" s="185">
        <f>$S$261*$H$261</f>
        <v>0</v>
      </c>
      <c r="AR261" s="112" t="s">
        <v>906</v>
      </c>
      <c r="AT261" s="112" t="s">
        <v>901</v>
      </c>
      <c r="AU261" s="112" t="s">
        <v>854</v>
      </c>
      <c r="AY261" s="104" t="s">
        <v>899</v>
      </c>
      <c r="BE261" s="186">
        <f>IF($N$261="základní",$J$261,0)</f>
        <v>0</v>
      </c>
      <c r="BF261" s="186">
        <f>IF($N$261="snížená",$J$261,0)</f>
        <v>0</v>
      </c>
      <c r="BG261" s="186">
        <f>IF($N$261="zákl. přenesená",$J$261,0)</f>
        <v>0</v>
      </c>
      <c r="BH261" s="186">
        <f>IF($N$261="sníž. přenesená",$J$261,0)</f>
        <v>0</v>
      </c>
      <c r="BI261" s="186">
        <f>IF($N$261="nulová",$J$261,0)</f>
        <v>0</v>
      </c>
      <c r="BJ261" s="112" t="s">
        <v>794</v>
      </c>
      <c r="BK261" s="186">
        <f>ROUND($I$261*$H$261,2)</f>
        <v>0</v>
      </c>
      <c r="BL261" s="112" t="s">
        <v>906</v>
      </c>
      <c r="BM261" s="112" t="s">
        <v>374</v>
      </c>
    </row>
    <row r="262" spans="2:47" s="104" customFormat="1" ht="27" customHeight="1">
      <c r="B262" s="105"/>
      <c r="D262" s="187" t="s">
        <v>908</v>
      </c>
      <c r="F262" s="188" t="s">
        <v>375</v>
      </c>
      <c r="L262" s="105"/>
      <c r="M262" s="189"/>
      <c r="T262" s="190"/>
      <c r="AT262" s="104" t="s">
        <v>908</v>
      </c>
      <c r="AU262" s="104" t="s">
        <v>854</v>
      </c>
    </row>
    <row r="263" spans="2:47" s="104" customFormat="1" ht="71.25" customHeight="1">
      <c r="B263" s="105"/>
      <c r="D263" s="203" t="s">
        <v>910</v>
      </c>
      <c r="F263" s="204" t="s">
        <v>360</v>
      </c>
      <c r="L263" s="105"/>
      <c r="M263" s="189"/>
      <c r="T263" s="190"/>
      <c r="AT263" s="104" t="s">
        <v>910</v>
      </c>
      <c r="AU263" s="104" t="s">
        <v>854</v>
      </c>
    </row>
    <row r="264" spans="2:51" s="104" customFormat="1" ht="15.75" customHeight="1">
      <c r="B264" s="197"/>
      <c r="D264" s="203" t="s">
        <v>912</v>
      </c>
      <c r="E264" s="202"/>
      <c r="F264" s="198" t="s">
        <v>925</v>
      </c>
      <c r="H264" s="199">
        <v>6</v>
      </c>
      <c r="L264" s="197"/>
      <c r="M264" s="200"/>
      <c r="T264" s="201"/>
      <c r="AT264" s="202" t="s">
        <v>912</v>
      </c>
      <c r="AU264" s="202" t="s">
        <v>854</v>
      </c>
      <c r="AV264" s="202" t="s">
        <v>854</v>
      </c>
      <c r="AW264" s="202" t="s">
        <v>871</v>
      </c>
      <c r="AX264" s="202" t="s">
        <v>794</v>
      </c>
      <c r="AY264" s="202" t="s">
        <v>899</v>
      </c>
    </row>
    <row r="265" spans="2:65" s="104" customFormat="1" ht="15.75" customHeight="1">
      <c r="B265" s="105"/>
      <c r="C265" s="175" t="s">
        <v>376</v>
      </c>
      <c r="D265" s="175" t="s">
        <v>901</v>
      </c>
      <c r="E265" s="176" t="s">
        <v>377</v>
      </c>
      <c r="F265" s="177" t="s">
        <v>378</v>
      </c>
      <c r="G265" s="178" t="s">
        <v>904</v>
      </c>
      <c r="H265" s="179">
        <v>6</v>
      </c>
      <c r="I265" s="196"/>
      <c r="J265" s="181">
        <f>ROUND($I$265*$H$265,2)</f>
        <v>0</v>
      </c>
      <c r="K265" s="177" t="s">
        <v>905</v>
      </c>
      <c r="L265" s="105"/>
      <c r="M265" s="182"/>
      <c r="N265" s="183" t="s">
        <v>817</v>
      </c>
      <c r="Q265" s="184">
        <v>0.26376</v>
      </c>
      <c r="R265" s="184">
        <f>$Q$265*$H$265</f>
        <v>1.58256</v>
      </c>
      <c r="S265" s="184">
        <v>0</v>
      </c>
      <c r="T265" s="185">
        <f>$S$265*$H$265</f>
        <v>0</v>
      </c>
      <c r="AR265" s="112" t="s">
        <v>906</v>
      </c>
      <c r="AT265" s="112" t="s">
        <v>901</v>
      </c>
      <c r="AU265" s="112" t="s">
        <v>854</v>
      </c>
      <c r="AY265" s="104" t="s">
        <v>899</v>
      </c>
      <c r="BE265" s="186">
        <f>IF($N$265="základní",$J$265,0)</f>
        <v>0</v>
      </c>
      <c r="BF265" s="186">
        <f>IF($N$265="snížená",$J$265,0)</f>
        <v>0</v>
      </c>
      <c r="BG265" s="186">
        <f>IF($N$265="zákl. přenesená",$J$265,0)</f>
        <v>0</v>
      </c>
      <c r="BH265" s="186">
        <f>IF($N$265="sníž. přenesená",$J$265,0)</f>
        <v>0</v>
      </c>
      <c r="BI265" s="186">
        <f>IF($N$265="nulová",$J$265,0)</f>
        <v>0</v>
      </c>
      <c r="BJ265" s="112" t="s">
        <v>794</v>
      </c>
      <c r="BK265" s="186">
        <f>ROUND($I$265*$H$265,2)</f>
        <v>0</v>
      </c>
      <c r="BL265" s="112" t="s">
        <v>906</v>
      </c>
      <c r="BM265" s="112" t="s">
        <v>379</v>
      </c>
    </row>
    <row r="266" spans="2:47" s="104" customFormat="1" ht="27" customHeight="1">
      <c r="B266" s="105"/>
      <c r="D266" s="187" t="s">
        <v>908</v>
      </c>
      <c r="F266" s="188" t="s">
        <v>380</v>
      </c>
      <c r="L266" s="105"/>
      <c r="M266" s="189"/>
      <c r="T266" s="190"/>
      <c r="AT266" s="104" t="s">
        <v>908</v>
      </c>
      <c r="AU266" s="104" t="s">
        <v>854</v>
      </c>
    </row>
    <row r="267" spans="2:47" s="104" customFormat="1" ht="71.25" customHeight="1">
      <c r="B267" s="105"/>
      <c r="D267" s="203" t="s">
        <v>910</v>
      </c>
      <c r="F267" s="204" t="s">
        <v>360</v>
      </c>
      <c r="L267" s="105"/>
      <c r="M267" s="189"/>
      <c r="T267" s="190"/>
      <c r="AT267" s="104" t="s">
        <v>910</v>
      </c>
      <c r="AU267" s="104" t="s">
        <v>854</v>
      </c>
    </row>
    <row r="268" spans="2:51" s="104" customFormat="1" ht="15.75" customHeight="1">
      <c r="B268" s="197"/>
      <c r="D268" s="203" t="s">
        <v>912</v>
      </c>
      <c r="E268" s="202"/>
      <c r="F268" s="198" t="s">
        <v>925</v>
      </c>
      <c r="H268" s="199">
        <v>6</v>
      </c>
      <c r="L268" s="197"/>
      <c r="M268" s="200"/>
      <c r="T268" s="201"/>
      <c r="AT268" s="202" t="s">
        <v>912</v>
      </c>
      <c r="AU268" s="202" t="s">
        <v>854</v>
      </c>
      <c r="AV268" s="202" t="s">
        <v>854</v>
      </c>
      <c r="AW268" s="202" t="s">
        <v>871</v>
      </c>
      <c r="AX268" s="202" t="s">
        <v>794</v>
      </c>
      <c r="AY268" s="202" t="s">
        <v>899</v>
      </c>
    </row>
    <row r="269" spans="2:65" s="104" customFormat="1" ht="15.75" customHeight="1">
      <c r="B269" s="105"/>
      <c r="C269" s="175" t="s">
        <v>381</v>
      </c>
      <c r="D269" s="175" t="s">
        <v>901</v>
      </c>
      <c r="E269" s="176" t="s">
        <v>382</v>
      </c>
      <c r="F269" s="177" t="s">
        <v>383</v>
      </c>
      <c r="G269" s="178" t="s">
        <v>904</v>
      </c>
      <c r="H269" s="179">
        <v>6</v>
      </c>
      <c r="I269" s="196"/>
      <c r="J269" s="181">
        <f>ROUND($I$269*$H$269,2)</f>
        <v>0</v>
      </c>
      <c r="K269" s="177" t="s">
        <v>905</v>
      </c>
      <c r="L269" s="105"/>
      <c r="M269" s="182"/>
      <c r="N269" s="183" t="s">
        <v>817</v>
      </c>
      <c r="Q269" s="184">
        <v>0.12966</v>
      </c>
      <c r="R269" s="184">
        <f>$Q$269*$H$269</f>
        <v>0.77796</v>
      </c>
      <c r="S269" s="184">
        <v>0</v>
      </c>
      <c r="T269" s="185">
        <f>$S$269*$H$269</f>
        <v>0</v>
      </c>
      <c r="AR269" s="112" t="s">
        <v>906</v>
      </c>
      <c r="AT269" s="112" t="s">
        <v>901</v>
      </c>
      <c r="AU269" s="112" t="s">
        <v>854</v>
      </c>
      <c r="AY269" s="104" t="s">
        <v>899</v>
      </c>
      <c r="BE269" s="186">
        <f>IF($N$269="základní",$J$269,0)</f>
        <v>0</v>
      </c>
      <c r="BF269" s="186">
        <f>IF($N$269="snížená",$J$269,0)</f>
        <v>0</v>
      </c>
      <c r="BG269" s="186">
        <f>IF($N$269="zákl. přenesená",$J$269,0)</f>
        <v>0</v>
      </c>
      <c r="BH269" s="186">
        <f>IF($N$269="sníž. přenesená",$J$269,0)</f>
        <v>0</v>
      </c>
      <c r="BI269" s="186">
        <f>IF($N$269="nulová",$J$269,0)</f>
        <v>0</v>
      </c>
      <c r="BJ269" s="112" t="s">
        <v>794</v>
      </c>
      <c r="BK269" s="186">
        <f>ROUND($I$269*$H$269,2)</f>
        <v>0</v>
      </c>
      <c r="BL269" s="112" t="s">
        <v>906</v>
      </c>
      <c r="BM269" s="112" t="s">
        <v>384</v>
      </c>
    </row>
    <row r="270" spans="2:47" s="104" customFormat="1" ht="27" customHeight="1">
      <c r="B270" s="105"/>
      <c r="D270" s="187" t="s">
        <v>908</v>
      </c>
      <c r="F270" s="188" t="s">
        <v>385</v>
      </c>
      <c r="L270" s="105"/>
      <c r="M270" s="189"/>
      <c r="T270" s="190"/>
      <c r="AT270" s="104" t="s">
        <v>908</v>
      </c>
      <c r="AU270" s="104" t="s">
        <v>854</v>
      </c>
    </row>
    <row r="271" spans="2:47" s="104" customFormat="1" ht="98.25" customHeight="1">
      <c r="B271" s="105"/>
      <c r="D271" s="203" t="s">
        <v>910</v>
      </c>
      <c r="F271" s="204" t="s">
        <v>386</v>
      </c>
      <c r="L271" s="105"/>
      <c r="M271" s="189"/>
      <c r="T271" s="190"/>
      <c r="AT271" s="104" t="s">
        <v>910</v>
      </c>
      <c r="AU271" s="104" t="s">
        <v>854</v>
      </c>
    </row>
    <row r="272" spans="2:51" s="104" customFormat="1" ht="15.75" customHeight="1">
      <c r="B272" s="197"/>
      <c r="D272" s="203" t="s">
        <v>912</v>
      </c>
      <c r="E272" s="202"/>
      <c r="F272" s="198" t="s">
        <v>925</v>
      </c>
      <c r="H272" s="199">
        <v>6</v>
      </c>
      <c r="L272" s="197"/>
      <c r="M272" s="200"/>
      <c r="T272" s="201"/>
      <c r="AT272" s="202" t="s">
        <v>912</v>
      </c>
      <c r="AU272" s="202" t="s">
        <v>854</v>
      </c>
      <c r="AV272" s="202" t="s">
        <v>854</v>
      </c>
      <c r="AW272" s="202" t="s">
        <v>871</v>
      </c>
      <c r="AX272" s="202" t="s">
        <v>794</v>
      </c>
      <c r="AY272" s="202" t="s">
        <v>899</v>
      </c>
    </row>
    <row r="273" spans="2:65" s="104" customFormat="1" ht="15.75" customHeight="1">
      <c r="B273" s="105"/>
      <c r="C273" s="175" t="s">
        <v>387</v>
      </c>
      <c r="D273" s="175" t="s">
        <v>901</v>
      </c>
      <c r="E273" s="176" t="s">
        <v>388</v>
      </c>
      <c r="F273" s="177" t="s">
        <v>389</v>
      </c>
      <c r="G273" s="178" t="s">
        <v>904</v>
      </c>
      <c r="H273" s="179">
        <v>2.1</v>
      </c>
      <c r="I273" s="196"/>
      <c r="J273" s="181">
        <f>ROUND($I$273*$H$273,2)</f>
        <v>0</v>
      </c>
      <c r="K273" s="177" t="s">
        <v>905</v>
      </c>
      <c r="L273" s="105"/>
      <c r="M273" s="182"/>
      <c r="N273" s="183" t="s">
        <v>817</v>
      </c>
      <c r="Q273" s="184">
        <v>0.08425</v>
      </c>
      <c r="R273" s="184">
        <f>$Q$273*$H$273</f>
        <v>0.17692500000000003</v>
      </c>
      <c r="S273" s="184">
        <v>0</v>
      </c>
      <c r="T273" s="185">
        <f>$S$273*$H$273</f>
        <v>0</v>
      </c>
      <c r="AR273" s="112" t="s">
        <v>906</v>
      </c>
      <c r="AT273" s="112" t="s">
        <v>901</v>
      </c>
      <c r="AU273" s="112" t="s">
        <v>854</v>
      </c>
      <c r="AY273" s="104" t="s">
        <v>899</v>
      </c>
      <c r="BE273" s="186">
        <f>IF($N$273="základní",$J$273,0)</f>
        <v>0</v>
      </c>
      <c r="BF273" s="186">
        <f>IF($N$273="snížená",$J$273,0)</f>
        <v>0</v>
      </c>
      <c r="BG273" s="186">
        <f>IF($N$273="zákl. přenesená",$J$273,0)</f>
        <v>0</v>
      </c>
      <c r="BH273" s="186">
        <f>IF($N$273="sníž. přenesená",$J$273,0)</f>
        <v>0</v>
      </c>
      <c r="BI273" s="186">
        <f>IF($N$273="nulová",$J$273,0)</f>
        <v>0</v>
      </c>
      <c r="BJ273" s="112" t="s">
        <v>794</v>
      </c>
      <c r="BK273" s="186">
        <f>ROUND($I$273*$H$273,2)</f>
        <v>0</v>
      </c>
      <c r="BL273" s="112" t="s">
        <v>906</v>
      </c>
      <c r="BM273" s="112" t="s">
        <v>390</v>
      </c>
    </row>
    <row r="274" spans="2:47" s="104" customFormat="1" ht="38.25" customHeight="1">
      <c r="B274" s="105"/>
      <c r="D274" s="187" t="s">
        <v>908</v>
      </c>
      <c r="F274" s="188" t="s">
        <v>391</v>
      </c>
      <c r="L274" s="105"/>
      <c r="M274" s="189"/>
      <c r="T274" s="190"/>
      <c r="AT274" s="104" t="s">
        <v>908</v>
      </c>
      <c r="AU274" s="104" t="s">
        <v>854</v>
      </c>
    </row>
    <row r="275" spans="2:47" s="104" customFormat="1" ht="98.25" customHeight="1">
      <c r="B275" s="105"/>
      <c r="D275" s="203" t="s">
        <v>910</v>
      </c>
      <c r="F275" s="204" t="s">
        <v>392</v>
      </c>
      <c r="L275" s="105"/>
      <c r="M275" s="189"/>
      <c r="T275" s="190"/>
      <c r="AT275" s="104" t="s">
        <v>910</v>
      </c>
      <c r="AU275" s="104" t="s">
        <v>854</v>
      </c>
    </row>
    <row r="276" spans="2:51" s="104" customFormat="1" ht="15.75" customHeight="1">
      <c r="B276" s="197"/>
      <c r="D276" s="203" t="s">
        <v>912</v>
      </c>
      <c r="E276" s="202"/>
      <c r="F276" s="198" t="s">
        <v>913</v>
      </c>
      <c r="H276" s="199">
        <v>2.1</v>
      </c>
      <c r="L276" s="197"/>
      <c r="M276" s="200"/>
      <c r="T276" s="201"/>
      <c r="AT276" s="202" t="s">
        <v>912</v>
      </c>
      <c r="AU276" s="202" t="s">
        <v>854</v>
      </c>
      <c r="AV276" s="202" t="s">
        <v>854</v>
      </c>
      <c r="AW276" s="202" t="s">
        <v>871</v>
      </c>
      <c r="AX276" s="202" t="s">
        <v>794</v>
      </c>
      <c r="AY276" s="202" t="s">
        <v>899</v>
      </c>
    </row>
    <row r="277" spans="2:63" s="165" customFormat="1" ht="30.75" customHeight="1">
      <c r="B277" s="164"/>
      <c r="D277" s="166" t="s">
        <v>845</v>
      </c>
      <c r="E277" s="173" t="s">
        <v>940</v>
      </c>
      <c r="F277" s="173" t="s">
        <v>393</v>
      </c>
      <c r="J277" s="174">
        <f>$BK$277</f>
        <v>0</v>
      </c>
      <c r="L277" s="164"/>
      <c r="M277" s="169"/>
      <c r="P277" s="170">
        <f>SUM($P$278:$P$281)</f>
        <v>0</v>
      </c>
      <c r="R277" s="170">
        <f>SUM($R$278:$R$281)</f>
        <v>0.6202906</v>
      </c>
      <c r="T277" s="171">
        <f>SUM($T$278:$T$281)</f>
        <v>0</v>
      </c>
      <c r="AR277" s="166" t="s">
        <v>794</v>
      </c>
      <c r="AT277" s="166" t="s">
        <v>845</v>
      </c>
      <c r="AU277" s="166" t="s">
        <v>794</v>
      </c>
      <c r="AY277" s="166" t="s">
        <v>899</v>
      </c>
      <c r="BK277" s="172">
        <f>SUM($BK$278:$BK$281)</f>
        <v>0</v>
      </c>
    </row>
    <row r="278" spans="2:65" s="104" customFormat="1" ht="15.75" customHeight="1">
      <c r="B278" s="105"/>
      <c r="C278" s="175" t="s">
        <v>394</v>
      </c>
      <c r="D278" s="175" t="s">
        <v>901</v>
      </c>
      <c r="E278" s="176" t="s">
        <v>395</v>
      </c>
      <c r="F278" s="177" t="s">
        <v>396</v>
      </c>
      <c r="G278" s="178" t="s">
        <v>943</v>
      </c>
      <c r="H278" s="179">
        <v>0.236</v>
      </c>
      <c r="I278" s="196"/>
      <c r="J278" s="181">
        <f>ROUND($I$278*$H$278,2)</f>
        <v>0</v>
      </c>
      <c r="K278" s="177" t="s">
        <v>905</v>
      </c>
      <c r="L278" s="105"/>
      <c r="M278" s="182"/>
      <c r="N278" s="183" t="s">
        <v>817</v>
      </c>
      <c r="Q278" s="184">
        <v>2.62835</v>
      </c>
      <c r="R278" s="184">
        <f>$Q$278*$H$278</f>
        <v>0.6202906</v>
      </c>
      <c r="S278" s="184">
        <v>0</v>
      </c>
      <c r="T278" s="185">
        <f>$S$278*$H$278</f>
        <v>0</v>
      </c>
      <c r="AR278" s="112" t="s">
        <v>906</v>
      </c>
      <c r="AT278" s="112" t="s">
        <v>901</v>
      </c>
      <c r="AU278" s="112" t="s">
        <v>854</v>
      </c>
      <c r="AY278" s="104" t="s">
        <v>899</v>
      </c>
      <c r="BE278" s="186">
        <f>IF($N$278="základní",$J$278,0)</f>
        <v>0</v>
      </c>
      <c r="BF278" s="186">
        <f>IF($N$278="snížená",$J$278,0)</f>
        <v>0</v>
      </c>
      <c r="BG278" s="186">
        <f>IF($N$278="zákl. přenesená",$J$278,0)</f>
        <v>0</v>
      </c>
      <c r="BH278" s="186">
        <f>IF($N$278="sníž. přenesená",$J$278,0)</f>
        <v>0</v>
      </c>
      <c r="BI278" s="186">
        <f>IF($N$278="nulová",$J$278,0)</f>
        <v>0</v>
      </c>
      <c r="BJ278" s="112" t="s">
        <v>794</v>
      </c>
      <c r="BK278" s="186">
        <f>ROUND($I$278*$H$278,2)</f>
        <v>0</v>
      </c>
      <c r="BL278" s="112" t="s">
        <v>906</v>
      </c>
      <c r="BM278" s="112" t="s">
        <v>397</v>
      </c>
    </row>
    <row r="279" spans="2:47" s="104" customFormat="1" ht="38.25" customHeight="1">
      <c r="B279" s="105"/>
      <c r="D279" s="187" t="s">
        <v>908</v>
      </c>
      <c r="F279" s="188" t="s">
        <v>398</v>
      </c>
      <c r="L279" s="105"/>
      <c r="M279" s="189"/>
      <c r="T279" s="190"/>
      <c r="AT279" s="104" t="s">
        <v>908</v>
      </c>
      <c r="AU279" s="104" t="s">
        <v>854</v>
      </c>
    </row>
    <row r="280" spans="2:47" s="104" customFormat="1" ht="125.25" customHeight="1">
      <c r="B280" s="105"/>
      <c r="D280" s="203" t="s">
        <v>910</v>
      </c>
      <c r="F280" s="204" t="s">
        <v>399</v>
      </c>
      <c r="L280" s="105"/>
      <c r="M280" s="189"/>
      <c r="T280" s="190"/>
      <c r="AT280" s="104" t="s">
        <v>910</v>
      </c>
      <c r="AU280" s="104" t="s">
        <v>854</v>
      </c>
    </row>
    <row r="281" spans="2:51" s="104" customFormat="1" ht="15.75" customHeight="1">
      <c r="B281" s="197"/>
      <c r="D281" s="203" t="s">
        <v>912</v>
      </c>
      <c r="E281" s="202"/>
      <c r="F281" s="198" t="s">
        <v>400</v>
      </c>
      <c r="H281" s="199">
        <v>0.236</v>
      </c>
      <c r="L281" s="197"/>
      <c r="M281" s="200"/>
      <c r="T281" s="201"/>
      <c r="AT281" s="202" t="s">
        <v>912</v>
      </c>
      <c r="AU281" s="202" t="s">
        <v>854</v>
      </c>
      <c r="AV281" s="202" t="s">
        <v>854</v>
      </c>
      <c r="AW281" s="202" t="s">
        <v>871</v>
      </c>
      <c r="AX281" s="202" t="s">
        <v>794</v>
      </c>
      <c r="AY281" s="202" t="s">
        <v>899</v>
      </c>
    </row>
    <row r="282" spans="2:63" s="165" customFormat="1" ht="30.75" customHeight="1">
      <c r="B282" s="164"/>
      <c r="D282" s="166" t="s">
        <v>845</v>
      </c>
      <c r="E282" s="173" t="s">
        <v>668</v>
      </c>
      <c r="F282" s="173" t="s">
        <v>401</v>
      </c>
      <c r="J282" s="174">
        <f>$BK$282</f>
        <v>0</v>
      </c>
      <c r="L282" s="164"/>
      <c r="M282" s="169"/>
      <c r="P282" s="170">
        <f>SUM($P$283:$P$372)</f>
        <v>0</v>
      </c>
      <c r="R282" s="170">
        <f>SUM($R$283:$R$372)</f>
        <v>6.742002</v>
      </c>
      <c r="T282" s="171">
        <f>SUM($T$283:$T$372)</f>
        <v>0</v>
      </c>
      <c r="AR282" s="166" t="s">
        <v>794</v>
      </c>
      <c r="AT282" s="166" t="s">
        <v>845</v>
      </c>
      <c r="AU282" s="166" t="s">
        <v>794</v>
      </c>
      <c r="AY282" s="166" t="s">
        <v>899</v>
      </c>
      <c r="BK282" s="172">
        <f>SUM($BK$283:$BK$372)</f>
        <v>0</v>
      </c>
    </row>
    <row r="283" spans="2:65" s="104" customFormat="1" ht="15.75" customHeight="1">
      <c r="B283" s="105"/>
      <c r="C283" s="175" t="s">
        <v>402</v>
      </c>
      <c r="D283" s="175" t="s">
        <v>901</v>
      </c>
      <c r="E283" s="176" t="s">
        <v>403</v>
      </c>
      <c r="F283" s="177" t="s">
        <v>404</v>
      </c>
      <c r="G283" s="178" t="s">
        <v>928</v>
      </c>
      <c r="H283" s="179">
        <v>2.3</v>
      </c>
      <c r="I283" s="196"/>
      <c r="J283" s="181">
        <f>ROUND($I$283*$H$283,2)</f>
        <v>0</v>
      </c>
      <c r="K283" s="177" t="s">
        <v>905</v>
      </c>
      <c r="L283" s="105"/>
      <c r="M283" s="182"/>
      <c r="N283" s="183" t="s">
        <v>817</v>
      </c>
      <c r="Q283" s="184">
        <v>0.0033</v>
      </c>
      <c r="R283" s="184">
        <f>$Q$283*$H$283</f>
        <v>0.0075899999999999995</v>
      </c>
      <c r="S283" s="184">
        <v>0</v>
      </c>
      <c r="T283" s="185">
        <f>$S$283*$H$283</f>
        <v>0</v>
      </c>
      <c r="AR283" s="112" t="s">
        <v>906</v>
      </c>
      <c r="AT283" s="112" t="s">
        <v>901</v>
      </c>
      <c r="AU283" s="112" t="s">
        <v>854</v>
      </c>
      <c r="AY283" s="104" t="s">
        <v>899</v>
      </c>
      <c r="BE283" s="186">
        <f>IF($N$283="základní",$J$283,0)</f>
        <v>0</v>
      </c>
      <c r="BF283" s="186">
        <f>IF($N$283="snížená",$J$283,0)</f>
        <v>0</v>
      </c>
      <c r="BG283" s="186">
        <f>IF($N$283="zákl. přenesená",$J$283,0)</f>
        <v>0</v>
      </c>
      <c r="BH283" s="186">
        <f>IF($N$283="sníž. přenesená",$J$283,0)</f>
        <v>0</v>
      </c>
      <c r="BI283" s="186">
        <f>IF($N$283="nulová",$J$283,0)</f>
        <v>0</v>
      </c>
      <c r="BJ283" s="112" t="s">
        <v>794</v>
      </c>
      <c r="BK283" s="186">
        <f>ROUND($I$283*$H$283,2)</f>
        <v>0</v>
      </c>
      <c r="BL283" s="112" t="s">
        <v>906</v>
      </c>
      <c r="BM283" s="112" t="s">
        <v>405</v>
      </c>
    </row>
    <row r="284" spans="2:47" s="104" customFormat="1" ht="16.5" customHeight="1">
      <c r="B284" s="105"/>
      <c r="D284" s="187" t="s">
        <v>908</v>
      </c>
      <c r="F284" s="188" t="s">
        <v>406</v>
      </c>
      <c r="L284" s="105"/>
      <c r="M284" s="189"/>
      <c r="T284" s="190"/>
      <c r="AT284" s="104" t="s">
        <v>908</v>
      </c>
      <c r="AU284" s="104" t="s">
        <v>854</v>
      </c>
    </row>
    <row r="285" spans="2:47" s="104" customFormat="1" ht="44.25" customHeight="1">
      <c r="B285" s="105"/>
      <c r="D285" s="203" t="s">
        <v>910</v>
      </c>
      <c r="F285" s="204" t="s">
        <v>407</v>
      </c>
      <c r="L285" s="105"/>
      <c r="M285" s="189"/>
      <c r="T285" s="190"/>
      <c r="AT285" s="104" t="s">
        <v>910</v>
      </c>
      <c r="AU285" s="104" t="s">
        <v>854</v>
      </c>
    </row>
    <row r="286" spans="2:51" s="104" customFormat="1" ht="15.75" customHeight="1">
      <c r="B286" s="197"/>
      <c r="D286" s="203" t="s">
        <v>912</v>
      </c>
      <c r="E286" s="202"/>
      <c r="F286" s="198" t="s">
        <v>408</v>
      </c>
      <c r="H286" s="199">
        <v>2.3</v>
      </c>
      <c r="L286" s="197"/>
      <c r="M286" s="200"/>
      <c r="T286" s="201"/>
      <c r="AT286" s="202" t="s">
        <v>912</v>
      </c>
      <c r="AU286" s="202" t="s">
        <v>854</v>
      </c>
      <c r="AV286" s="202" t="s">
        <v>854</v>
      </c>
      <c r="AW286" s="202" t="s">
        <v>871</v>
      </c>
      <c r="AX286" s="202" t="s">
        <v>794</v>
      </c>
      <c r="AY286" s="202" t="s">
        <v>899</v>
      </c>
    </row>
    <row r="287" spans="2:65" s="104" customFormat="1" ht="15.75" customHeight="1">
      <c r="B287" s="105"/>
      <c r="C287" s="175" t="s">
        <v>409</v>
      </c>
      <c r="D287" s="175" t="s">
        <v>901</v>
      </c>
      <c r="E287" s="176" t="s">
        <v>410</v>
      </c>
      <c r="F287" s="177" t="s">
        <v>411</v>
      </c>
      <c r="G287" s="178" t="s">
        <v>928</v>
      </c>
      <c r="H287" s="179">
        <v>12.6</v>
      </c>
      <c r="I287" s="196"/>
      <c r="J287" s="181">
        <f>ROUND($I$287*$H$287,2)</f>
        <v>0</v>
      </c>
      <c r="K287" s="177" t="s">
        <v>905</v>
      </c>
      <c r="L287" s="105"/>
      <c r="M287" s="182"/>
      <c r="N287" s="183" t="s">
        <v>817</v>
      </c>
      <c r="Q287" s="184">
        <v>0.00482</v>
      </c>
      <c r="R287" s="184">
        <f>$Q$287*$H$287</f>
        <v>0.060731999999999994</v>
      </c>
      <c r="S287" s="184">
        <v>0</v>
      </c>
      <c r="T287" s="185">
        <f>$S$287*$H$287</f>
        <v>0</v>
      </c>
      <c r="AR287" s="112" t="s">
        <v>906</v>
      </c>
      <c r="AT287" s="112" t="s">
        <v>901</v>
      </c>
      <c r="AU287" s="112" t="s">
        <v>854</v>
      </c>
      <c r="AY287" s="104" t="s">
        <v>899</v>
      </c>
      <c r="BE287" s="186">
        <f>IF($N$287="základní",$J$287,0)</f>
        <v>0</v>
      </c>
      <c r="BF287" s="186">
        <f>IF($N$287="snížená",$J$287,0)</f>
        <v>0</v>
      </c>
      <c r="BG287" s="186">
        <f>IF($N$287="zákl. přenesená",$J$287,0)</f>
        <v>0</v>
      </c>
      <c r="BH287" s="186">
        <f>IF($N$287="sníž. přenesená",$J$287,0)</f>
        <v>0</v>
      </c>
      <c r="BI287" s="186">
        <f>IF($N$287="nulová",$J$287,0)</f>
        <v>0</v>
      </c>
      <c r="BJ287" s="112" t="s">
        <v>794</v>
      </c>
      <c r="BK287" s="186">
        <f>ROUND($I$287*$H$287,2)</f>
        <v>0</v>
      </c>
      <c r="BL287" s="112" t="s">
        <v>906</v>
      </c>
      <c r="BM287" s="112" t="s">
        <v>412</v>
      </c>
    </row>
    <row r="288" spans="2:47" s="104" customFormat="1" ht="16.5" customHeight="1">
      <c r="B288" s="105"/>
      <c r="D288" s="187" t="s">
        <v>908</v>
      </c>
      <c r="F288" s="188" t="s">
        <v>413</v>
      </c>
      <c r="L288" s="105"/>
      <c r="M288" s="189"/>
      <c r="T288" s="190"/>
      <c r="AT288" s="104" t="s">
        <v>908</v>
      </c>
      <c r="AU288" s="104" t="s">
        <v>854</v>
      </c>
    </row>
    <row r="289" spans="2:47" s="104" customFormat="1" ht="44.25" customHeight="1">
      <c r="B289" s="105"/>
      <c r="D289" s="203" t="s">
        <v>910</v>
      </c>
      <c r="F289" s="204" t="s">
        <v>407</v>
      </c>
      <c r="L289" s="105"/>
      <c r="M289" s="189"/>
      <c r="T289" s="190"/>
      <c r="AT289" s="104" t="s">
        <v>910</v>
      </c>
      <c r="AU289" s="104" t="s">
        <v>854</v>
      </c>
    </row>
    <row r="290" spans="2:51" s="104" customFormat="1" ht="15.75" customHeight="1">
      <c r="B290" s="197"/>
      <c r="D290" s="203" t="s">
        <v>912</v>
      </c>
      <c r="E290" s="202"/>
      <c r="F290" s="198" t="s">
        <v>414</v>
      </c>
      <c r="H290" s="199">
        <v>12.6</v>
      </c>
      <c r="L290" s="197"/>
      <c r="M290" s="200"/>
      <c r="T290" s="201"/>
      <c r="AT290" s="202" t="s">
        <v>912</v>
      </c>
      <c r="AU290" s="202" t="s">
        <v>854</v>
      </c>
      <c r="AV290" s="202" t="s">
        <v>854</v>
      </c>
      <c r="AW290" s="202" t="s">
        <v>871</v>
      </c>
      <c r="AX290" s="202" t="s">
        <v>794</v>
      </c>
      <c r="AY290" s="202" t="s">
        <v>899</v>
      </c>
    </row>
    <row r="291" spans="2:65" s="104" customFormat="1" ht="15.75" customHeight="1">
      <c r="B291" s="105"/>
      <c r="C291" s="175" t="s">
        <v>415</v>
      </c>
      <c r="D291" s="175" t="s">
        <v>901</v>
      </c>
      <c r="E291" s="176" t="s">
        <v>416</v>
      </c>
      <c r="F291" s="177" t="s">
        <v>417</v>
      </c>
      <c r="G291" s="178" t="s">
        <v>418</v>
      </c>
      <c r="H291" s="179">
        <v>1</v>
      </c>
      <c r="I291" s="196"/>
      <c r="J291" s="181">
        <f>ROUND($I$291*$H$291,2)</f>
        <v>0</v>
      </c>
      <c r="K291" s="177" t="s">
        <v>905</v>
      </c>
      <c r="L291" s="105"/>
      <c r="M291" s="182"/>
      <c r="N291" s="183" t="s">
        <v>817</v>
      </c>
      <c r="Q291" s="184">
        <v>1E-05</v>
      </c>
      <c r="R291" s="184">
        <f>$Q$291*$H$291</f>
        <v>1E-05</v>
      </c>
      <c r="S291" s="184">
        <v>0</v>
      </c>
      <c r="T291" s="185">
        <f>$S$291*$H$291</f>
        <v>0</v>
      </c>
      <c r="AR291" s="112" t="s">
        <v>906</v>
      </c>
      <c r="AT291" s="112" t="s">
        <v>901</v>
      </c>
      <c r="AU291" s="112" t="s">
        <v>854</v>
      </c>
      <c r="AY291" s="104" t="s">
        <v>899</v>
      </c>
      <c r="BE291" s="186">
        <f>IF($N$291="základní",$J$291,0)</f>
        <v>0</v>
      </c>
      <c r="BF291" s="186">
        <f>IF($N$291="snížená",$J$291,0)</f>
        <v>0</v>
      </c>
      <c r="BG291" s="186">
        <f>IF($N$291="zákl. přenesená",$J$291,0)</f>
        <v>0</v>
      </c>
      <c r="BH291" s="186">
        <f>IF($N$291="sníž. přenesená",$J$291,0)</f>
        <v>0</v>
      </c>
      <c r="BI291" s="186">
        <f>IF($N$291="nulová",$J$291,0)</f>
        <v>0</v>
      </c>
      <c r="BJ291" s="112" t="s">
        <v>794</v>
      </c>
      <c r="BK291" s="186">
        <f>ROUND($I$291*$H$291,2)</f>
        <v>0</v>
      </c>
      <c r="BL291" s="112" t="s">
        <v>906</v>
      </c>
      <c r="BM291" s="112" t="s">
        <v>419</v>
      </c>
    </row>
    <row r="292" spans="2:47" s="104" customFormat="1" ht="27" customHeight="1">
      <c r="B292" s="105"/>
      <c r="D292" s="187" t="s">
        <v>908</v>
      </c>
      <c r="F292" s="188" t="s">
        <v>420</v>
      </c>
      <c r="L292" s="105"/>
      <c r="M292" s="189"/>
      <c r="T292" s="190"/>
      <c r="AT292" s="104" t="s">
        <v>908</v>
      </c>
      <c r="AU292" s="104" t="s">
        <v>854</v>
      </c>
    </row>
    <row r="293" spans="2:47" s="104" customFormat="1" ht="57.75" customHeight="1">
      <c r="B293" s="105"/>
      <c r="D293" s="203" t="s">
        <v>910</v>
      </c>
      <c r="F293" s="204" t="s">
        <v>421</v>
      </c>
      <c r="L293" s="105"/>
      <c r="M293" s="189"/>
      <c r="T293" s="190"/>
      <c r="AT293" s="104" t="s">
        <v>910</v>
      </c>
      <c r="AU293" s="104" t="s">
        <v>854</v>
      </c>
    </row>
    <row r="294" spans="2:51" s="104" customFormat="1" ht="15.75" customHeight="1">
      <c r="B294" s="197"/>
      <c r="D294" s="203" t="s">
        <v>912</v>
      </c>
      <c r="E294" s="202"/>
      <c r="F294" s="198" t="s">
        <v>422</v>
      </c>
      <c r="H294" s="199">
        <v>1</v>
      </c>
      <c r="L294" s="197"/>
      <c r="M294" s="200"/>
      <c r="T294" s="201"/>
      <c r="AT294" s="202" t="s">
        <v>912</v>
      </c>
      <c r="AU294" s="202" t="s">
        <v>854</v>
      </c>
      <c r="AV294" s="202" t="s">
        <v>854</v>
      </c>
      <c r="AW294" s="202" t="s">
        <v>871</v>
      </c>
      <c r="AX294" s="202" t="s">
        <v>794</v>
      </c>
      <c r="AY294" s="202" t="s">
        <v>899</v>
      </c>
    </row>
    <row r="295" spans="2:65" s="104" customFormat="1" ht="15.75" customHeight="1">
      <c r="B295" s="105"/>
      <c r="C295" s="211" t="s">
        <v>423</v>
      </c>
      <c r="D295" s="211" t="s">
        <v>291</v>
      </c>
      <c r="E295" s="212" t="s">
        <v>424</v>
      </c>
      <c r="F295" s="213" t="s">
        <v>425</v>
      </c>
      <c r="G295" s="214" t="s">
        <v>418</v>
      </c>
      <c r="H295" s="215">
        <v>1</v>
      </c>
      <c r="I295" s="223"/>
      <c r="J295" s="216">
        <f>ROUND($I$295*$H$295,2)</f>
        <v>0</v>
      </c>
      <c r="K295" s="213" t="s">
        <v>905</v>
      </c>
      <c r="L295" s="217"/>
      <c r="M295" s="218"/>
      <c r="N295" s="219" t="s">
        <v>817</v>
      </c>
      <c r="Q295" s="184">
        <v>0.00054</v>
      </c>
      <c r="R295" s="184">
        <f>$Q$295*$H$295</f>
        <v>0.00054</v>
      </c>
      <c r="S295" s="184">
        <v>0</v>
      </c>
      <c r="T295" s="185">
        <f>$S$295*$H$295</f>
        <v>0</v>
      </c>
      <c r="AR295" s="112" t="s">
        <v>668</v>
      </c>
      <c r="AT295" s="112" t="s">
        <v>291</v>
      </c>
      <c r="AU295" s="112" t="s">
        <v>854</v>
      </c>
      <c r="AY295" s="104" t="s">
        <v>899</v>
      </c>
      <c r="BE295" s="186">
        <f>IF($N$295="základní",$J$295,0)</f>
        <v>0</v>
      </c>
      <c r="BF295" s="186">
        <f>IF($N$295="snížená",$J$295,0)</f>
        <v>0</v>
      </c>
      <c r="BG295" s="186">
        <f>IF($N$295="zákl. přenesená",$J$295,0)</f>
        <v>0</v>
      </c>
      <c r="BH295" s="186">
        <f>IF($N$295="sníž. přenesená",$J$295,0)</f>
        <v>0</v>
      </c>
      <c r="BI295" s="186">
        <f>IF($N$295="nulová",$J$295,0)</f>
        <v>0</v>
      </c>
      <c r="BJ295" s="112" t="s">
        <v>794</v>
      </c>
      <c r="BK295" s="186">
        <f>ROUND($I$295*$H$295,2)</f>
        <v>0</v>
      </c>
      <c r="BL295" s="112" t="s">
        <v>906</v>
      </c>
      <c r="BM295" s="112" t="s">
        <v>426</v>
      </c>
    </row>
    <row r="296" spans="2:47" s="104" customFormat="1" ht="16.5" customHeight="1">
      <c r="B296" s="105"/>
      <c r="D296" s="187" t="s">
        <v>908</v>
      </c>
      <c r="F296" s="188" t="s">
        <v>427</v>
      </c>
      <c r="L296" s="105"/>
      <c r="M296" s="189"/>
      <c r="T296" s="190"/>
      <c r="AT296" s="104" t="s">
        <v>908</v>
      </c>
      <c r="AU296" s="104" t="s">
        <v>854</v>
      </c>
    </row>
    <row r="297" spans="2:51" s="104" customFormat="1" ht="15.75" customHeight="1">
      <c r="B297" s="197"/>
      <c r="D297" s="203" t="s">
        <v>912</v>
      </c>
      <c r="E297" s="202"/>
      <c r="F297" s="198" t="s">
        <v>422</v>
      </c>
      <c r="H297" s="199">
        <v>1</v>
      </c>
      <c r="L297" s="197"/>
      <c r="M297" s="200"/>
      <c r="T297" s="201"/>
      <c r="AT297" s="202" t="s">
        <v>912</v>
      </c>
      <c r="AU297" s="202" t="s">
        <v>854</v>
      </c>
      <c r="AV297" s="202" t="s">
        <v>854</v>
      </c>
      <c r="AW297" s="202" t="s">
        <v>871</v>
      </c>
      <c r="AX297" s="202" t="s">
        <v>794</v>
      </c>
      <c r="AY297" s="202" t="s">
        <v>899</v>
      </c>
    </row>
    <row r="298" spans="2:65" s="104" customFormat="1" ht="15.75" customHeight="1">
      <c r="B298" s="105"/>
      <c r="C298" s="175" t="s">
        <v>428</v>
      </c>
      <c r="D298" s="175" t="s">
        <v>901</v>
      </c>
      <c r="E298" s="176" t="s">
        <v>429</v>
      </c>
      <c r="F298" s="177" t="s">
        <v>430</v>
      </c>
      <c r="G298" s="178" t="s">
        <v>418</v>
      </c>
      <c r="H298" s="179">
        <v>1</v>
      </c>
      <c r="I298" s="196"/>
      <c r="J298" s="181">
        <f>ROUND($I$298*$H$298,2)</f>
        <v>0</v>
      </c>
      <c r="K298" s="177" t="s">
        <v>905</v>
      </c>
      <c r="L298" s="105"/>
      <c r="M298" s="182"/>
      <c r="N298" s="183" t="s">
        <v>817</v>
      </c>
      <c r="Q298" s="184">
        <v>0</v>
      </c>
      <c r="R298" s="184">
        <f>$Q$298*$H$298</f>
        <v>0</v>
      </c>
      <c r="S298" s="184">
        <v>0</v>
      </c>
      <c r="T298" s="185">
        <f>$S$298*$H$298</f>
        <v>0</v>
      </c>
      <c r="AR298" s="112" t="s">
        <v>906</v>
      </c>
      <c r="AT298" s="112" t="s">
        <v>901</v>
      </c>
      <c r="AU298" s="112" t="s">
        <v>854</v>
      </c>
      <c r="AY298" s="104" t="s">
        <v>899</v>
      </c>
      <c r="BE298" s="186">
        <f>IF($N$298="základní",$J$298,0)</f>
        <v>0</v>
      </c>
      <c r="BF298" s="186">
        <f>IF($N$298="snížená",$J$298,0)</f>
        <v>0</v>
      </c>
      <c r="BG298" s="186">
        <f>IF($N$298="zákl. přenesená",$J$298,0)</f>
        <v>0</v>
      </c>
      <c r="BH298" s="186">
        <f>IF($N$298="sníž. přenesená",$J$298,0)</f>
        <v>0</v>
      </c>
      <c r="BI298" s="186">
        <f>IF($N$298="nulová",$J$298,0)</f>
        <v>0</v>
      </c>
      <c r="BJ298" s="112" t="s">
        <v>794</v>
      </c>
      <c r="BK298" s="186">
        <f>ROUND($I$298*$H$298,2)</f>
        <v>0</v>
      </c>
      <c r="BL298" s="112" t="s">
        <v>906</v>
      </c>
      <c r="BM298" s="112" t="s">
        <v>431</v>
      </c>
    </row>
    <row r="299" spans="2:47" s="104" customFormat="1" ht="27" customHeight="1">
      <c r="B299" s="105"/>
      <c r="D299" s="187" t="s">
        <v>908</v>
      </c>
      <c r="F299" s="188" t="s">
        <v>432</v>
      </c>
      <c r="L299" s="105"/>
      <c r="M299" s="189"/>
      <c r="T299" s="190"/>
      <c r="AT299" s="104" t="s">
        <v>908</v>
      </c>
      <c r="AU299" s="104" t="s">
        <v>854</v>
      </c>
    </row>
    <row r="300" spans="2:47" s="104" customFormat="1" ht="30.75" customHeight="1">
      <c r="B300" s="105"/>
      <c r="D300" s="203" t="s">
        <v>910</v>
      </c>
      <c r="F300" s="204" t="s">
        <v>433</v>
      </c>
      <c r="L300" s="105"/>
      <c r="M300" s="189"/>
      <c r="T300" s="190"/>
      <c r="AT300" s="104" t="s">
        <v>910</v>
      </c>
      <c r="AU300" s="104" t="s">
        <v>854</v>
      </c>
    </row>
    <row r="301" spans="2:51" s="104" customFormat="1" ht="15.75" customHeight="1">
      <c r="B301" s="197"/>
      <c r="D301" s="203" t="s">
        <v>912</v>
      </c>
      <c r="E301" s="202"/>
      <c r="F301" s="198" t="s">
        <v>422</v>
      </c>
      <c r="H301" s="199">
        <v>1</v>
      </c>
      <c r="L301" s="197"/>
      <c r="M301" s="200"/>
      <c r="T301" s="201"/>
      <c r="AT301" s="202" t="s">
        <v>912</v>
      </c>
      <c r="AU301" s="202" t="s">
        <v>854</v>
      </c>
      <c r="AV301" s="202" t="s">
        <v>854</v>
      </c>
      <c r="AW301" s="202" t="s">
        <v>871</v>
      </c>
      <c r="AX301" s="202" t="s">
        <v>794</v>
      </c>
      <c r="AY301" s="202" t="s">
        <v>899</v>
      </c>
    </row>
    <row r="302" spans="2:65" s="104" customFormat="1" ht="15.75" customHeight="1">
      <c r="B302" s="105"/>
      <c r="C302" s="211" t="s">
        <v>434</v>
      </c>
      <c r="D302" s="211" t="s">
        <v>291</v>
      </c>
      <c r="E302" s="212" t="s">
        <v>435</v>
      </c>
      <c r="F302" s="213" t="s">
        <v>436</v>
      </c>
      <c r="G302" s="214" t="s">
        <v>418</v>
      </c>
      <c r="H302" s="215">
        <v>1</v>
      </c>
      <c r="I302" s="223"/>
      <c r="J302" s="216">
        <f>ROUND($I$302*$H$302,2)</f>
        <v>0</v>
      </c>
      <c r="K302" s="213"/>
      <c r="L302" s="217"/>
      <c r="M302" s="218"/>
      <c r="N302" s="219" t="s">
        <v>817</v>
      </c>
      <c r="Q302" s="184">
        <v>0.0005</v>
      </c>
      <c r="R302" s="184">
        <f>$Q$302*$H$302</f>
        <v>0.0005</v>
      </c>
      <c r="S302" s="184">
        <v>0</v>
      </c>
      <c r="T302" s="185">
        <f>$S$302*$H$302</f>
        <v>0</v>
      </c>
      <c r="AR302" s="112" t="s">
        <v>668</v>
      </c>
      <c r="AT302" s="112" t="s">
        <v>291</v>
      </c>
      <c r="AU302" s="112" t="s">
        <v>854</v>
      </c>
      <c r="AY302" s="104" t="s">
        <v>899</v>
      </c>
      <c r="BE302" s="186">
        <f>IF($N$302="základní",$J$302,0)</f>
        <v>0</v>
      </c>
      <c r="BF302" s="186">
        <f>IF($N$302="snížená",$J$302,0)</f>
        <v>0</v>
      </c>
      <c r="BG302" s="186">
        <f>IF($N$302="zákl. přenesená",$J$302,0)</f>
        <v>0</v>
      </c>
      <c r="BH302" s="186">
        <f>IF($N$302="sníž. přenesená",$J$302,0)</f>
        <v>0</v>
      </c>
      <c r="BI302" s="186">
        <f>IF($N$302="nulová",$J$302,0)</f>
        <v>0</v>
      </c>
      <c r="BJ302" s="112" t="s">
        <v>794</v>
      </c>
      <c r="BK302" s="186">
        <f>ROUND($I$302*$H$302,2)</f>
        <v>0</v>
      </c>
      <c r="BL302" s="112" t="s">
        <v>906</v>
      </c>
      <c r="BM302" s="112" t="s">
        <v>437</v>
      </c>
    </row>
    <row r="303" spans="2:47" s="104" customFormat="1" ht="27" customHeight="1">
      <c r="B303" s="105"/>
      <c r="D303" s="187" t="s">
        <v>908</v>
      </c>
      <c r="F303" s="188" t="s">
        <v>438</v>
      </c>
      <c r="L303" s="105"/>
      <c r="M303" s="189"/>
      <c r="T303" s="190"/>
      <c r="AT303" s="104" t="s">
        <v>908</v>
      </c>
      <c r="AU303" s="104" t="s">
        <v>854</v>
      </c>
    </row>
    <row r="304" spans="2:51" s="104" customFormat="1" ht="15.75" customHeight="1">
      <c r="B304" s="197"/>
      <c r="D304" s="203" t="s">
        <v>912</v>
      </c>
      <c r="E304" s="202"/>
      <c r="F304" s="198" t="s">
        <v>439</v>
      </c>
      <c r="H304" s="199">
        <v>1</v>
      </c>
      <c r="L304" s="197"/>
      <c r="M304" s="200"/>
      <c r="T304" s="201"/>
      <c r="AT304" s="202" t="s">
        <v>912</v>
      </c>
      <c r="AU304" s="202" t="s">
        <v>854</v>
      </c>
      <c r="AV304" s="202" t="s">
        <v>854</v>
      </c>
      <c r="AW304" s="202" t="s">
        <v>871</v>
      </c>
      <c r="AX304" s="202" t="s">
        <v>794</v>
      </c>
      <c r="AY304" s="202" t="s">
        <v>899</v>
      </c>
    </row>
    <row r="305" spans="2:65" s="104" customFormat="1" ht="15.75" customHeight="1">
      <c r="B305" s="105"/>
      <c r="C305" s="175" t="s">
        <v>440</v>
      </c>
      <c r="D305" s="175" t="s">
        <v>901</v>
      </c>
      <c r="E305" s="176" t="s">
        <v>441</v>
      </c>
      <c r="F305" s="177" t="s">
        <v>442</v>
      </c>
      <c r="G305" s="178" t="s">
        <v>418</v>
      </c>
      <c r="H305" s="179">
        <v>2</v>
      </c>
      <c r="I305" s="196"/>
      <c r="J305" s="181">
        <f>ROUND($I$305*$H$305,2)</f>
        <v>0</v>
      </c>
      <c r="K305" s="177" t="s">
        <v>905</v>
      </c>
      <c r="L305" s="105"/>
      <c r="M305" s="182"/>
      <c r="N305" s="183" t="s">
        <v>817</v>
      </c>
      <c r="Q305" s="184">
        <v>1E-05</v>
      </c>
      <c r="R305" s="184">
        <f>$Q$305*$H$305</f>
        <v>2E-05</v>
      </c>
      <c r="S305" s="184">
        <v>0</v>
      </c>
      <c r="T305" s="185">
        <f>$S$305*$H$305</f>
        <v>0</v>
      </c>
      <c r="AR305" s="112" t="s">
        <v>906</v>
      </c>
      <c r="AT305" s="112" t="s">
        <v>901</v>
      </c>
      <c r="AU305" s="112" t="s">
        <v>854</v>
      </c>
      <c r="AY305" s="104" t="s">
        <v>899</v>
      </c>
      <c r="BE305" s="186">
        <f>IF($N$305="základní",$J$305,0)</f>
        <v>0</v>
      </c>
      <c r="BF305" s="186">
        <f>IF($N$305="snížená",$J$305,0)</f>
        <v>0</v>
      </c>
      <c r="BG305" s="186">
        <f>IF($N$305="zákl. přenesená",$J$305,0)</f>
        <v>0</v>
      </c>
      <c r="BH305" s="186">
        <f>IF($N$305="sníž. přenesená",$J$305,0)</f>
        <v>0</v>
      </c>
      <c r="BI305" s="186">
        <f>IF($N$305="nulová",$J$305,0)</f>
        <v>0</v>
      </c>
      <c r="BJ305" s="112" t="s">
        <v>794</v>
      </c>
      <c r="BK305" s="186">
        <f>ROUND($I$305*$H$305,2)</f>
        <v>0</v>
      </c>
      <c r="BL305" s="112" t="s">
        <v>906</v>
      </c>
      <c r="BM305" s="112" t="s">
        <v>443</v>
      </c>
    </row>
    <row r="306" spans="2:47" s="104" customFormat="1" ht="27" customHeight="1">
      <c r="B306" s="105"/>
      <c r="D306" s="187" t="s">
        <v>908</v>
      </c>
      <c r="F306" s="188" t="s">
        <v>444</v>
      </c>
      <c r="L306" s="105"/>
      <c r="M306" s="189"/>
      <c r="T306" s="190"/>
      <c r="AT306" s="104" t="s">
        <v>908</v>
      </c>
      <c r="AU306" s="104" t="s">
        <v>854</v>
      </c>
    </row>
    <row r="307" spans="2:47" s="104" customFormat="1" ht="57.75" customHeight="1">
      <c r="B307" s="105"/>
      <c r="D307" s="203" t="s">
        <v>910</v>
      </c>
      <c r="F307" s="204" t="s">
        <v>421</v>
      </c>
      <c r="L307" s="105"/>
      <c r="M307" s="189"/>
      <c r="T307" s="190"/>
      <c r="AT307" s="104" t="s">
        <v>910</v>
      </c>
      <c r="AU307" s="104" t="s">
        <v>854</v>
      </c>
    </row>
    <row r="308" spans="2:51" s="104" customFormat="1" ht="15.75" customHeight="1">
      <c r="B308" s="197"/>
      <c r="D308" s="203" t="s">
        <v>912</v>
      </c>
      <c r="E308" s="202"/>
      <c r="F308" s="198" t="s">
        <v>445</v>
      </c>
      <c r="H308" s="199">
        <v>2</v>
      </c>
      <c r="L308" s="197"/>
      <c r="M308" s="200"/>
      <c r="T308" s="201"/>
      <c r="AT308" s="202" t="s">
        <v>912</v>
      </c>
      <c r="AU308" s="202" t="s">
        <v>854</v>
      </c>
      <c r="AV308" s="202" t="s">
        <v>854</v>
      </c>
      <c r="AW308" s="202" t="s">
        <v>871</v>
      </c>
      <c r="AX308" s="202" t="s">
        <v>794</v>
      </c>
      <c r="AY308" s="202" t="s">
        <v>899</v>
      </c>
    </row>
    <row r="309" spans="2:65" s="104" customFormat="1" ht="15.75" customHeight="1">
      <c r="B309" s="105"/>
      <c r="C309" s="211" t="s">
        <v>446</v>
      </c>
      <c r="D309" s="211" t="s">
        <v>291</v>
      </c>
      <c r="E309" s="212" t="s">
        <v>447</v>
      </c>
      <c r="F309" s="213" t="s">
        <v>448</v>
      </c>
      <c r="G309" s="214" t="s">
        <v>418</v>
      </c>
      <c r="H309" s="215">
        <v>2</v>
      </c>
      <c r="I309" s="223"/>
      <c r="J309" s="216">
        <f>ROUND($I$309*$H$309,2)</f>
        <v>0</v>
      </c>
      <c r="K309" s="213" t="s">
        <v>905</v>
      </c>
      <c r="L309" s="217"/>
      <c r="M309" s="218"/>
      <c r="N309" s="219" t="s">
        <v>817</v>
      </c>
      <c r="Q309" s="184">
        <v>0.00125</v>
      </c>
      <c r="R309" s="184">
        <f>$Q$309*$H$309</f>
        <v>0.0025</v>
      </c>
      <c r="S309" s="184">
        <v>0</v>
      </c>
      <c r="T309" s="185">
        <f>$S$309*$H$309</f>
        <v>0</v>
      </c>
      <c r="AR309" s="112" t="s">
        <v>668</v>
      </c>
      <c r="AT309" s="112" t="s">
        <v>291</v>
      </c>
      <c r="AU309" s="112" t="s">
        <v>854</v>
      </c>
      <c r="AY309" s="104" t="s">
        <v>899</v>
      </c>
      <c r="BE309" s="186">
        <f>IF($N$309="základní",$J$309,0)</f>
        <v>0</v>
      </c>
      <c r="BF309" s="186">
        <f>IF($N$309="snížená",$J$309,0)</f>
        <v>0</v>
      </c>
      <c r="BG309" s="186">
        <f>IF($N$309="zákl. přenesená",$J$309,0)</f>
        <v>0</v>
      </c>
      <c r="BH309" s="186">
        <f>IF($N$309="sníž. přenesená",$J$309,0)</f>
        <v>0</v>
      </c>
      <c r="BI309" s="186">
        <f>IF($N$309="nulová",$J$309,0)</f>
        <v>0</v>
      </c>
      <c r="BJ309" s="112" t="s">
        <v>794</v>
      </c>
      <c r="BK309" s="186">
        <f>ROUND($I$309*$H$309,2)</f>
        <v>0</v>
      </c>
      <c r="BL309" s="112" t="s">
        <v>906</v>
      </c>
      <c r="BM309" s="112" t="s">
        <v>449</v>
      </c>
    </row>
    <row r="310" spans="2:47" s="104" customFormat="1" ht="16.5" customHeight="1">
      <c r="B310" s="105"/>
      <c r="D310" s="187" t="s">
        <v>908</v>
      </c>
      <c r="F310" s="188" t="s">
        <v>450</v>
      </c>
      <c r="L310" s="105"/>
      <c r="M310" s="189"/>
      <c r="T310" s="190"/>
      <c r="AT310" s="104" t="s">
        <v>908</v>
      </c>
      <c r="AU310" s="104" t="s">
        <v>854</v>
      </c>
    </row>
    <row r="311" spans="2:51" s="104" customFormat="1" ht="15.75" customHeight="1">
      <c r="B311" s="197"/>
      <c r="D311" s="203" t="s">
        <v>912</v>
      </c>
      <c r="E311" s="202"/>
      <c r="F311" s="198" t="s">
        <v>445</v>
      </c>
      <c r="H311" s="199">
        <v>2</v>
      </c>
      <c r="L311" s="197"/>
      <c r="M311" s="200"/>
      <c r="T311" s="201"/>
      <c r="AT311" s="202" t="s">
        <v>912</v>
      </c>
      <c r="AU311" s="202" t="s">
        <v>854</v>
      </c>
      <c r="AV311" s="202" t="s">
        <v>854</v>
      </c>
      <c r="AW311" s="202" t="s">
        <v>871</v>
      </c>
      <c r="AX311" s="202" t="s">
        <v>794</v>
      </c>
      <c r="AY311" s="202" t="s">
        <v>899</v>
      </c>
    </row>
    <row r="312" spans="2:65" s="104" customFormat="1" ht="15.75" customHeight="1">
      <c r="B312" s="105"/>
      <c r="C312" s="175" t="s">
        <v>451</v>
      </c>
      <c r="D312" s="175" t="s">
        <v>901</v>
      </c>
      <c r="E312" s="176" t="s">
        <v>452</v>
      </c>
      <c r="F312" s="177" t="s">
        <v>453</v>
      </c>
      <c r="G312" s="178" t="s">
        <v>418</v>
      </c>
      <c r="H312" s="179">
        <v>1</v>
      </c>
      <c r="I312" s="196"/>
      <c r="J312" s="181">
        <f>ROUND($I$312*$H$312,2)</f>
        <v>0</v>
      </c>
      <c r="K312" s="177" t="s">
        <v>905</v>
      </c>
      <c r="L312" s="105"/>
      <c r="M312" s="182"/>
      <c r="N312" s="183" t="s">
        <v>817</v>
      </c>
      <c r="Q312" s="184">
        <v>0.0006</v>
      </c>
      <c r="R312" s="184">
        <f>$Q$312*$H$312</f>
        <v>0.0006</v>
      </c>
      <c r="S312" s="184">
        <v>0</v>
      </c>
      <c r="T312" s="185">
        <f>$S$312*$H$312</f>
        <v>0</v>
      </c>
      <c r="AR312" s="112" t="s">
        <v>906</v>
      </c>
      <c r="AT312" s="112" t="s">
        <v>901</v>
      </c>
      <c r="AU312" s="112" t="s">
        <v>854</v>
      </c>
      <c r="AY312" s="104" t="s">
        <v>899</v>
      </c>
      <c r="BE312" s="186">
        <f>IF($N$312="základní",$J$312,0)</f>
        <v>0</v>
      </c>
      <c r="BF312" s="186">
        <f>IF($N$312="snížená",$J$312,0)</f>
        <v>0</v>
      </c>
      <c r="BG312" s="186">
        <f>IF($N$312="zákl. přenesená",$J$312,0)</f>
        <v>0</v>
      </c>
      <c r="BH312" s="186">
        <f>IF($N$312="sníž. přenesená",$J$312,0)</f>
        <v>0</v>
      </c>
      <c r="BI312" s="186">
        <f>IF($N$312="nulová",$J$312,0)</f>
        <v>0</v>
      </c>
      <c r="BJ312" s="112" t="s">
        <v>794</v>
      </c>
      <c r="BK312" s="186">
        <f>ROUND($I$312*$H$312,2)</f>
        <v>0</v>
      </c>
      <c r="BL312" s="112" t="s">
        <v>906</v>
      </c>
      <c r="BM312" s="112" t="s">
        <v>454</v>
      </c>
    </row>
    <row r="313" spans="2:47" s="104" customFormat="1" ht="16.5" customHeight="1">
      <c r="B313" s="105"/>
      <c r="D313" s="187" t="s">
        <v>908</v>
      </c>
      <c r="F313" s="188" t="s">
        <v>453</v>
      </c>
      <c r="L313" s="105"/>
      <c r="M313" s="189"/>
      <c r="T313" s="190"/>
      <c r="AT313" s="104" t="s">
        <v>908</v>
      </c>
      <c r="AU313" s="104" t="s">
        <v>854</v>
      </c>
    </row>
    <row r="314" spans="2:47" s="104" customFormat="1" ht="44.25" customHeight="1">
      <c r="B314" s="105"/>
      <c r="D314" s="203" t="s">
        <v>910</v>
      </c>
      <c r="F314" s="204" t="s">
        <v>455</v>
      </c>
      <c r="L314" s="105"/>
      <c r="M314" s="189"/>
      <c r="T314" s="190"/>
      <c r="AT314" s="104" t="s">
        <v>910</v>
      </c>
      <c r="AU314" s="104" t="s">
        <v>854</v>
      </c>
    </row>
    <row r="315" spans="2:51" s="104" customFormat="1" ht="15.75" customHeight="1">
      <c r="B315" s="197"/>
      <c r="D315" s="203" t="s">
        <v>912</v>
      </c>
      <c r="E315" s="202"/>
      <c r="F315" s="198" t="s">
        <v>439</v>
      </c>
      <c r="H315" s="199">
        <v>1</v>
      </c>
      <c r="L315" s="197"/>
      <c r="M315" s="200"/>
      <c r="T315" s="201"/>
      <c r="AT315" s="202" t="s">
        <v>912</v>
      </c>
      <c r="AU315" s="202" t="s">
        <v>854</v>
      </c>
      <c r="AV315" s="202" t="s">
        <v>854</v>
      </c>
      <c r="AW315" s="202" t="s">
        <v>871</v>
      </c>
      <c r="AX315" s="202" t="s">
        <v>794</v>
      </c>
      <c r="AY315" s="202" t="s">
        <v>899</v>
      </c>
    </row>
    <row r="316" spans="2:65" s="104" customFormat="1" ht="15.75" customHeight="1">
      <c r="B316" s="105"/>
      <c r="C316" s="175" t="s">
        <v>456</v>
      </c>
      <c r="D316" s="175" t="s">
        <v>901</v>
      </c>
      <c r="E316" s="176" t="s">
        <v>457</v>
      </c>
      <c r="F316" s="177" t="s">
        <v>458</v>
      </c>
      <c r="G316" s="178" t="s">
        <v>418</v>
      </c>
      <c r="H316" s="179">
        <v>4</v>
      </c>
      <c r="I316" s="196"/>
      <c r="J316" s="181">
        <f>ROUND($I$316*$H$316,2)</f>
        <v>0</v>
      </c>
      <c r="K316" s="177" t="s">
        <v>905</v>
      </c>
      <c r="L316" s="105"/>
      <c r="M316" s="182"/>
      <c r="N316" s="183" t="s">
        <v>817</v>
      </c>
      <c r="Q316" s="184">
        <v>1E-05</v>
      </c>
      <c r="R316" s="184">
        <f>$Q$316*$H$316</f>
        <v>4E-05</v>
      </c>
      <c r="S316" s="184">
        <v>0</v>
      </c>
      <c r="T316" s="185">
        <f>$S$316*$H$316</f>
        <v>0</v>
      </c>
      <c r="AR316" s="112" t="s">
        <v>906</v>
      </c>
      <c r="AT316" s="112" t="s">
        <v>901</v>
      </c>
      <c r="AU316" s="112" t="s">
        <v>854</v>
      </c>
      <c r="AY316" s="104" t="s">
        <v>899</v>
      </c>
      <c r="BE316" s="186">
        <f>IF($N$316="základní",$J$316,0)</f>
        <v>0</v>
      </c>
      <c r="BF316" s="186">
        <f>IF($N$316="snížená",$J$316,0)</f>
        <v>0</v>
      </c>
      <c r="BG316" s="186">
        <f>IF($N$316="zákl. přenesená",$J$316,0)</f>
        <v>0</v>
      </c>
      <c r="BH316" s="186">
        <f>IF($N$316="sníž. přenesená",$J$316,0)</f>
        <v>0</v>
      </c>
      <c r="BI316" s="186">
        <f>IF($N$316="nulová",$J$316,0)</f>
        <v>0</v>
      </c>
      <c r="BJ316" s="112" t="s">
        <v>794</v>
      </c>
      <c r="BK316" s="186">
        <f>ROUND($I$316*$H$316,2)</f>
        <v>0</v>
      </c>
      <c r="BL316" s="112" t="s">
        <v>906</v>
      </c>
      <c r="BM316" s="112" t="s">
        <v>459</v>
      </c>
    </row>
    <row r="317" spans="2:47" s="104" customFormat="1" ht="27" customHeight="1">
      <c r="B317" s="105"/>
      <c r="D317" s="187" t="s">
        <v>908</v>
      </c>
      <c r="F317" s="188" t="s">
        <v>460</v>
      </c>
      <c r="L317" s="105"/>
      <c r="M317" s="189"/>
      <c r="T317" s="190"/>
      <c r="AT317" s="104" t="s">
        <v>908</v>
      </c>
      <c r="AU317" s="104" t="s">
        <v>854</v>
      </c>
    </row>
    <row r="318" spans="2:47" s="104" customFormat="1" ht="30.75" customHeight="1">
      <c r="B318" s="105"/>
      <c r="D318" s="203" t="s">
        <v>910</v>
      </c>
      <c r="F318" s="204" t="s">
        <v>433</v>
      </c>
      <c r="L318" s="105"/>
      <c r="M318" s="189"/>
      <c r="T318" s="190"/>
      <c r="AT318" s="104" t="s">
        <v>910</v>
      </c>
      <c r="AU318" s="104" t="s">
        <v>854</v>
      </c>
    </row>
    <row r="319" spans="2:51" s="104" customFormat="1" ht="15.75" customHeight="1">
      <c r="B319" s="197"/>
      <c r="D319" s="203" t="s">
        <v>912</v>
      </c>
      <c r="E319" s="202"/>
      <c r="F319" s="198" t="s">
        <v>461</v>
      </c>
      <c r="H319" s="199">
        <v>4</v>
      </c>
      <c r="L319" s="197"/>
      <c r="M319" s="200"/>
      <c r="T319" s="201"/>
      <c r="AT319" s="202" t="s">
        <v>912</v>
      </c>
      <c r="AU319" s="202" t="s">
        <v>854</v>
      </c>
      <c r="AV319" s="202" t="s">
        <v>854</v>
      </c>
      <c r="AW319" s="202" t="s">
        <v>871</v>
      </c>
      <c r="AX319" s="202" t="s">
        <v>794</v>
      </c>
      <c r="AY319" s="202" t="s">
        <v>899</v>
      </c>
    </row>
    <row r="320" spans="2:65" s="104" customFormat="1" ht="15.75" customHeight="1">
      <c r="B320" s="105"/>
      <c r="C320" s="211" t="s">
        <v>462</v>
      </c>
      <c r="D320" s="211" t="s">
        <v>291</v>
      </c>
      <c r="E320" s="212" t="s">
        <v>463</v>
      </c>
      <c r="F320" s="213" t="s">
        <v>464</v>
      </c>
      <c r="G320" s="214" t="s">
        <v>418</v>
      </c>
      <c r="H320" s="215">
        <v>4</v>
      </c>
      <c r="I320" s="223"/>
      <c r="J320" s="216">
        <f>ROUND($I$320*$H$320,2)</f>
        <v>0</v>
      </c>
      <c r="K320" s="213"/>
      <c r="L320" s="217"/>
      <c r="M320" s="218"/>
      <c r="N320" s="219" t="s">
        <v>817</v>
      </c>
      <c r="Q320" s="184">
        <v>0.0006</v>
      </c>
      <c r="R320" s="184">
        <f>$Q$320*$H$320</f>
        <v>0.0024</v>
      </c>
      <c r="S320" s="184">
        <v>0</v>
      </c>
      <c r="T320" s="185">
        <f>$S$320*$H$320</f>
        <v>0</v>
      </c>
      <c r="AR320" s="112" t="s">
        <v>668</v>
      </c>
      <c r="AT320" s="112" t="s">
        <v>291</v>
      </c>
      <c r="AU320" s="112" t="s">
        <v>854</v>
      </c>
      <c r="AY320" s="104" t="s">
        <v>899</v>
      </c>
      <c r="BE320" s="186">
        <f>IF($N$320="základní",$J$320,0)</f>
        <v>0</v>
      </c>
      <c r="BF320" s="186">
        <f>IF($N$320="snížená",$J$320,0)</f>
        <v>0</v>
      </c>
      <c r="BG320" s="186">
        <f>IF($N$320="zákl. přenesená",$J$320,0)</f>
        <v>0</v>
      </c>
      <c r="BH320" s="186">
        <f>IF($N$320="sníž. přenesená",$J$320,0)</f>
        <v>0</v>
      </c>
      <c r="BI320" s="186">
        <f>IF($N$320="nulová",$J$320,0)</f>
        <v>0</v>
      </c>
      <c r="BJ320" s="112" t="s">
        <v>794</v>
      </c>
      <c r="BK320" s="186">
        <f>ROUND($I$320*$H$320,2)</f>
        <v>0</v>
      </c>
      <c r="BL320" s="112" t="s">
        <v>906</v>
      </c>
      <c r="BM320" s="112" t="s">
        <v>465</v>
      </c>
    </row>
    <row r="321" spans="2:47" s="104" customFormat="1" ht="27" customHeight="1">
      <c r="B321" s="105"/>
      <c r="D321" s="187" t="s">
        <v>908</v>
      </c>
      <c r="F321" s="188" t="s">
        <v>466</v>
      </c>
      <c r="L321" s="105"/>
      <c r="M321" s="189"/>
      <c r="T321" s="190"/>
      <c r="AT321" s="104" t="s">
        <v>908</v>
      </c>
      <c r="AU321" s="104" t="s">
        <v>854</v>
      </c>
    </row>
    <row r="322" spans="2:51" s="104" customFormat="1" ht="15.75" customHeight="1">
      <c r="B322" s="197"/>
      <c r="D322" s="203" t="s">
        <v>912</v>
      </c>
      <c r="E322" s="202"/>
      <c r="F322" s="198" t="s">
        <v>461</v>
      </c>
      <c r="H322" s="199">
        <v>4</v>
      </c>
      <c r="L322" s="197"/>
      <c r="M322" s="200"/>
      <c r="T322" s="201"/>
      <c r="AT322" s="202" t="s">
        <v>912</v>
      </c>
      <c r="AU322" s="202" t="s">
        <v>854</v>
      </c>
      <c r="AV322" s="202" t="s">
        <v>854</v>
      </c>
      <c r="AW322" s="202" t="s">
        <v>871</v>
      </c>
      <c r="AX322" s="202" t="s">
        <v>794</v>
      </c>
      <c r="AY322" s="202" t="s">
        <v>899</v>
      </c>
    </row>
    <row r="323" spans="2:65" s="104" customFormat="1" ht="15.75" customHeight="1">
      <c r="B323" s="105"/>
      <c r="C323" s="175" t="s">
        <v>467</v>
      </c>
      <c r="D323" s="175" t="s">
        <v>901</v>
      </c>
      <c r="E323" s="176" t="s">
        <v>468</v>
      </c>
      <c r="F323" s="177" t="s">
        <v>469</v>
      </c>
      <c r="G323" s="178" t="s">
        <v>418</v>
      </c>
      <c r="H323" s="179">
        <v>1</v>
      </c>
      <c r="I323" s="196"/>
      <c r="J323" s="181">
        <f>ROUND($I$323*$H$323,2)</f>
        <v>0</v>
      </c>
      <c r="K323" s="177" t="s">
        <v>905</v>
      </c>
      <c r="L323" s="105"/>
      <c r="M323" s="182"/>
      <c r="N323" s="183" t="s">
        <v>817</v>
      </c>
      <c r="Q323" s="184">
        <v>0.00072</v>
      </c>
      <c r="R323" s="184">
        <f>$Q$323*$H$323</f>
        <v>0.00072</v>
      </c>
      <c r="S323" s="184">
        <v>0</v>
      </c>
      <c r="T323" s="185">
        <f>$S$323*$H$323</f>
        <v>0</v>
      </c>
      <c r="AR323" s="112" t="s">
        <v>906</v>
      </c>
      <c r="AT323" s="112" t="s">
        <v>901</v>
      </c>
      <c r="AU323" s="112" t="s">
        <v>854</v>
      </c>
      <c r="AY323" s="104" t="s">
        <v>899</v>
      </c>
      <c r="BE323" s="186">
        <f>IF($N$323="základní",$J$323,0)</f>
        <v>0</v>
      </c>
      <c r="BF323" s="186">
        <f>IF($N$323="snížená",$J$323,0)</f>
        <v>0</v>
      </c>
      <c r="BG323" s="186">
        <f>IF($N$323="zákl. přenesená",$J$323,0)</f>
        <v>0</v>
      </c>
      <c r="BH323" s="186">
        <f>IF($N$323="sníž. přenesená",$J$323,0)</f>
        <v>0</v>
      </c>
      <c r="BI323" s="186">
        <f>IF($N$323="nulová",$J$323,0)</f>
        <v>0</v>
      </c>
      <c r="BJ323" s="112" t="s">
        <v>794</v>
      </c>
      <c r="BK323" s="186">
        <f>ROUND($I$323*$H$323,2)</f>
        <v>0</v>
      </c>
      <c r="BL323" s="112" t="s">
        <v>906</v>
      </c>
      <c r="BM323" s="112" t="s">
        <v>470</v>
      </c>
    </row>
    <row r="324" spans="2:47" s="104" customFormat="1" ht="16.5" customHeight="1">
      <c r="B324" s="105"/>
      <c r="D324" s="187" t="s">
        <v>908</v>
      </c>
      <c r="F324" s="188" t="s">
        <v>469</v>
      </c>
      <c r="L324" s="105"/>
      <c r="M324" s="189"/>
      <c r="T324" s="190"/>
      <c r="AT324" s="104" t="s">
        <v>908</v>
      </c>
      <c r="AU324" s="104" t="s">
        <v>854</v>
      </c>
    </row>
    <row r="325" spans="2:47" s="104" customFormat="1" ht="44.25" customHeight="1">
      <c r="B325" s="105"/>
      <c r="D325" s="203" t="s">
        <v>910</v>
      </c>
      <c r="F325" s="204" t="s">
        <v>455</v>
      </c>
      <c r="L325" s="105"/>
      <c r="M325" s="189"/>
      <c r="T325" s="190"/>
      <c r="AT325" s="104" t="s">
        <v>910</v>
      </c>
      <c r="AU325" s="104" t="s">
        <v>854</v>
      </c>
    </row>
    <row r="326" spans="2:51" s="104" customFormat="1" ht="15.75" customHeight="1">
      <c r="B326" s="197"/>
      <c r="D326" s="203" t="s">
        <v>912</v>
      </c>
      <c r="E326" s="202"/>
      <c r="F326" s="198" t="s">
        <v>439</v>
      </c>
      <c r="H326" s="199">
        <v>1</v>
      </c>
      <c r="L326" s="197"/>
      <c r="M326" s="200"/>
      <c r="T326" s="201"/>
      <c r="AT326" s="202" t="s">
        <v>912</v>
      </c>
      <c r="AU326" s="202" t="s">
        <v>854</v>
      </c>
      <c r="AV326" s="202" t="s">
        <v>854</v>
      </c>
      <c r="AW326" s="202" t="s">
        <v>871</v>
      </c>
      <c r="AX326" s="202" t="s">
        <v>794</v>
      </c>
      <c r="AY326" s="202" t="s">
        <v>899</v>
      </c>
    </row>
    <row r="327" spans="2:65" s="104" customFormat="1" ht="15.75" customHeight="1">
      <c r="B327" s="105"/>
      <c r="C327" s="211" t="s">
        <v>471</v>
      </c>
      <c r="D327" s="211" t="s">
        <v>291</v>
      </c>
      <c r="E327" s="212" t="s">
        <v>472</v>
      </c>
      <c r="F327" s="213" t="s">
        <v>473</v>
      </c>
      <c r="G327" s="214" t="s">
        <v>418</v>
      </c>
      <c r="H327" s="215">
        <v>1</v>
      </c>
      <c r="I327" s="223"/>
      <c r="J327" s="216">
        <f>ROUND($I$327*$H$327,2)</f>
        <v>0</v>
      </c>
      <c r="K327" s="213"/>
      <c r="L327" s="217"/>
      <c r="M327" s="218"/>
      <c r="N327" s="219" t="s">
        <v>817</v>
      </c>
      <c r="Q327" s="184">
        <v>0.00445</v>
      </c>
      <c r="R327" s="184">
        <f>$Q$327*$H$327</f>
        <v>0.00445</v>
      </c>
      <c r="S327" s="184">
        <v>0</v>
      </c>
      <c r="T327" s="185">
        <f>$S$327*$H$327</f>
        <v>0</v>
      </c>
      <c r="AR327" s="112" t="s">
        <v>668</v>
      </c>
      <c r="AT327" s="112" t="s">
        <v>291</v>
      </c>
      <c r="AU327" s="112" t="s">
        <v>854</v>
      </c>
      <c r="AY327" s="104" t="s">
        <v>899</v>
      </c>
      <c r="BE327" s="186">
        <f>IF($N$327="základní",$J$327,0)</f>
        <v>0</v>
      </c>
      <c r="BF327" s="186">
        <f>IF($N$327="snížená",$J$327,0)</f>
        <v>0</v>
      </c>
      <c r="BG327" s="186">
        <f>IF($N$327="zákl. přenesená",$J$327,0)</f>
        <v>0</v>
      </c>
      <c r="BH327" s="186">
        <f>IF($N$327="sníž. přenesená",$J$327,0)</f>
        <v>0</v>
      </c>
      <c r="BI327" s="186">
        <f>IF($N$327="nulová",$J$327,0)</f>
        <v>0</v>
      </c>
      <c r="BJ327" s="112" t="s">
        <v>794</v>
      </c>
      <c r="BK327" s="186">
        <f>ROUND($I$327*$H$327,2)</f>
        <v>0</v>
      </c>
      <c r="BL327" s="112" t="s">
        <v>906</v>
      </c>
      <c r="BM327" s="112" t="s">
        <v>474</v>
      </c>
    </row>
    <row r="328" spans="2:47" s="104" customFormat="1" ht="16.5" customHeight="1">
      <c r="B328" s="105"/>
      <c r="D328" s="187" t="s">
        <v>908</v>
      </c>
      <c r="F328" s="188" t="s">
        <v>475</v>
      </c>
      <c r="L328" s="105"/>
      <c r="M328" s="189"/>
      <c r="T328" s="190"/>
      <c r="AT328" s="104" t="s">
        <v>908</v>
      </c>
      <c r="AU328" s="104" t="s">
        <v>854</v>
      </c>
    </row>
    <row r="329" spans="2:65" s="104" customFormat="1" ht="15.75" customHeight="1">
      <c r="B329" s="105"/>
      <c r="C329" s="211" t="s">
        <v>476</v>
      </c>
      <c r="D329" s="211" t="s">
        <v>291</v>
      </c>
      <c r="E329" s="212" t="s">
        <v>477</v>
      </c>
      <c r="F329" s="213" t="s">
        <v>478</v>
      </c>
      <c r="G329" s="214" t="s">
        <v>418</v>
      </c>
      <c r="H329" s="215">
        <v>1</v>
      </c>
      <c r="I329" s="223"/>
      <c r="J329" s="216">
        <f>ROUND($I$329*$H$329,2)</f>
        <v>0</v>
      </c>
      <c r="K329" s="213"/>
      <c r="L329" s="217"/>
      <c r="M329" s="218"/>
      <c r="N329" s="219" t="s">
        <v>817</v>
      </c>
      <c r="Q329" s="184">
        <v>0.0028</v>
      </c>
      <c r="R329" s="184">
        <f>$Q$329*$H$329</f>
        <v>0.0028</v>
      </c>
      <c r="S329" s="184">
        <v>0</v>
      </c>
      <c r="T329" s="185">
        <f>$S$329*$H$329</f>
        <v>0</v>
      </c>
      <c r="AR329" s="112" t="s">
        <v>668</v>
      </c>
      <c r="AT329" s="112" t="s">
        <v>291</v>
      </c>
      <c r="AU329" s="112" t="s">
        <v>854</v>
      </c>
      <c r="AY329" s="104" t="s">
        <v>899</v>
      </c>
      <c r="BE329" s="186">
        <f>IF($N$329="základní",$J$329,0)</f>
        <v>0</v>
      </c>
      <c r="BF329" s="186">
        <f>IF($N$329="snížená",$J$329,0)</f>
        <v>0</v>
      </c>
      <c r="BG329" s="186">
        <f>IF($N$329="zákl. přenesená",$J$329,0)</f>
        <v>0</v>
      </c>
      <c r="BH329" s="186">
        <f>IF($N$329="sníž. přenesená",$J$329,0)</f>
        <v>0</v>
      </c>
      <c r="BI329" s="186">
        <f>IF($N$329="nulová",$J$329,0)</f>
        <v>0</v>
      </c>
      <c r="BJ329" s="112" t="s">
        <v>794</v>
      </c>
      <c r="BK329" s="186">
        <f>ROUND($I$329*$H$329,2)</f>
        <v>0</v>
      </c>
      <c r="BL329" s="112" t="s">
        <v>906</v>
      </c>
      <c r="BM329" s="112" t="s">
        <v>479</v>
      </c>
    </row>
    <row r="330" spans="2:47" s="104" customFormat="1" ht="16.5" customHeight="1">
      <c r="B330" s="105"/>
      <c r="D330" s="187" t="s">
        <v>908</v>
      </c>
      <c r="F330" s="188" t="s">
        <v>480</v>
      </c>
      <c r="L330" s="105"/>
      <c r="M330" s="189"/>
      <c r="T330" s="190"/>
      <c r="AT330" s="104" t="s">
        <v>908</v>
      </c>
      <c r="AU330" s="104" t="s">
        <v>854</v>
      </c>
    </row>
    <row r="331" spans="2:65" s="104" customFormat="1" ht="15.75" customHeight="1">
      <c r="B331" s="105"/>
      <c r="C331" s="175" t="s">
        <v>481</v>
      </c>
      <c r="D331" s="175" t="s">
        <v>901</v>
      </c>
      <c r="E331" s="176" t="s">
        <v>482</v>
      </c>
      <c r="F331" s="177" t="s">
        <v>483</v>
      </c>
      <c r="G331" s="178" t="s">
        <v>928</v>
      </c>
      <c r="H331" s="179">
        <v>14.9</v>
      </c>
      <c r="I331" s="196"/>
      <c r="J331" s="181">
        <f>ROUND($I$331*$H$331,2)</f>
        <v>0</v>
      </c>
      <c r="K331" s="177" t="s">
        <v>905</v>
      </c>
      <c r="L331" s="105"/>
      <c r="M331" s="182"/>
      <c r="N331" s="183" t="s">
        <v>817</v>
      </c>
      <c r="Q331" s="184">
        <v>0</v>
      </c>
      <c r="R331" s="184">
        <f>$Q$331*$H$331</f>
        <v>0</v>
      </c>
      <c r="S331" s="184">
        <v>0</v>
      </c>
      <c r="T331" s="185">
        <f>$S$331*$H$331</f>
        <v>0</v>
      </c>
      <c r="AR331" s="112" t="s">
        <v>906</v>
      </c>
      <c r="AT331" s="112" t="s">
        <v>901</v>
      </c>
      <c r="AU331" s="112" t="s">
        <v>854</v>
      </c>
      <c r="AY331" s="104" t="s">
        <v>899</v>
      </c>
      <c r="BE331" s="186">
        <f>IF($N$331="základní",$J$331,0)</f>
        <v>0</v>
      </c>
      <c r="BF331" s="186">
        <f>IF($N$331="snížená",$J$331,0)</f>
        <v>0</v>
      </c>
      <c r="BG331" s="186">
        <f>IF($N$331="zákl. přenesená",$J$331,0)</f>
        <v>0</v>
      </c>
      <c r="BH331" s="186">
        <f>IF($N$331="sníž. přenesená",$J$331,0)</f>
        <v>0</v>
      </c>
      <c r="BI331" s="186">
        <f>IF($N$331="nulová",$J$331,0)</f>
        <v>0</v>
      </c>
      <c r="BJ331" s="112" t="s">
        <v>794</v>
      </c>
      <c r="BK331" s="186">
        <f>ROUND($I$331*$H$331,2)</f>
        <v>0</v>
      </c>
      <c r="BL331" s="112" t="s">
        <v>906</v>
      </c>
      <c r="BM331" s="112" t="s">
        <v>484</v>
      </c>
    </row>
    <row r="332" spans="2:47" s="104" customFormat="1" ht="16.5" customHeight="1">
      <c r="B332" s="105"/>
      <c r="D332" s="187" t="s">
        <v>908</v>
      </c>
      <c r="F332" s="188" t="s">
        <v>485</v>
      </c>
      <c r="L332" s="105"/>
      <c r="M332" s="189"/>
      <c r="T332" s="190"/>
      <c r="AT332" s="104" t="s">
        <v>908</v>
      </c>
      <c r="AU332" s="104" t="s">
        <v>854</v>
      </c>
    </row>
    <row r="333" spans="2:47" s="104" customFormat="1" ht="84.75" customHeight="1">
      <c r="B333" s="105"/>
      <c r="D333" s="203" t="s">
        <v>910</v>
      </c>
      <c r="F333" s="204" t="s">
        <v>486</v>
      </c>
      <c r="L333" s="105"/>
      <c r="M333" s="189"/>
      <c r="T333" s="190"/>
      <c r="AT333" s="104" t="s">
        <v>910</v>
      </c>
      <c r="AU333" s="104" t="s">
        <v>854</v>
      </c>
    </row>
    <row r="334" spans="2:51" s="104" customFormat="1" ht="15.75" customHeight="1">
      <c r="B334" s="197"/>
      <c r="D334" s="203" t="s">
        <v>912</v>
      </c>
      <c r="E334" s="202"/>
      <c r="F334" s="198" t="s">
        <v>487</v>
      </c>
      <c r="H334" s="199">
        <v>14.9</v>
      </c>
      <c r="L334" s="197"/>
      <c r="M334" s="200"/>
      <c r="T334" s="201"/>
      <c r="AT334" s="202" t="s">
        <v>912</v>
      </c>
      <c r="AU334" s="202" t="s">
        <v>854</v>
      </c>
      <c r="AV334" s="202" t="s">
        <v>854</v>
      </c>
      <c r="AW334" s="202" t="s">
        <v>871</v>
      </c>
      <c r="AX334" s="202" t="s">
        <v>794</v>
      </c>
      <c r="AY334" s="202" t="s">
        <v>899</v>
      </c>
    </row>
    <row r="335" spans="2:65" s="104" customFormat="1" ht="15.75" customHeight="1">
      <c r="B335" s="105"/>
      <c r="C335" s="175" t="s">
        <v>488</v>
      </c>
      <c r="D335" s="175" t="s">
        <v>901</v>
      </c>
      <c r="E335" s="176" t="s">
        <v>489</v>
      </c>
      <c r="F335" s="177" t="s">
        <v>490</v>
      </c>
      <c r="G335" s="178" t="s">
        <v>418</v>
      </c>
      <c r="H335" s="179">
        <v>2</v>
      </c>
      <c r="I335" s="196"/>
      <c r="J335" s="181">
        <f>ROUND($I$335*$H$335,2)</f>
        <v>0</v>
      </c>
      <c r="K335" s="177" t="s">
        <v>905</v>
      </c>
      <c r="L335" s="105"/>
      <c r="M335" s="182"/>
      <c r="N335" s="183" t="s">
        <v>817</v>
      </c>
      <c r="Q335" s="184">
        <v>0.46005</v>
      </c>
      <c r="R335" s="184">
        <f>$Q$335*$H$335</f>
        <v>0.9201</v>
      </c>
      <c r="S335" s="184">
        <v>0</v>
      </c>
      <c r="T335" s="185">
        <f>$S$335*$H$335</f>
        <v>0</v>
      </c>
      <c r="AR335" s="112" t="s">
        <v>906</v>
      </c>
      <c r="AT335" s="112" t="s">
        <v>901</v>
      </c>
      <c r="AU335" s="112" t="s">
        <v>854</v>
      </c>
      <c r="AY335" s="104" t="s">
        <v>899</v>
      </c>
      <c r="BE335" s="186">
        <f>IF($N$335="základní",$J$335,0)</f>
        <v>0</v>
      </c>
      <c r="BF335" s="186">
        <f>IF($N$335="snížená",$J$335,0)</f>
        <v>0</v>
      </c>
      <c r="BG335" s="186">
        <f>IF($N$335="zákl. přenesená",$J$335,0)</f>
        <v>0</v>
      </c>
      <c r="BH335" s="186">
        <f>IF($N$335="sníž. přenesená",$J$335,0)</f>
        <v>0</v>
      </c>
      <c r="BI335" s="186">
        <f>IF($N$335="nulová",$J$335,0)</f>
        <v>0</v>
      </c>
      <c r="BJ335" s="112" t="s">
        <v>794</v>
      </c>
      <c r="BK335" s="186">
        <f>ROUND($I$335*$H$335,2)</f>
        <v>0</v>
      </c>
      <c r="BL335" s="112" t="s">
        <v>906</v>
      </c>
      <c r="BM335" s="112" t="s">
        <v>491</v>
      </c>
    </row>
    <row r="336" spans="2:47" s="104" customFormat="1" ht="16.5" customHeight="1">
      <c r="B336" s="105"/>
      <c r="D336" s="187" t="s">
        <v>908</v>
      </c>
      <c r="F336" s="188" t="s">
        <v>492</v>
      </c>
      <c r="L336" s="105"/>
      <c r="M336" s="189"/>
      <c r="T336" s="190"/>
      <c r="AT336" s="104" t="s">
        <v>908</v>
      </c>
      <c r="AU336" s="104" t="s">
        <v>854</v>
      </c>
    </row>
    <row r="337" spans="2:47" s="104" customFormat="1" ht="84.75" customHeight="1">
      <c r="B337" s="105"/>
      <c r="D337" s="203" t="s">
        <v>910</v>
      </c>
      <c r="F337" s="204" t="s">
        <v>486</v>
      </c>
      <c r="L337" s="105"/>
      <c r="M337" s="189"/>
      <c r="T337" s="190"/>
      <c r="AT337" s="104" t="s">
        <v>910</v>
      </c>
      <c r="AU337" s="104" t="s">
        <v>854</v>
      </c>
    </row>
    <row r="338" spans="2:51" s="104" customFormat="1" ht="15.75" customHeight="1">
      <c r="B338" s="197"/>
      <c r="D338" s="203" t="s">
        <v>912</v>
      </c>
      <c r="E338" s="202"/>
      <c r="F338" s="198" t="s">
        <v>445</v>
      </c>
      <c r="H338" s="199">
        <v>2</v>
      </c>
      <c r="L338" s="197"/>
      <c r="M338" s="200"/>
      <c r="T338" s="201"/>
      <c r="AT338" s="202" t="s">
        <v>912</v>
      </c>
      <c r="AU338" s="202" t="s">
        <v>854</v>
      </c>
      <c r="AV338" s="202" t="s">
        <v>854</v>
      </c>
      <c r="AW338" s="202" t="s">
        <v>871</v>
      </c>
      <c r="AX338" s="202" t="s">
        <v>794</v>
      </c>
      <c r="AY338" s="202" t="s">
        <v>899</v>
      </c>
    </row>
    <row r="339" spans="2:65" s="104" customFormat="1" ht="15.75" customHeight="1">
      <c r="B339" s="105"/>
      <c r="C339" s="175" t="s">
        <v>493</v>
      </c>
      <c r="D339" s="175" t="s">
        <v>901</v>
      </c>
      <c r="E339" s="176" t="s">
        <v>494</v>
      </c>
      <c r="F339" s="177" t="s">
        <v>495</v>
      </c>
      <c r="G339" s="178" t="s">
        <v>418</v>
      </c>
      <c r="H339" s="179">
        <v>1</v>
      </c>
      <c r="I339" s="196"/>
      <c r="J339" s="181">
        <f>ROUND($I$339*$H$339,2)</f>
        <v>0</v>
      </c>
      <c r="K339" s="177" t="s">
        <v>905</v>
      </c>
      <c r="L339" s="105"/>
      <c r="M339" s="182"/>
      <c r="N339" s="183" t="s">
        <v>817</v>
      </c>
      <c r="Q339" s="184">
        <v>1.84798</v>
      </c>
      <c r="R339" s="184">
        <f>$Q$339*$H$339</f>
        <v>1.84798</v>
      </c>
      <c r="S339" s="184">
        <v>0</v>
      </c>
      <c r="T339" s="185">
        <f>$S$339*$H$339</f>
        <v>0</v>
      </c>
      <c r="AR339" s="112" t="s">
        <v>906</v>
      </c>
      <c r="AT339" s="112" t="s">
        <v>901</v>
      </c>
      <c r="AU339" s="112" t="s">
        <v>854</v>
      </c>
      <c r="AY339" s="104" t="s">
        <v>899</v>
      </c>
      <c r="BE339" s="186">
        <f>IF($N$339="základní",$J$339,0)</f>
        <v>0</v>
      </c>
      <c r="BF339" s="186">
        <f>IF($N$339="snížená",$J$339,0)</f>
        <v>0</v>
      </c>
      <c r="BG339" s="186">
        <f>IF($N$339="zákl. přenesená",$J$339,0)</f>
        <v>0</v>
      </c>
      <c r="BH339" s="186">
        <f>IF($N$339="sníž. přenesená",$J$339,0)</f>
        <v>0</v>
      </c>
      <c r="BI339" s="186">
        <f>IF($N$339="nulová",$J$339,0)</f>
        <v>0</v>
      </c>
      <c r="BJ339" s="112" t="s">
        <v>794</v>
      </c>
      <c r="BK339" s="186">
        <f>ROUND($I$339*$H$339,2)</f>
        <v>0</v>
      </c>
      <c r="BL339" s="112" t="s">
        <v>906</v>
      </c>
      <c r="BM339" s="112" t="s">
        <v>496</v>
      </c>
    </row>
    <row r="340" spans="2:47" s="104" customFormat="1" ht="27" customHeight="1">
      <c r="B340" s="105"/>
      <c r="D340" s="187" t="s">
        <v>908</v>
      </c>
      <c r="F340" s="188" t="s">
        <v>497</v>
      </c>
      <c r="L340" s="105"/>
      <c r="M340" s="189"/>
      <c r="T340" s="190"/>
      <c r="AT340" s="104" t="s">
        <v>908</v>
      </c>
      <c r="AU340" s="104" t="s">
        <v>854</v>
      </c>
    </row>
    <row r="341" spans="2:47" s="104" customFormat="1" ht="111.75" customHeight="1">
      <c r="B341" s="105"/>
      <c r="D341" s="203" t="s">
        <v>910</v>
      </c>
      <c r="F341" s="204" t="s">
        <v>498</v>
      </c>
      <c r="L341" s="105"/>
      <c r="M341" s="189"/>
      <c r="T341" s="190"/>
      <c r="AT341" s="104" t="s">
        <v>910</v>
      </c>
      <c r="AU341" s="104" t="s">
        <v>854</v>
      </c>
    </row>
    <row r="342" spans="2:51" s="104" customFormat="1" ht="15.75" customHeight="1">
      <c r="B342" s="197"/>
      <c r="D342" s="203" t="s">
        <v>912</v>
      </c>
      <c r="E342" s="202"/>
      <c r="F342" s="198" t="s">
        <v>439</v>
      </c>
      <c r="H342" s="199">
        <v>1</v>
      </c>
      <c r="L342" s="197"/>
      <c r="M342" s="200"/>
      <c r="T342" s="201"/>
      <c r="AT342" s="202" t="s">
        <v>912</v>
      </c>
      <c r="AU342" s="202" t="s">
        <v>854</v>
      </c>
      <c r="AV342" s="202" t="s">
        <v>854</v>
      </c>
      <c r="AW342" s="202" t="s">
        <v>871</v>
      </c>
      <c r="AX342" s="202" t="s">
        <v>794</v>
      </c>
      <c r="AY342" s="202" t="s">
        <v>899</v>
      </c>
    </row>
    <row r="343" spans="2:65" s="104" customFormat="1" ht="15.75" customHeight="1">
      <c r="B343" s="105"/>
      <c r="C343" s="211" t="s">
        <v>499</v>
      </c>
      <c r="D343" s="211" t="s">
        <v>291</v>
      </c>
      <c r="E343" s="212" t="s">
        <v>500</v>
      </c>
      <c r="F343" s="213" t="s">
        <v>501</v>
      </c>
      <c r="G343" s="214" t="s">
        <v>418</v>
      </c>
      <c r="H343" s="215">
        <v>1</v>
      </c>
      <c r="I343" s="223"/>
      <c r="J343" s="216">
        <f>ROUND($I$343*$H$343,2)</f>
        <v>0</v>
      </c>
      <c r="K343" s="213" t="s">
        <v>905</v>
      </c>
      <c r="L343" s="217"/>
      <c r="M343" s="218"/>
      <c r="N343" s="219" t="s">
        <v>817</v>
      </c>
      <c r="Q343" s="184">
        <v>0.04</v>
      </c>
      <c r="R343" s="184">
        <f>$Q$343*$H$343</f>
        <v>0.04</v>
      </c>
      <c r="S343" s="184">
        <v>0</v>
      </c>
      <c r="T343" s="185">
        <f>$S$343*$H$343</f>
        <v>0</v>
      </c>
      <c r="AR343" s="112" t="s">
        <v>668</v>
      </c>
      <c r="AT343" s="112" t="s">
        <v>291</v>
      </c>
      <c r="AU343" s="112" t="s">
        <v>854</v>
      </c>
      <c r="AY343" s="104" t="s">
        <v>899</v>
      </c>
      <c r="BE343" s="186">
        <f>IF($N$343="základní",$J$343,0)</f>
        <v>0</v>
      </c>
      <c r="BF343" s="186">
        <f>IF($N$343="snížená",$J$343,0)</f>
        <v>0</v>
      </c>
      <c r="BG343" s="186">
        <f>IF($N$343="zákl. přenesená",$J$343,0)</f>
        <v>0</v>
      </c>
      <c r="BH343" s="186">
        <f>IF($N$343="sníž. přenesená",$J$343,0)</f>
        <v>0</v>
      </c>
      <c r="BI343" s="186">
        <f>IF($N$343="nulová",$J$343,0)</f>
        <v>0</v>
      </c>
      <c r="BJ343" s="112" t="s">
        <v>794</v>
      </c>
      <c r="BK343" s="186">
        <f>ROUND($I$343*$H$343,2)</f>
        <v>0</v>
      </c>
      <c r="BL343" s="112" t="s">
        <v>906</v>
      </c>
      <c r="BM343" s="112" t="s">
        <v>502</v>
      </c>
    </row>
    <row r="344" spans="2:47" s="104" customFormat="1" ht="27" customHeight="1">
      <c r="B344" s="105"/>
      <c r="D344" s="187" t="s">
        <v>908</v>
      </c>
      <c r="F344" s="188" t="s">
        <v>503</v>
      </c>
      <c r="L344" s="105"/>
      <c r="M344" s="189"/>
      <c r="T344" s="190"/>
      <c r="AT344" s="104" t="s">
        <v>908</v>
      </c>
      <c r="AU344" s="104" t="s">
        <v>854</v>
      </c>
    </row>
    <row r="345" spans="2:51" s="104" customFormat="1" ht="15.75" customHeight="1">
      <c r="B345" s="197"/>
      <c r="D345" s="203" t="s">
        <v>912</v>
      </c>
      <c r="E345" s="202"/>
      <c r="F345" s="198" t="s">
        <v>504</v>
      </c>
      <c r="H345" s="199">
        <v>1</v>
      </c>
      <c r="L345" s="197"/>
      <c r="M345" s="200"/>
      <c r="T345" s="201"/>
      <c r="AT345" s="202" t="s">
        <v>912</v>
      </c>
      <c r="AU345" s="202" t="s">
        <v>854</v>
      </c>
      <c r="AV345" s="202" t="s">
        <v>854</v>
      </c>
      <c r="AW345" s="202" t="s">
        <v>871</v>
      </c>
      <c r="AX345" s="202" t="s">
        <v>794</v>
      </c>
      <c r="AY345" s="202" t="s">
        <v>899</v>
      </c>
    </row>
    <row r="346" spans="2:65" s="104" customFormat="1" ht="15.75" customHeight="1">
      <c r="B346" s="105"/>
      <c r="C346" s="211" t="s">
        <v>505</v>
      </c>
      <c r="D346" s="211" t="s">
        <v>291</v>
      </c>
      <c r="E346" s="212" t="s">
        <v>506</v>
      </c>
      <c r="F346" s="213" t="s">
        <v>507</v>
      </c>
      <c r="G346" s="214" t="s">
        <v>418</v>
      </c>
      <c r="H346" s="215">
        <v>1</v>
      </c>
      <c r="I346" s="223"/>
      <c r="J346" s="216">
        <f>ROUND($I$346*$H$346,2)</f>
        <v>0</v>
      </c>
      <c r="K346" s="213" t="s">
        <v>905</v>
      </c>
      <c r="L346" s="217"/>
      <c r="M346" s="218"/>
      <c r="N346" s="219" t="s">
        <v>817</v>
      </c>
      <c r="Q346" s="184">
        <v>0.054</v>
      </c>
      <c r="R346" s="184">
        <f>$Q$346*$H$346</f>
        <v>0.054</v>
      </c>
      <c r="S346" s="184">
        <v>0</v>
      </c>
      <c r="T346" s="185">
        <f>$S$346*$H$346</f>
        <v>0</v>
      </c>
      <c r="AR346" s="112" t="s">
        <v>668</v>
      </c>
      <c r="AT346" s="112" t="s">
        <v>291</v>
      </c>
      <c r="AU346" s="112" t="s">
        <v>854</v>
      </c>
      <c r="AY346" s="104" t="s">
        <v>899</v>
      </c>
      <c r="BE346" s="186">
        <f>IF($N$346="základní",$J$346,0)</f>
        <v>0</v>
      </c>
      <c r="BF346" s="186">
        <f>IF($N$346="snížená",$J$346,0)</f>
        <v>0</v>
      </c>
      <c r="BG346" s="186">
        <f>IF($N$346="zákl. přenesená",$J$346,0)</f>
        <v>0</v>
      </c>
      <c r="BH346" s="186">
        <f>IF($N$346="sníž. přenesená",$J$346,0)</f>
        <v>0</v>
      </c>
      <c r="BI346" s="186">
        <f>IF($N$346="nulová",$J$346,0)</f>
        <v>0</v>
      </c>
      <c r="BJ346" s="112" t="s">
        <v>794</v>
      </c>
      <c r="BK346" s="186">
        <f>ROUND($I$346*$H$346,2)</f>
        <v>0</v>
      </c>
      <c r="BL346" s="112" t="s">
        <v>906</v>
      </c>
      <c r="BM346" s="112" t="s">
        <v>508</v>
      </c>
    </row>
    <row r="347" spans="2:47" s="104" customFormat="1" ht="27" customHeight="1">
      <c r="B347" s="105"/>
      <c r="D347" s="187" t="s">
        <v>908</v>
      </c>
      <c r="F347" s="188" t="s">
        <v>509</v>
      </c>
      <c r="L347" s="105"/>
      <c r="M347" s="189"/>
      <c r="T347" s="190"/>
      <c r="AT347" s="104" t="s">
        <v>908</v>
      </c>
      <c r="AU347" s="104" t="s">
        <v>854</v>
      </c>
    </row>
    <row r="348" spans="2:51" s="104" customFormat="1" ht="15.75" customHeight="1">
      <c r="B348" s="197"/>
      <c r="D348" s="203" t="s">
        <v>912</v>
      </c>
      <c r="E348" s="202"/>
      <c r="F348" s="198" t="s">
        <v>504</v>
      </c>
      <c r="H348" s="199">
        <v>1</v>
      </c>
      <c r="L348" s="197"/>
      <c r="M348" s="200"/>
      <c r="T348" s="201"/>
      <c r="AT348" s="202" t="s">
        <v>912</v>
      </c>
      <c r="AU348" s="202" t="s">
        <v>854</v>
      </c>
      <c r="AV348" s="202" t="s">
        <v>854</v>
      </c>
      <c r="AW348" s="202" t="s">
        <v>871</v>
      </c>
      <c r="AX348" s="202" t="s">
        <v>794</v>
      </c>
      <c r="AY348" s="202" t="s">
        <v>899</v>
      </c>
    </row>
    <row r="349" spans="2:65" s="104" customFormat="1" ht="15.75" customHeight="1">
      <c r="B349" s="105"/>
      <c r="C349" s="211" t="s">
        <v>510</v>
      </c>
      <c r="D349" s="211" t="s">
        <v>291</v>
      </c>
      <c r="E349" s="212" t="s">
        <v>511</v>
      </c>
      <c r="F349" s="213" t="s">
        <v>512</v>
      </c>
      <c r="G349" s="214" t="s">
        <v>418</v>
      </c>
      <c r="H349" s="215">
        <v>1</v>
      </c>
      <c r="I349" s="223"/>
      <c r="J349" s="216">
        <f>ROUND($I$349*$H$349,2)</f>
        <v>0</v>
      </c>
      <c r="K349" s="213" t="s">
        <v>905</v>
      </c>
      <c r="L349" s="217"/>
      <c r="M349" s="218"/>
      <c r="N349" s="219" t="s">
        <v>817</v>
      </c>
      <c r="Q349" s="184">
        <v>0.585</v>
      </c>
      <c r="R349" s="184">
        <f>$Q$349*$H$349</f>
        <v>0.585</v>
      </c>
      <c r="S349" s="184">
        <v>0</v>
      </c>
      <c r="T349" s="185">
        <f>$S$349*$H$349</f>
        <v>0</v>
      </c>
      <c r="AR349" s="112" t="s">
        <v>668</v>
      </c>
      <c r="AT349" s="112" t="s">
        <v>291</v>
      </c>
      <c r="AU349" s="112" t="s">
        <v>854</v>
      </c>
      <c r="AY349" s="104" t="s">
        <v>899</v>
      </c>
      <c r="BE349" s="186">
        <f>IF($N$349="základní",$J$349,0)</f>
        <v>0</v>
      </c>
      <c r="BF349" s="186">
        <f>IF($N$349="snížená",$J$349,0)</f>
        <v>0</v>
      </c>
      <c r="BG349" s="186">
        <f>IF($N$349="zákl. přenesená",$J$349,0)</f>
        <v>0</v>
      </c>
      <c r="BH349" s="186">
        <f>IF($N$349="sníž. přenesená",$J$349,0)</f>
        <v>0</v>
      </c>
      <c r="BI349" s="186">
        <f>IF($N$349="nulová",$J$349,0)</f>
        <v>0</v>
      </c>
      <c r="BJ349" s="112" t="s">
        <v>794</v>
      </c>
      <c r="BK349" s="186">
        <f>ROUND($I$349*$H$349,2)</f>
        <v>0</v>
      </c>
      <c r="BL349" s="112" t="s">
        <v>906</v>
      </c>
      <c r="BM349" s="112" t="s">
        <v>513</v>
      </c>
    </row>
    <row r="350" spans="2:47" s="104" customFormat="1" ht="27" customHeight="1">
      <c r="B350" s="105"/>
      <c r="D350" s="187" t="s">
        <v>908</v>
      </c>
      <c r="F350" s="188" t="s">
        <v>514</v>
      </c>
      <c r="L350" s="105"/>
      <c r="M350" s="189"/>
      <c r="T350" s="190"/>
      <c r="AT350" s="104" t="s">
        <v>908</v>
      </c>
      <c r="AU350" s="104" t="s">
        <v>854</v>
      </c>
    </row>
    <row r="351" spans="2:51" s="104" customFormat="1" ht="15.75" customHeight="1">
      <c r="B351" s="197"/>
      <c r="D351" s="203" t="s">
        <v>912</v>
      </c>
      <c r="E351" s="202"/>
      <c r="F351" s="198" t="s">
        <v>439</v>
      </c>
      <c r="H351" s="199">
        <v>1</v>
      </c>
      <c r="L351" s="197"/>
      <c r="M351" s="200"/>
      <c r="T351" s="201"/>
      <c r="AT351" s="202" t="s">
        <v>912</v>
      </c>
      <c r="AU351" s="202" t="s">
        <v>854</v>
      </c>
      <c r="AV351" s="202" t="s">
        <v>854</v>
      </c>
      <c r="AW351" s="202" t="s">
        <v>871</v>
      </c>
      <c r="AX351" s="202" t="s">
        <v>794</v>
      </c>
      <c r="AY351" s="202" t="s">
        <v>899</v>
      </c>
    </row>
    <row r="352" spans="2:65" s="104" customFormat="1" ht="15.75" customHeight="1">
      <c r="B352" s="105"/>
      <c r="C352" s="211" t="s">
        <v>515</v>
      </c>
      <c r="D352" s="211" t="s">
        <v>291</v>
      </c>
      <c r="E352" s="212" t="s">
        <v>516</v>
      </c>
      <c r="F352" s="213" t="s">
        <v>517</v>
      </c>
      <c r="G352" s="214" t="s">
        <v>418</v>
      </c>
      <c r="H352" s="215">
        <v>1</v>
      </c>
      <c r="I352" s="223"/>
      <c r="J352" s="216">
        <f>ROUND($I$352*$H$352,2)</f>
        <v>0</v>
      </c>
      <c r="K352" s="213" t="s">
        <v>905</v>
      </c>
      <c r="L352" s="217"/>
      <c r="M352" s="218"/>
      <c r="N352" s="219" t="s">
        <v>817</v>
      </c>
      <c r="Q352" s="184">
        <v>1.6</v>
      </c>
      <c r="R352" s="184">
        <f>$Q$352*$H$352</f>
        <v>1.6</v>
      </c>
      <c r="S352" s="184">
        <v>0</v>
      </c>
      <c r="T352" s="185">
        <f>$S$352*$H$352</f>
        <v>0</v>
      </c>
      <c r="AR352" s="112" t="s">
        <v>668</v>
      </c>
      <c r="AT352" s="112" t="s">
        <v>291</v>
      </c>
      <c r="AU352" s="112" t="s">
        <v>854</v>
      </c>
      <c r="AY352" s="104" t="s">
        <v>899</v>
      </c>
      <c r="BE352" s="186">
        <f>IF($N$352="základní",$J$352,0)</f>
        <v>0</v>
      </c>
      <c r="BF352" s="186">
        <f>IF($N$352="snížená",$J$352,0)</f>
        <v>0</v>
      </c>
      <c r="BG352" s="186">
        <f>IF($N$352="zákl. přenesená",$J$352,0)</f>
        <v>0</v>
      </c>
      <c r="BH352" s="186">
        <f>IF($N$352="sníž. přenesená",$J$352,0)</f>
        <v>0</v>
      </c>
      <c r="BI352" s="186">
        <f>IF($N$352="nulová",$J$352,0)</f>
        <v>0</v>
      </c>
      <c r="BJ352" s="112" t="s">
        <v>794</v>
      </c>
      <c r="BK352" s="186">
        <f>ROUND($I$352*$H$352,2)</f>
        <v>0</v>
      </c>
      <c r="BL352" s="112" t="s">
        <v>906</v>
      </c>
      <c r="BM352" s="112" t="s">
        <v>518</v>
      </c>
    </row>
    <row r="353" spans="2:47" s="104" customFormat="1" ht="27" customHeight="1">
      <c r="B353" s="105"/>
      <c r="D353" s="187" t="s">
        <v>908</v>
      </c>
      <c r="F353" s="188" t="s">
        <v>519</v>
      </c>
      <c r="L353" s="105"/>
      <c r="M353" s="189"/>
      <c r="T353" s="190"/>
      <c r="AT353" s="104" t="s">
        <v>908</v>
      </c>
      <c r="AU353" s="104" t="s">
        <v>854</v>
      </c>
    </row>
    <row r="354" spans="2:51" s="104" customFormat="1" ht="15.75" customHeight="1">
      <c r="B354" s="197"/>
      <c r="D354" s="203" t="s">
        <v>912</v>
      </c>
      <c r="E354" s="202"/>
      <c r="F354" s="198" t="s">
        <v>439</v>
      </c>
      <c r="H354" s="199">
        <v>1</v>
      </c>
      <c r="L354" s="197"/>
      <c r="M354" s="200"/>
      <c r="T354" s="201"/>
      <c r="AT354" s="202" t="s">
        <v>912</v>
      </c>
      <c r="AU354" s="202" t="s">
        <v>854</v>
      </c>
      <c r="AV354" s="202" t="s">
        <v>854</v>
      </c>
      <c r="AW354" s="202" t="s">
        <v>871</v>
      </c>
      <c r="AX354" s="202" t="s">
        <v>794</v>
      </c>
      <c r="AY354" s="202" t="s">
        <v>899</v>
      </c>
    </row>
    <row r="355" spans="2:65" s="104" customFormat="1" ht="15.75" customHeight="1">
      <c r="B355" s="105"/>
      <c r="C355" s="211" t="s">
        <v>520</v>
      </c>
      <c r="D355" s="211" t="s">
        <v>291</v>
      </c>
      <c r="E355" s="212" t="s">
        <v>521</v>
      </c>
      <c r="F355" s="213" t="s">
        <v>522</v>
      </c>
      <c r="G355" s="214" t="s">
        <v>418</v>
      </c>
      <c r="H355" s="215">
        <v>3</v>
      </c>
      <c r="I355" s="223"/>
      <c r="J355" s="216">
        <f>ROUND($I$355*$H$355,2)</f>
        <v>0</v>
      </c>
      <c r="K355" s="213" t="s">
        <v>905</v>
      </c>
      <c r="L355" s="217"/>
      <c r="M355" s="218"/>
      <c r="N355" s="219" t="s">
        <v>817</v>
      </c>
      <c r="Q355" s="184">
        <v>0.002</v>
      </c>
      <c r="R355" s="184">
        <f>$Q$355*$H$355</f>
        <v>0.006</v>
      </c>
      <c r="S355" s="184">
        <v>0</v>
      </c>
      <c r="T355" s="185">
        <f>$S$355*$H$355</f>
        <v>0</v>
      </c>
      <c r="AR355" s="112" t="s">
        <v>668</v>
      </c>
      <c r="AT355" s="112" t="s">
        <v>291</v>
      </c>
      <c r="AU355" s="112" t="s">
        <v>854</v>
      </c>
      <c r="AY355" s="104" t="s">
        <v>899</v>
      </c>
      <c r="BE355" s="186">
        <f>IF($N$355="základní",$J$355,0)</f>
        <v>0</v>
      </c>
      <c r="BF355" s="186">
        <f>IF($N$355="snížená",$J$355,0)</f>
        <v>0</v>
      </c>
      <c r="BG355" s="186">
        <f>IF($N$355="zákl. přenesená",$J$355,0)</f>
        <v>0</v>
      </c>
      <c r="BH355" s="186">
        <f>IF($N$355="sníž. přenesená",$J$355,0)</f>
        <v>0</v>
      </c>
      <c r="BI355" s="186">
        <f>IF($N$355="nulová",$J$355,0)</f>
        <v>0</v>
      </c>
      <c r="BJ355" s="112" t="s">
        <v>794</v>
      </c>
      <c r="BK355" s="186">
        <f>ROUND($I$355*$H$355,2)</f>
        <v>0</v>
      </c>
      <c r="BL355" s="112" t="s">
        <v>906</v>
      </c>
      <c r="BM355" s="112" t="s">
        <v>523</v>
      </c>
    </row>
    <row r="356" spans="2:47" s="104" customFormat="1" ht="27" customHeight="1">
      <c r="B356" s="105"/>
      <c r="D356" s="187" t="s">
        <v>908</v>
      </c>
      <c r="F356" s="188" t="s">
        <v>524</v>
      </c>
      <c r="L356" s="105"/>
      <c r="M356" s="189"/>
      <c r="T356" s="190"/>
      <c r="AT356" s="104" t="s">
        <v>908</v>
      </c>
      <c r="AU356" s="104" t="s">
        <v>854</v>
      </c>
    </row>
    <row r="357" spans="2:51" s="104" customFormat="1" ht="15.75" customHeight="1">
      <c r="B357" s="197"/>
      <c r="D357" s="203" t="s">
        <v>912</v>
      </c>
      <c r="E357" s="202"/>
      <c r="F357" s="198" t="s">
        <v>525</v>
      </c>
      <c r="H357" s="199">
        <v>3</v>
      </c>
      <c r="L357" s="197"/>
      <c r="M357" s="200"/>
      <c r="T357" s="201"/>
      <c r="AT357" s="202" t="s">
        <v>912</v>
      </c>
      <c r="AU357" s="202" t="s">
        <v>854</v>
      </c>
      <c r="AV357" s="202" t="s">
        <v>854</v>
      </c>
      <c r="AW357" s="202" t="s">
        <v>871</v>
      </c>
      <c r="AX357" s="202" t="s">
        <v>794</v>
      </c>
      <c r="AY357" s="202" t="s">
        <v>899</v>
      </c>
    </row>
    <row r="358" spans="2:65" s="104" customFormat="1" ht="15.75" customHeight="1">
      <c r="B358" s="105"/>
      <c r="C358" s="211" t="s">
        <v>526</v>
      </c>
      <c r="D358" s="211" t="s">
        <v>291</v>
      </c>
      <c r="E358" s="212" t="s">
        <v>527</v>
      </c>
      <c r="F358" s="213" t="s">
        <v>528</v>
      </c>
      <c r="G358" s="214" t="s">
        <v>418</v>
      </c>
      <c r="H358" s="215">
        <v>1</v>
      </c>
      <c r="I358" s="223"/>
      <c r="J358" s="216">
        <f>ROUND($I$358*$H$358,2)</f>
        <v>0</v>
      </c>
      <c r="K358" s="213" t="s">
        <v>905</v>
      </c>
      <c r="L358" s="217"/>
      <c r="M358" s="218"/>
      <c r="N358" s="219" t="s">
        <v>817</v>
      </c>
      <c r="Q358" s="184">
        <v>1.013</v>
      </c>
      <c r="R358" s="184">
        <f>$Q$358*$H$358</f>
        <v>1.013</v>
      </c>
      <c r="S358" s="184">
        <v>0</v>
      </c>
      <c r="T358" s="185">
        <f>$S$358*$H$358</f>
        <v>0</v>
      </c>
      <c r="AR358" s="112" t="s">
        <v>668</v>
      </c>
      <c r="AT358" s="112" t="s">
        <v>291</v>
      </c>
      <c r="AU358" s="112" t="s">
        <v>854</v>
      </c>
      <c r="AY358" s="104" t="s">
        <v>899</v>
      </c>
      <c r="BE358" s="186">
        <f>IF($N$358="základní",$J$358,0)</f>
        <v>0</v>
      </c>
      <c r="BF358" s="186">
        <f>IF($N$358="snížená",$J$358,0)</f>
        <v>0</v>
      </c>
      <c r="BG358" s="186">
        <f>IF($N$358="zákl. přenesená",$J$358,0)</f>
        <v>0</v>
      </c>
      <c r="BH358" s="186">
        <f>IF($N$358="sníž. přenesená",$J$358,0)</f>
        <v>0</v>
      </c>
      <c r="BI358" s="186">
        <f>IF($N$358="nulová",$J$358,0)</f>
        <v>0</v>
      </c>
      <c r="BJ358" s="112" t="s">
        <v>794</v>
      </c>
      <c r="BK358" s="186">
        <f>ROUND($I$358*$H$358,2)</f>
        <v>0</v>
      </c>
      <c r="BL358" s="112" t="s">
        <v>906</v>
      </c>
      <c r="BM358" s="112" t="s">
        <v>529</v>
      </c>
    </row>
    <row r="359" spans="2:47" s="104" customFormat="1" ht="27" customHeight="1">
      <c r="B359" s="105"/>
      <c r="D359" s="187" t="s">
        <v>908</v>
      </c>
      <c r="F359" s="188" t="s">
        <v>530</v>
      </c>
      <c r="L359" s="105"/>
      <c r="M359" s="189"/>
      <c r="T359" s="190"/>
      <c r="AT359" s="104" t="s">
        <v>908</v>
      </c>
      <c r="AU359" s="104" t="s">
        <v>854</v>
      </c>
    </row>
    <row r="360" spans="2:51" s="104" customFormat="1" ht="15.75" customHeight="1">
      <c r="B360" s="197"/>
      <c r="D360" s="203" t="s">
        <v>912</v>
      </c>
      <c r="E360" s="202"/>
      <c r="F360" s="198" t="s">
        <v>504</v>
      </c>
      <c r="H360" s="199">
        <v>1</v>
      </c>
      <c r="L360" s="197"/>
      <c r="M360" s="200"/>
      <c r="T360" s="201"/>
      <c r="AT360" s="202" t="s">
        <v>912</v>
      </c>
      <c r="AU360" s="202" t="s">
        <v>854</v>
      </c>
      <c r="AV360" s="202" t="s">
        <v>854</v>
      </c>
      <c r="AW360" s="202" t="s">
        <v>871</v>
      </c>
      <c r="AX360" s="202" t="s">
        <v>794</v>
      </c>
      <c r="AY360" s="202" t="s">
        <v>899</v>
      </c>
    </row>
    <row r="361" spans="2:65" s="104" customFormat="1" ht="15.75" customHeight="1">
      <c r="B361" s="105"/>
      <c r="C361" s="211" t="s">
        <v>531</v>
      </c>
      <c r="D361" s="211" t="s">
        <v>291</v>
      </c>
      <c r="E361" s="212" t="s">
        <v>532</v>
      </c>
      <c r="F361" s="213" t="s">
        <v>533</v>
      </c>
      <c r="G361" s="214" t="s">
        <v>418</v>
      </c>
      <c r="H361" s="215">
        <v>1</v>
      </c>
      <c r="I361" s="223"/>
      <c r="J361" s="216">
        <f>ROUND($I$361*$H$361,2)</f>
        <v>0</v>
      </c>
      <c r="K361" s="213" t="s">
        <v>905</v>
      </c>
      <c r="L361" s="217"/>
      <c r="M361" s="218"/>
      <c r="N361" s="219" t="s">
        <v>817</v>
      </c>
      <c r="Q361" s="184">
        <v>0.506</v>
      </c>
      <c r="R361" s="184">
        <f>$Q$361*$H$361</f>
        <v>0.506</v>
      </c>
      <c r="S361" s="184">
        <v>0</v>
      </c>
      <c r="T361" s="185">
        <f>$S$361*$H$361</f>
        <v>0</v>
      </c>
      <c r="AR361" s="112" t="s">
        <v>668</v>
      </c>
      <c r="AT361" s="112" t="s">
        <v>291</v>
      </c>
      <c r="AU361" s="112" t="s">
        <v>854</v>
      </c>
      <c r="AY361" s="104" t="s">
        <v>899</v>
      </c>
      <c r="BE361" s="186">
        <f>IF($N$361="základní",$J$361,0)</f>
        <v>0</v>
      </c>
      <c r="BF361" s="186">
        <f>IF($N$361="snížená",$J$361,0)</f>
        <v>0</v>
      </c>
      <c r="BG361" s="186">
        <f>IF($N$361="zákl. přenesená",$J$361,0)</f>
        <v>0</v>
      </c>
      <c r="BH361" s="186">
        <f>IF($N$361="sníž. přenesená",$J$361,0)</f>
        <v>0</v>
      </c>
      <c r="BI361" s="186">
        <f>IF($N$361="nulová",$J$361,0)</f>
        <v>0</v>
      </c>
      <c r="BJ361" s="112" t="s">
        <v>794</v>
      </c>
      <c r="BK361" s="186">
        <f>ROUND($I$361*$H$361,2)</f>
        <v>0</v>
      </c>
      <c r="BL361" s="112" t="s">
        <v>906</v>
      </c>
      <c r="BM361" s="112" t="s">
        <v>534</v>
      </c>
    </row>
    <row r="362" spans="2:47" s="104" customFormat="1" ht="27" customHeight="1">
      <c r="B362" s="105"/>
      <c r="D362" s="187" t="s">
        <v>908</v>
      </c>
      <c r="F362" s="188" t="s">
        <v>535</v>
      </c>
      <c r="L362" s="105"/>
      <c r="M362" s="189"/>
      <c r="T362" s="190"/>
      <c r="AT362" s="104" t="s">
        <v>908</v>
      </c>
      <c r="AU362" s="104" t="s">
        <v>854</v>
      </c>
    </row>
    <row r="363" spans="2:51" s="104" customFormat="1" ht="15.75" customHeight="1">
      <c r="B363" s="197"/>
      <c r="D363" s="203" t="s">
        <v>912</v>
      </c>
      <c r="E363" s="202"/>
      <c r="F363" s="198" t="s">
        <v>504</v>
      </c>
      <c r="H363" s="199">
        <v>1</v>
      </c>
      <c r="L363" s="197"/>
      <c r="M363" s="200"/>
      <c r="T363" s="201"/>
      <c r="AT363" s="202" t="s">
        <v>912</v>
      </c>
      <c r="AU363" s="202" t="s">
        <v>854</v>
      </c>
      <c r="AV363" s="202" t="s">
        <v>854</v>
      </c>
      <c r="AW363" s="202" t="s">
        <v>871</v>
      </c>
      <c r="AX363" s="202" t="s">
        <v>794</v>
      </c>
      <c r="AY363" s="202" t="s">
        <v>899</v>
      </c>
    </row>
    <row r="364" spans="2:65" s="104" customFormat="1" ht="15.75" customHeight="1">
      <c r="B364" s="105"/>
      <c r="C364" s="175" t="s">
        <v>536</v>
      </c>
      <c r="D364" s="175" t="s">
        <v>901</v>
      </c>
      <c r="E364" s="176" t="s">
        <v>537</v>
      </c>
      <c r="F364" s="177" t="s">
        <v>538</v>
      </c>
      <c r="G364" s="178" t="s">
        <v>418</v>
      </c>
      <c r="H364" s="179">
        <v>1</v>
      </c>
      <c r="I364" s="196"/>
      <c r="J364" s="181">
        <f>ROUND($I$364*$H$364,2)</f>
        <v>0</v>
      </c>
      <c r="K364" s="177" t="s">
        <v>905</v>
      </c>
      <c r="L364" s="105"/>
      <c r="M364" s="182"/>
      <c r="N364" s="183" t="s">
        <v>817</v>
      </c>
      <c r="Q364" s="184">
        <v>0.00702</v>
      </c>
      <c r="R364" s="184">
        <f>$Q$364*$H$364</f>
        <v>0.00702</v>
      </c>
      <c r="S364" s="184">
        <v>0</v>
      </c>
      <c r="T364" s="185">
        <f>$S$364*$H$364</f>
        <v>0</v>
      </c>
      <c r="AR364" s="112" t="s">
        <v>906</v>
      </c>
      <c r="AT364" s="112" t="s">
        <v>901</v>
      </c>
      <c r="AU364" s="112" t="s">
        <v>854</v>
      </c>
      <c r="AY364" s="104" t="s">
        <v>899</v>
      </c>
      <c r="BE364" s="186">
        <f>IF($N$364="základní",$J$364,0)</f>
        <v>0</v>
      </c>
      <c r="BF364" s="186">
        <f>IF($N$364="snížená",$J$364,0)</f>
        <v>0</v>
      </c>
      <c r="BG364" s="186">
        <f>IF($N$364="zákl. přenesená",$J$364,0)</f>
        <v>0</v>
      </c>
      <c r="BH364" s="186">
        <f>IF($N$364="sníž. přenesená",$J$364,0)</f>
        <v>0</v>
      </c>
      <c r="BI364" s="186">
        <f>IF($N$364="nulová",$J$364,0)</f>
        <v>0</v>
      </c>
      <c r="BJ364" s="112" t="s">
        <v>794</v>
      </c>
      <c r="BK364" s="186">
        <f>ROUND($I$364*$H$364,2)</f>
        <v>0</v>
      </c>
      <c r="BL364" s="112" t="s">
        <v>906</v>
      </c>
      <c r="BM364" s="112" t="s">
        <v>539</v>
      </c>
    </row>
    <row r="365" spans="2:47" s="104" customFormat="1" ht="16.5" customHeight="1">
      <c r="B365" s="105"/>
      <c r="D365" s="187" t="s">
        <v>908</v>
      </c>
      <c r="F365" s="188" t="s">
        <v>540</v>
      </c>
      <c r="L365" s="105"/>
      <c r="M365" s="189"/>
      <c r="T365" s="190"/>
      <c r="AT365" s="104" t="s">
        <v>908</v>
      </c>
      <c r="AU365" s="104" t="s">
        <v>854</v>
      </c>
    </row>
    <row r="366" spans="2:47" s="104" customFormat="1" ht="44.25" customHeight="1">
      <c r="B366" s="105"/>
      <c r="D366" s="203" t="s">
        <v>910</v>
      </c>
      <c r="F366" s="204" t="s">
        <v>541</v>
      </c>
      <c r="L366" s="105"/>
      <c r="M366" s="189"/>
      <c r="T366" s="190"/>
      <c r="AT366" s="104" t="s">
        <v>910</v>
      </c>
      <c r="AU366" s="104" t="s">
        <v>854</v>
      </c>
    </row>
    <row r="367" spans="2:51" s="104" customFormat="1" ht="15.75" customHeight="1">
      <c r="B367" s="197"/>
      <c r="D367" s="203" t="s">
        <v>912</v>
      </c>
      <c r="E367" s="202"/>
      <c r="F367" s="198" t="s">
        <v>504</v>
      </c>
      <c r="H367" s="199">
        <v>1</v>
      </c>
      <c r="L367" s="197"/>
      <c r="M367" s="200"/>
      <c r="T367" s="201"/>
      <c r="AT367" s="202" t="s">
        <v>912</v>
      </c>
      <c r="AU367" s="202" t="s">
        <v>854</v>
      </c>
      <c r="AV367" s="202" t="s">
        <v>854</v>
      </c>
      <c r="AW367" s="202" t="s">
        <v>871</v>
      </c>
      <c r="AX367" s="202" t="s">
        <v>794</v>
      </c>
      <c r="AY367" s="202" t="s">
        <v>899</v>
      </c>
    </row>
    <row r="368" spans="2:65" s="104" customFormat="1" ht="15.75" customHeight="1">
      <c r="B368" s="105"/>
      <c r="C368" s="211" t="s">
        <v>542</v>
      </c>
      <c r="D368" s="211" t="s">
        <v>291</v>
      </c>
      <c r="E368" s="212" t="s">
        <v>543</v>
      </c>
      <c r="F368" s="213" t="s">
        <v>544</v>
      </c>
      <c r="G368" s="214" t="s">
        <v>418</v>
      </c>
      <c r="H368" s="215">
        <v>1</v>
      </c>
      <c r="I368" s="223"/>
      <c r="J368" s="216">
        <f>ROUND($I$368*$H$368,2)</f>
        <v>0</v>
      </c>
      <c r="K368" s="213" t="s">
        <v>905</v>
      </c>
      <c r="L368" s="217"/>
      <c r="M368" s="218"/>
      <c r="N368" s="219" t="s">
        <v>817</v>
      </c>
      <c r="Q368" s="184">
        <v>0.08</v>
      </c>
      <c r="R368" s="184">
        <f>$Q$368*$H$368</f>
        <v>0.08</v>
      </c>
      <c r="S368" s="184">
        <v>0</v>
      </c>
      <c r="T368" s="185">
        <f>$S$368*$H$368</f>
        <v>0</v>
      </c>
      <c r="AR368" s="112" t="s">
        <v>668</v>
      </c>
      <c r="AT368" s="112" t="s">
        <v>291</v>
      </c>
      <c r="AU368" s="112" t="s">
        <v>854</v>
      </c>
      <c r="AY368" s="104" t="s">
        <v>899</v>
      </c>
      <c r="BE368" s="186">
        <f>IF($N$368="základní",$J$368,0)</f>
        <v>0</v>
      </c>
      <c r="BF368" s="186">
        <f>IF($N$368="snížená",$J$368,0)</f>
        <v>0</v>
      </c>
      <c r="BG368" s="186">
        <f>IF($N$368="zákl. přenesená",$J$368,0)</f>
        <v>0</v>
      </c>
      <c r="BH368" s="186">
        <f>IF($N$368="sníž. přenesená",$J$368,0)</f>
        <v>0</v>
      </c>
      <c r="BI368" s="186">
        <f>IF($N$368="nulová",$J$368,0)</f>
        <v>0</v>
      </c>
      <c r="BJ368" s="112" t="s">
        <v>794</v>
      </c>
      <c r="BK368" s="186">
        <f>ROUND($I$368*$H$368,2)</f>
        <v>0</v>
      </c>
      <c r="BL368" s="112" t="s">
        <v>906</v>
      </c>
      <c r="BM368" s="112" t="s">
        <v>545</v>
      </c>
    </row>
    <row r="369" spans="2:47" s="104" customFormat="1" ht="16.5" customHeight="1">
      <c r="B369" s="105"/>
      <c r="D369" s="187" t="s">
        <v>908</v>
      </c>
      <c r="F369" s="188" t="s">
        <v>546</v>
      </c>
      <c r="L369" s="105"/>
      <c r="M369" s="189"/>
      <c r="T369" s="190"/>
      <c r="AT369" s="104" t="s">
        <v>908</v>
      </c>
      <c r="AU369" s="104" t="s">
        <v>854</v>
      </c>
    </row>
    <row r="370" spans="2:51" s="104" customFormat="1" ht="15.75" customHeight="1">
      <c r="B370" s="197"/>
      <c r="D370" s="203" t="s">
        <v>912</v>
      </c>
      <c r="E370" s="202"/>
      <c r="F370" s="198" t="s">
        <v>504</v>
      </c>
      <c r="H370" s="199">
        <v>1</v>
      </c>
      <c r="L370" s="197"/>
      <c r="M370" s="200"/>
      <c r="T370" s="201"/>
      <c r="AT370" s="202" t="s">
        <v>912</v>
      </c>
      <c r="AU370" s="202" t="s">
        <v>854</v>
      </c>
      <c r="AV370" s="202" t="s">
        <v>854</v>
      </c>
      <c r="AW370" s="202" t="s">
        <v>871</v>
      </c>
      <c r="AX370" s="202" t="s">
        <v>794</v>
      </c>
      <c r="AY370" s="202" t="s">
        <v>899</v>
      </c>
    </row>
    <row r="371" spans="2:65" s="104" customFormat="1" ht="15.75" customHeight="1">
      <c r="B371" s="105"/>
      <c r="C371" s="175" t="s">
        <v>547</v>
      </c>
      <c r="D371" s="175" t="s">
        <v>901</v>
      </c>
      <c r="E371" s="176" t="s">
        <v>548</v>
      </c>
      <c r="F371" s="177" t="s">
        <v>549</v>
      </c>
      <c r="G371" s="178" t="s">
        <v>418</v>
      </c>
      <c r="H371" s="179">
        <v>3</v>
      </c>
      <c r="I371" s="196"/>
      <c r="J371" s="181">
        <f>ROUND($I$371*$H$371,2)</f>
        <v>0</v>
      </c>
      <c r="K371" s="177"/>
      <c r="L371" s="105"/>
      <c r="M371" s="182"/>
      <c r="N371" s="183" t="s">
        <v>817</v>
      </c>
      <c r="Q371" s="184">
        <v>0</v>
      </c>
      <c r="R371" s="184">
        <f>$Q$371*$H$371</f>
        <v>0</v>
      </c>
      <c r="S371" s="184">
        <v>0</v>
      </c>
      <c r="T371" s="185">
        <f>$S$371*$H$371</f>
        <v>0</v>
      </c>
      <c r="AR371" s="112" t="s">
        <v>906</v>
      </c>
      <c r="AT371" s="112" t="s">
        <v>901</v>
      </c>
      <c r="AU371" s="112" t="s">
        <v>854</v>
      </c>
      <c r="AY371" s="104" t="s">
        <v>899</v>
      </c>
      <c r="BE371" s="186">
        <f>IF($N$371="základní",$J$371,0)</f>
        <v>0</v>
      </c>
      <c r="BF371" s="186">
        <f>IF($N$371="snížená",$J$371,0)</f>
        <v>0</v>
      </c>
      <c r="BG371" s="186">
        <f>IF($N$371="zákl. přenesená",$J$371,0)</f>
        <v>0</v>
      </c>
      <c r="BH371" s="186">
        <f>IF($N$371="sníž. přenesená",$J$371,0)</f>
        <v>0</v>
      </c>
      <c r="BI371" s="186">
        <f>IF($N$371="nulová",$J$371,0)</f>
        <v>0</v>
      </c>
      <c r="BJ371" s="112" t="s">
        <v>794</v>
      </c>
      <c r="BK371" s="186">
        <f>ROUND($I$371*$H$371,2)</f>
        <v>0</v>
      </c>
      <c r="BL371" s="112" t="s">
        <v>906</v>
      </c>
      <c r="BM371" s="112" t="s">
        <v>550</v>
      </c>
    </row>
    <row r="372" spans="2:51" s="104" customFormat="1" ht="15.75" customHeight="1">
      <c r="B372" s="197"/>
      <c r="D372" s="187" t="s">
        <v>912</v>
      </c>
      <c r="E372" s="198"/>
      <c r="F372" s="198" t="s">
        <v>551</v>
      </c>
      <c r="H372" s="199">
        <v>3</v>
      </c>
      <c r="L372" s="197"/>
      <c r="M372" s="200"/>
      <c r="T372" s="201"/>
      <c r="AT372" s="202" t="s">
        <v>912</v>
      </c>
      <c r="AU372" s="202" t="s">
        <v>854</v>
      </c>
      <c r="AV372" s="202" t="s">
        <v>854</v>
      </c>
      <c r="AW372" s="202" t="s">
        <v>871</v>
      </c>
      <c r="AX372" s="202" t="s">
        <v>794</v>
      </c>
      <c r="AY372" s="202" t="s">
        <v>899</v>
      </c>
    </row>
    <row r="373" spans="2:63" s="165" customFormat="1" ht="30.75" customHeight="1">
      <c r="B373" s="164"/>
      <c r="D373" s="166" t="s">
        <v>845</v>
      </c>
      <c r="E373" s="173" t="s">
        <v>679</v>
      </c>
      <c r="F373" s="173" t="s">
        <v>552</v>
      </c>
      <c r="J373" s="174">
        <f>$BK$373</f>
        <v>0</v>
      </c>
      <c r="L373" s="164"/>
      <c r="M373" s="169"/>
      <c r="P373" s="170">
        <f>SUM($P$374:$P$400)</f>
        <v>0</v>
      </c>
      <c r="R373" s="170">
        <f>SUM($R$374:$R$400)</f>
        <v>2.1826039999999995</v>
      </c>
      <c r="T373" s="171">
        <f>SUM($T$374:$T$400)</f>
        <v>0</v>
      </c>
      <c r="AR373" s="166" t="s">
        <v>794</v>
      </c>
      <c r="AT373" s="166" t="s">
        <v>845</v>
      </c>
      <c r="AU373" s="166" t="s">
        <v>794</v>
      </c>
      <c r="AY373" s="166" t="s">
        <v>899</v>
      </c>
      <c r="BK373" s="172">
        <f>SUM($BK$374:$BK$400)</f>
        <v>0</v>
      </c>
    </row>
    <row r="374" spans="2:65" s="104" customFormat="1" ht="15.75" customHeight="1">
      <c r="B374" s="105"/>
      <c r="C374" s="175" t="s">
        <v>553</v>
      </c>
      <c r="D374" s="175" t="s">
        <v>901</v>
      </c>
      <c r="E374" s="176" t="s">
        <v>554</v>
      </c>
      <c r="F374" s="177" t="s">
        <v>555</v>
      </c>
      <c r="G374" s="178" t="s">
        <v>928</v>
      </c>
      <c r="H374" s="179">
        <v>2</v>
      </c>
      <c r="I374" s="196"/>
      <c r="J374" s="181">
        <f>ROUND($I$374*$H$374,2)</f>
        <v>0</v>
      </c>
      <c r="K374" s="177" t="s">
        <v>905</v>
      </c>
      <c r="L374" s="105"/>
      <c r="M374" s="182"/>
      <c r="N374" s="183" t="s">
        <v>817</v>
      </c>
      <c r="Q374" s="184">
        <v>0.1554</v>
      </c>
      <c r="R374" s="184">
        <f>$Q$374*$H$374</f>
        <v>0.3108</v>
      </c>
      <c r="S374" s="184">
        <v>0</v>
      </c>
      <c r="T374" s="185">
        <f>$S$374*$H$374</f>
        <v>0</v>
      </c>
      <c r="AR374" s="112" t="s">
        <v>906</v>
      </c>
      <c r="AT374" s="112" t="s">
        <v>901</v>
      </c>
      <c r="AU374" s="112" t="s">
        <v>854</v>
      </c>
      <c r="AY374" s="104" t="s">
        <v>899</v>
      </c>
      <c r="BE374" s="186">
        <f>IF($N$374="základní",$J$374,0)</f>
        <v>0</v>
      </c>
      <c r="BF374" s="186">
        <f>IF($N$374="snížená",$J$374,0)</f>
        <v>0</v>
      </c>
      <c r="BG374" s="186">
        <f>IF($N$374="zákl. přenesená",$J$374,0)</f>
        <v>0</v>
      </c>
      <c r="BH374" s="186">
        <f>IF($N$374="sníž. přenesená",$J$374,0)</f>
        <v>0</v>
      </c>
      <c r="BI374" s="186">
        <f>IF($N$374="nulová",$J$374,0)</f>
        <v>0</v>
      </c>
      <c r="BJ374" s="112" t="s">
        <v>794</v>
      </c>
      <c r="BK374" s="186">
        <f>ROUND($I$374*$H$374,2)</f>
        <v>0</v>
      </c>
      <c r="BL374" s="112" t="s">
        <v>906</v>
      </c>
      <c r="BM374" s="112" t="s">
        <v>556</v>
      </c>
    </row>
    <row r="375" spans="2:47" s="104" customFormat="1" ht="27" customHeight="1">
      <c r="B375" s="105"/>
      <c r="D375" s="187" t="s">
        <v>908</v>
      </c>
      <c r="F375" s="188" t="s">
        <v>557</v>
      </c>
      <c r="L375" s="105"/>
      <c r="M375" s="189"/>
      <c r="T375" s="190"/>
      <c r="AT375" s="104" t="s">
        <v>908</v>
      </c>
      <c r="AU375" s="104" t="s">
        <v>854</v>
      </c>
    </row>
    <row r="376" spans="2:47" s="104" customFormat="1" ht="84.75" customHeight="1">
      <c r="B376" s="105"/>
      <c r="D376" s="203" t="s">
        <v>910</v>
      </c>
      <c r="F376" s="204" t="s">
        <v>558</v>
      </c>
      <c r="L376" s="105"/>
      <c r="M376" s="189"/>
      <c r="T376" s="190"/>
      <c r="AT376" s="104" t="s">
        <v>910</v>
      </c>
      <c r="AU376" s="104" t="s">
        <v>854</v>
      </c>
    </row>
    <row r="377" spans="2:51" s="104" customFormat="1" ht="15.75" customHeight="1">
      <c r="B377" s="197"/>
      <c r="D377" s="203" t="s">
        <v>912</v>
      </c>
      <c r="E377" s="202"/>
      <c r="F377" s="198" t="s">
        <v>559</v>
      </c>
      <c r="H377" s="199">
        <v>2</v>
      </c>
      <c r="L377" s="197"/>
      <c r="M377" s="200"/>
      <c r="T377" s="201"/>
      <c r="AT377" s="202" t="s">
        <v>912</v>
      </c>
      <c r="AU377" s="202" t="s">
        <v>854</v>
      </c>
      <c r="AV377" s="202" t="s">
        <v>854</v>
      </c>
      <c r="AW377" s="202" t="s">
        <v>871</v>
      </c>
      <c r="AX377" s="202" t="s">
        <v>794</v>
      </c>
      <c r="AY377" s="202" t="s">
        <v>899</v>
      </c>
    </row>
    <row r="378" spans="2:65" s="104" customFormat="1" ht="15.75" customHeight="1">
      <c r="B378" s="105"/>
      <c r="C378" s="175" t="s">
        <v>560</v>
      </c>
      <c r="D378" s="175" t="s">
        <v>901</v>
      </c>
      <c r="E378" s="176" t="s">
        <v>561</v>
      </c>
      <c r="F378" s="177" t="s">
        <v>562</v>
      </c>
      <c r="G378" s="178" t="s">
        <v>928</v>
      </c>
      <c r="H378" s="179">
        <v>4</v>
      </c>
      <c r="I378" s="196"/>
      <c r="J378" s="181">
        <f>ROUND($I$378*$H$378,2)</f>
        <v>0</v>
      </c>
      <c r="K378" s="177" t="s">
        <v>905</v>
      </c>
      <c r="L378" s="105"/>
      <c r="M378" s="182"/>
      <c r="N378" s="183" t="s">
        <v>817</v>
      </c>
      <c r="Q378" s="184">
        <v>0.1295</v>
      </c>
      <c r="R378" s="184">
        <f>$Q$378*$H$378</f>
        <v>0.518</v>
      </c>
      <c r="S378" s="184">
        <v>0</v>
      </c>
      <c r="T378" s="185">
        <f>$S$378*$H$378</f>
        <v>0</v>
      </c>
      <c r="AR378" s="112" t="s">
        <v>906</v>
      </c>
      <c r="AT378" s="112" t="s">
        <v>901</v>
      </c>
      <c r="AU378" s="112" t="s">
        <v>854</v>
      </c>
      <c r="AY378" s="104" t="s">
        <v>899</v>
      </c>
      <c r="BE378" s="186">
        <f>IF($N$378="základní",$J$378,0)</f>
        <v>0</v>
      </c>
      <c r="BF378" s="186">
        <f>IF($N$378="snížená",$J$378,0)</f>
        <v>0</v>
      </c>
      <c r="BG378" s="186">
        <f>IF($N$378="zákl. přenesená",$J$378,0)</f>
        <v>0</v>
      </c>
      <c r="BH378" s="186">
        <f>IF($N$378="sníž. přenesená",$J$378,0)</f>
        <v>0</v>
      </c>
      <c r="BI378" s="186">
        <f>IF($N$378="nulová",$J$378,0)</f>
        <v>0</v>
      </c>
      <c r="BJ378" s="112" t="s">
        <v>794</v>
      </c>
      <c r="BK378" s="186">
        <f>ROUND($I$378*$H$378,2)</f>
        <v>0</v>
      </c>
      <c r="BL378" s="112" t="s">
        <v>906</v>
      </c>
      <c r="BM378" s="112" t="s">
        <v>563</v>
      </c>
    </row>
    <row r="379" spans="2:47" s="104" customFormat="1" ht="27" customHeight="1">
      <c r="B379" s="105"/>
      <c r="D379" s="187" t="s">
        <v>908</v>
      </c>
      <c r="F379" s="188" t="s">
        <v>564</v>
      </c>
      <c r="L379" s="105"/>
      <c r="M379" s="189"/>
      <c r="T379" s="190"/>
      <c r="AT379" s="104" t="s">
        <v>908</v>
      </c>
      <c r="AU379" s="104" t="s">
        <v>854</v>
      </c>
    </row>
    <row r="380" spans="2:47" s="104" customFormat="1" ht="84.75" customHeight="1">
      <c r="B380" s="105"/>
      <c r="D380" s="203" t="s">
        <v>910</v>
      </c>
      <c r="F380" s="204" t="s">
        <v>565</v>
      </c>
      <c r="L380" s="105"/>
      <c r="M380" s="189"/>
      <c r="T380" s="190"/>
      <c r="AT380" s="104" t="s">
        <v>910</v>
      </c>
      <c r="AU380" s="104" t="s">
        <v>854</v>
      </c>
    </row>
    <row r="381" spans="2:51" s="104" customFormat="1" ht="15.75" customHeight="1">
      <c r="B381" s="197"/>
      <c r="D381" s="203" t="s">
        <v>912</v>
      </c>
      <c r="E381" s="202"/>
      <c r="F381" s="198" t="s">
        <v>566</v>
      </c>
      <c r="H381" s="199">
        <v>4</v>
      </c>
      <c r="L381" s="197"/>
      <c r="M381" s="200"/>
      <c r="T381" s="201"/>
      <c r="AT381" s="202" t="s">
        <v>912</v>
      </c>
      <c r="AU381" s="202" t="s">
        <v>854</v>
      </c>
      <c r="AV381" s="202" t="s">
        <v>854</v>
      </c>
      <c r="AW381" s="202" t="s">
        <v>871</v>
      </c>
      <c r="AX381" s="202" t="s">
        <v>794</v>
      </c>
      <c r="AY381" s="202" t="s">
        <v>899</v>
      </c>
    </row>
    <row r="382" spans="2:65" s="104" customFormat="1" ht="15.75" customHeight="1">
      <c r="B382" s="105"/>
      <c r="C382" s="175" t="s">
        <v>567</v>
      </c>
      <c r="D382" s="175" t="s">
        <v>901</v>
      </c>
      <c r="E382" s="176" t="s">
        <v>568</v>
      </c>
      <c r="F382" s="177" t="s">
        <v>569</v>
      </c>
      <c r="G382" s="178" t="s">
        <v>943</v>
      </c>
      <c r="H382" s="179">
        <v>0.6</v>
      </c>
      <c r="I382" s="196"/>
      <c r="J382" s="181">
        <f>ROUND($I$382*$H$382,2)</f>
        <v>0</v>
      </c>
      <c r="K382" s="177" t="s">
        <v>905</v>
      </c>
      <c r="L382" s="105"/>
      <c r="M382" s="182"/>
      <c r="N382" s="183" t="s">
        <v>817</v>
      </c>
      <c r="Q382" s="184">
        <v>2.25634</v>
      </c>
      <c r="R382" s="184">
        <f>$Q$382*$H$382</f>
        <v>1.3538039999999998</v>
      </c>
      <c r="S382" s="184">
        <v>0</v>
      </c>
      <c r="T382" s="185">
        <f>$S$382*$H$382</f>
        <v>0</v>
      </c>
      <c r="AR382" s="112" t="s">
        <v>906</v>
      </c>
      <c r="AT382" s="112" t="s">
        <v>901</v>
      </c>
      <c r="AU382" s="112" t="s">
        <v>854</v>
      </c>
      <c r="AY382" s="104" t="s">
        <v>899</v>
      </c>
      <c r="BE382" s="186">
        <f>IF($N$382="základní",$J$382,0)</f>
        <v>0</v>
      </c>
      <c r="BF382" s="186">
        <f>IF($N$382="snížená",$J$382,0)</f>
        <v>0</v>
      </c>
      <c r="BG382" s="186">
        <f>IF($N$382="zákl. přenesená",$J$382,0)</f>
        <v>0</v>
      </c>
      <c r="BH382" s="186">
        <f>IF($N$382="sníž. přenesená",$J$382,0)</f>
        <v>0</v>
      </c>
      <c r="BI382" s="186">
        <f>IF($N$382="nulová",$J$382,0)</f>
        <v>0</v>
      </c>
      <c r="BJ382" s="112" t="s">
        <v>794</v>
      </c>
      <c r="BK382" s="186">
        <f>ROUND($I$382*$H$382,2)</f>
        <v>0</v>
      </c>
      <c r="BL382" s="112" t="s">
        <v>906</v>
      </c>
      <c r="BM382" s="112" t="s">
        <v>570</v>
      </c>
    </row>
    <row r="383" spans="2:47" s="104" customFormat="1" ht="16.5" customHeight="1">
      <c r="B383" s="105"/>
      <c r="D383" s="187" t="s">
        <v>908</v>
      </c>
      <c r="F383" s="188" t="s">
        <v>571</v>
      </c>
      <c r="L383" s="105"/>
      <c r="M383" s="189"/>
      <c r="T383" s="190"/>
      <c r="AT383" s="104" t="s">
        <v>908</v>
      </c>
      <c r="AU383" s="104" t="s">
        <v>854</v>
      </c>
    </row>
    <row r="384" spans="2:51" s="104" customFormat="1" ht="15.75" customHeight="1">
      <c r="B384" s="197"/>
      <c r="D384" s="203" t="s">
        <v>912</v>
      </c>
      <c r="E384" s="202"/>
      <c r="F384" s="198" t="s">
        <v>572</v>
      </c>
      <c r="H384" s="199">
        <v>0.6</v>
      </c>
      <c r="L384" s="197"/>
      <c r="M384" s="200"/>
      <c r="T384" s="201"/>
      <c r="AT384" s="202" t="s">
        <v>912</v>
      </c>
      <c r="AU384" s="202" t="s">
        <v>854</v>
      </c>
      <c r="AV384" s="202" t="s">
        <v>854</v>
      </c>
      <c r="AW384" s="202" t="s">
        <v>871</v>
      </c>
      <c r="AX384" s="202" t="s">
        <v>794</v>
      </c>
      <c r="AY384" s="202" t="s">
        <v>899</v>
      </c>
    </row>
    <row r="385" spans="2:65" s="104" customFormat="1" ht="15.75" customHeight="1">
      <c r="B385" s="105"/>
      <c r="C385" s="175" t="s">
        <v>573</v>
      </c>
      <c r="D385" s="175" t="s">
        <v>901</v>
      </c>
      <c r="E385" s="176" t="s">
        <v>574</v>
      </c>
      <c r="F385" s="177" t="s">
        <v>575</v>
      </c>
      <c r="G385" s="178" t="s">
        <v>928</v>
      </c>
      <c r="H385" s="179">
        <v>9.5</v>
      </c>
      <c r="I385" s="196"/>
      <c r="J385" s="181">
        <f>ROUND($I$385*$H$385,2)</f>
        <v>0</v>
      </c>
      <c r="K385" s="177" t="s">
        <v>905</v>
      </c>
      <c r="L385" s="105"/>
      <c r="M385" s="182"/>
      <c r="N385" s="183" t="s">
        <v>817</v>
      </c>
      <c r="Q385" s="184">
        <v>0</v>
      </c>
      <c r="R385" s="184">
        <f>$Q$385*$H$385</f>
        <v>0</v>
      </c>
      <c r="S385" s="184">
        <v>0</v>
      </c>
      <c r="T385" s="185">
        <f>$S$385*$H$385</f>
        <v>0</v>
      </c>
      <c r="AR385" s="112" t="s">
        <v>906</v>
      </c>
      <c r="AT385" s="112" t="s">
        <v>901</v>
      </c>
      <c r="AU385" s="112" t="s">
        <v>854</v>
      </c>
      <c r="AY385" s="104" t="s">
        <v>899</v>
      </c>
      <c r="BE385" s="186">
        <f>IF($N$385="základní",$J$385,0)</f>
        <v>0</v>
      </c>
      <c r="BF385" s="186">
        <f>IF($N$385="snížená",$J$385,0)</f>
        <v>0</v>
      </c>
      <c r="BG385" s="186">
        <f>IF($N$385="zákl. přenesená",$J$385,0)</f>
        <v>0</v>
      </c>
      <c r="BH385" s="186">
        <f>IF($N$385="sníž. přenesená",$J$385,0)</f>
        <v>0</v>
      </c>
      <c r="BI385" s="186">
        <f>IF($N$385="nulová",$J$385,0)</f>
        <v>0</v>
      </c>
      <c r="BJ385" s="112" t="s">
        <v>794</v>
      </c>
      <c r="BK385" s="186">
        <f>ROUND($I$385*$H$385,2)</f>
        <v>0</v>
      </c>
      <c r="BL385" s="112" t="s">
        <v>906</v>
      </c>
      <c r="BM385" s="112" t="s">
        <v>576</v>
      </c>
    </row>
    <row r="386" spans="2:47" s="104" customFormat="1" ht="16.5" customHeight="1">
      <c r="B386" s="105"/>
      <c r="D386" s="187" t="s">
        <v>908</v>
      </c>
      <c r="F386" s="188" t="s">
        <v>577</v>
      </c>
      <c r="L386" s="105"/>
      <c r="M386" s="189"/>
      <c r="T386" s="190"/>
      <c r="AT386" s="104" t="s">
        <v>908</v>
      </c>
      <c r="AU386" s="104" t="s">
        <v>854</v>
      </c>
    </row>
    <row r="387" spans="2:47" s="104" customFormat="1" ht="30.75" customHeight="1">
      <c r="B387" s="105"/>
      <c r="D387" s="203" t="s">
        <v>910</v>
      </c>
      <c r="F387" s="204" t="s">
        <v>578</v>
      </c>
      <c r="L387" s="105"/>
      <c r="M387" s="189"/>
      <c r="T387" s="190"/>
      <c r="AT387" s="104" t="s">
        <v>910</v>
      </c>
      <c r="AU387" s="104" t="s">
        <v>854</v>
      </c>
    </row>
    <row r="388" spans="2:51" s="104" customFormat="1" ht="15.75" customHeight="1">
      <c r="B388" s="197"/>
      <c r="D388" s="203" t="s">
        <v>912</v>
      </c>
      <c r="E388" s="202"/>
      <c r="F388" s="198" t="s">
        <v>579</v>
      </c>
      <c r="H388" s="199">
        <v>9.5</v>
      </c>
      <c r="L388" s="197"/>
      <c r="M388" s="200"/>
      <c r="T388" s="201"/>
      <c r="AT388" s="202" t="s">
        <v>912</v>
      </c>
      <c r="AU388" s="202" t="s">
        <v>854</v>
      </c>
      <c r="AV388" s="202" t="s">
        <v>854</v>
      </c>
      <c r="AW388" s="202" t="s">
        <v>871</v>
      </c>
      <c r="AX388" s="202" t="s">
        <v>794</v>
      </c>
      <c r="AY388" s="202" t="s">
        <v>899</v>
      </c>
    </row>
    <row r="389" spans="2:65" s="104" customFormat="1" ht="15.75" customHeight="1">
      <c r="B389" s="105"/>
      <c r="C389" s="175" t="s">
        <v>580</v>
      </c>
      <c r="D389" s="175" t="s">
        <v>901</v>
      </c>
      <c r="E389" s="176" t="s">
        <v>581</v>
      </c>
      <c r="F389" s="177" t="s">
        <v>582</v>
      </c>
      <c r="G389" s="178" t="s">
        <v>928</v>
      </c>
      <c r="H389" s="179">
        <v>4</v>
      </c>
      <c r="I389" s="196"/>
      <c r="J389" s="181">
        <f>ROUND($I$389*$H$389,2)</f>
        <v>0</v>
      </c>
      <c r="K389" s="177" t="s">
        <v>905</v>
      </c>
      <c r="L389" s="105"/>
      <c r="M389" s="182"/>
      <c r="N389" s="183" t="s">
        <v>817</v>
      </c>
      <c r="Q389" s="184">
        <v>0</v>
      </c>
      <c r="R389" s="184">
        <f>$Q$389*$H$389</f>
        <v>0</v>
      </c>
      <c r="S389" s="184">
        <v>0</v>
      </c>
      <c r="T389" s="185">
        <f>$S$389*$H$389</f>
        <v>0</v>
      </c>
      <c r="AR389" s="112" t="s">
        <v>906</v>
      </c>
      <c r="AT389" s="112" t="s">
        <v>901</v>
      </c>
      <c r="AU389" s="112" t="s">
        <v>854</v>
      </c>
      <c r="AY389" s="104" t="s">
        <v>899</v>
      </c>
      <c r="BE389" s="186">
        <f>IF($N$389="základní",$J$389,0)</f>
        <v>0</v>
      </c>
      <c r="BF389" s="186">
        <f>IF($N$389="snížená",$J$389,0)</f>
        <v>0</v>
      </c>
      <c r="BG389" s="186">
        <f>IF($N$389="zákl. přenesená",$J$389,0)</f>
        <v>0</v>
      </c>
      <c r="BH389" s="186">
        <f>IF($N$389="sníž. přenesená",$J$389,0)</f>
        <v>0</v>
      </c>
      <c r="BI389" s="186">
        <f>IF($N$389="nulová",$J$389,0)</f>
        <v>0</v>
      </c>
      <c r="BJ389" s="112" t="s">
        <v>794</v>
      </c>
      <c r="BK389" s="186">
        <f>ROUND($I$389*$H$389,2)</f>
        <v>0</v>
      </c>
      <c r="BL389" s="112" t="s">
        <v>906</v>
      </c>
      <c r="BM389" s="112" t="s">
        <v>583</v>
      </c>
    </row>
    <row r="390" spans="2:47" s="104" customFormat="1" ht="38.25" customHeight="1">
      <c r="B390" s="105"/>
      <c r="D390" s="187" t="s">
        <v>908</v>
      </c>
      <c r="F390" s="188" t="s">
        <v>584</v>
      </c>
      <c r="L390" s="105"/>
      <c r="M390" s="189"/>
      <c r="T390" s="190"/>
      <c r="AT390" s="104" t="s">
        <v>908</v>
      </c>
      <c r="AU390" s="104" t="s">
        <v>854</v>
      </c>
    </row>
    <row r="391" spans="2:47" s="104" customFormat="1" ht="71.25" customHeight="1">
      <c r="B391" s="105"/>
      <c r="D391" s="203" t="s">
        <v>910</v>
      </c>
      <c r="F391" s="204" t="s">
        <v>585</v>
      </c>
      <c r="L391" s="105"/>
      <c r="M391" s="189"/>
      <c r="T391" s="190"/>
      <c r="AT391" s="104" t="s">
        <v>910</v>
      </c>
      <c r="AU391" s="104" t="s">
        <v>854</v>
      </c>
    </row>
    <row r="392" spans="2:51" s="104" customFormat="1" ht="15.75" customHeight="1">
      <c r="B392" s="197"/>
      <c r="D392" s="203" t="s">
        <v>912</v>
      </c>
      <c r="E392" s="202"/>
      <c r="F392" s="198" t="s">
        <v>566</v>
      </c>
      <c r="H392" s="199">
        <v>4</v>
      </c>
      <c r="L392" s="197"/>
      <c r="M392" s="200"/>
      <c r="T392" s="201"/>
      <c r="AT392" s="202" t="s">
        <v>912</v>
      </c>
      <c r="AU392" s="202" t="s">
        <v>854</v>
      </c>
      <c r="AV392" s="202" t="s">
        <v>854</v>
      </c>
      <c r="AW392" s="202" t="s">
        <v>871</v>
      </c>
      <c r="AX392" s="202" t="s">
        <v>794</v>
      </c>
      <c r="AY392" s="202" t="s">
        <v>899</v>
      </c>
    </row>
    <row r="393" spans="2:65" s="104" customFormat="1" ht="15.75" customHeight="1">
      <c r="B393" s="105"/>
      <c r="C393" s="175" t="s">
        <v>586</v>
      </c>
      <c r="D393" s="175" t="s">
        <v>901</v>
      </c>
      <c r="E393" s="176" t="s">
        <v>587</v>
      </c>
      <c r="F393" s="177" t="s">
        <v>588</v>
      </c>
      <c r="G393" s="178" t="s">
        <v>928</v>
      </c>
      <c r="H393" s="179">
        <v>2</v>
      </c>
      <c r="I393" s="196"/>
      <c r="J393" s="181">
        <f>ROUND($I$393*$H$393,2)</f>
        <v>0</v>
      </c>
      <c r="K393" s="177" t="s">
        <v>905</v>
      </c>
      <c r="L393" s="105"/>
      <c r="M393" s="182"/>
      <c r="N393" s="183" t="s">
        <v>817</v>
      </c>
      <c r="Q393" s="184">
        <v>0</v>
      </c>
      <c r="R393" s="184">
        <f>$Q$393*$H$393</f>
        <v>0</v>
      </c>
      <c r="S393" s="184">
        <v>0</v>
      </c>
      <c r="T393" s="185">
        <f>$S$393*$H$393</f>
        <v>0</v>
      </c>
      <c r="AR393" s="112" t="s">
        <v>906</v>
      </c>
      <c r="AT393" s="112" t="s">
        <v>901</v>
      </c>
      <c r="AU393" s="112" t="s">
        <v>854</v>
      </c>
      <c r="AY393" s="104" t="s">
        <v>899</v>
      </c>
      <c r="BE393" s="186">
        <f>IF($N$393="základní",$J$393,0)</f>
        <v>0</v>
      </c>
      <c r="BF393" s="186">
        <f>IF($N$393="snížená",$J$393,0)</f>
        <v>0</v>
      </c>
      <c r="BG393" s="186">
        <f>IF($N$393="zákl. přenesená",$J$393,0)</f>
        <v>0</v>
      </c>
      <c r="BH393" s="186">
        <f>IF($N$393="sníž. přenesená",$J$393,0)</f>
        <v>0</v>
      </c>
      <c r="BI393" s="186">
        <f>IF($N$393="nulová",$J$393,0)</f>
        <v>0</v>
      </c>
      <c r="BJ393" s="112" t="s">
        <v>794</v>
      </c>
      <c r="BK393" s="186">
        <f>ROUND($I$393*$H$393,2)</f>
        <v>0</v>
      </c>
      <c r="BL393" s="112" t="s">
        <v>906</v>
      </c>
      <c r="BM393" s="112" t="s">
        <v>589</v>
      </c>
    </row>
    <row r="394" spans="2:47" s="104" customFormat="1" ht="38.25" customHeight="1">
      <c r="B394" s="105"/>
      <c r="D394" s="187" t="s">
        <v>908</v>
      </c>
      <c r="F394" s="188" t="s">
        <v>590</v>
      </c>
      <c r="L394" s="105"/>
      <c r="M394" s="189"/>
      <c r="T394" s="190"/>
      <c r="AT394" s="104" t="s">
        <v>908</v>
      </c>
      <c r="AU394" s="104" t="s">
        <v>854</v>
      </c>
    </row>
    <row r="395" spans="2:47" s="104" customFormat="1" ht="71.25" customHeight="1">
      <c r="B395" s="105"/>
      <c r="D395" s="203" t="s">
        <v>910</v>
      </c>
      <c r="F395" s="204" t="s">
        <v>585</v>
      </c>
      <c r="L395" s="105"/>
      <c r="M395" s="189"/>
      <c r="T395" s="190"/>
      <c r="AT395" s="104" t="s">
        <v>910</v>
      </c>
      <c r="AU395" s="104" t="s">
        <v>854</v>
      </c>
    </row>
    <row r="396" spans="2:51" s="104" customFormat="1" ht="15.75" customHeight="1">
      <c r="B396" s="197"/>
      <c r="D396" s="203" t="s">
        <v>912</v>
      </c>
      <c r="E396" s="202"/>
      <c r="F396" s="198" t="s">
        <v>445</v>
      </c>
      <c r="H396" s="199">
        <v>2</v>
      </c>
      <c r="L396" s="197"/>
      <c r="M396" s="200"/>
      <c r="T396" s="201"/>
      <c r="AT396" s="202" t="s">
        <v>912</v>
      </c>
      <c r="AU396" s="202" t="s">
        <v>854</v>
      </c>
      <c r="AV396" s="202" t="s">
        <v>854</v>
      </c>
      <c r="AW396" s="202" t="s">
        <v>871</v>
      </c>
      <c r="AX396" s="202" t="s">
        <v>794</v>
      </c>
      <c r="AY396" s="202" t="s">
        <v>899</v>
      </c>
    </row>
    <row r="397" spans="2:65" s="104" customFormat="1" ht="15.75" customHeight="1">
      <c r="B397" s="105"/>
      <c r="C397" s="175" t="s">
        <v>591</v>
      </c>
      <c r="D397" s="175" t="s">
        <v>901</v>
      </c>
      <c r="E397" s="176" t="s">
        <v>592</v>
      </c>
      <c r="F397" s="177" t="s">
        <v>593</v>
      </c>
      <c r="G397" s="178" t="s">
        <v>904</v>
      </c>
      <c r="H397" s="179">
        <v>2.1</v>
      </c>
      <c r="I397" s="196"/>
      <c r="J397" s="181">
        <f>ROUND($I$397*$H$397,2)</f>
        <v>0</v>
      </c>
      <c r="K397" s="177" t="s">
        <v>905</v>
      </c>
      <c r="L397" s="105"/>
      <c r="M397" s="182"/>
      <c r="N397" s="183" t="s">
        <v>817</v>
      </c>
      <c r="Q397" s="184">
        <v>0</v>
      </c>
      <c r="R397" s="184">
        <f>$Q$397*$H$397</f>
        <v>0</v>
      </c>
      <c r="S397" s="184">
        <v>0</v>
      </c>
      <c r="T397" s="185">
        <f>$S$397*$H$397</f>
        <v>0</v>
      </c>
      <c r="AR397" s="112" t="s">
        <v>906</v>
      </c>
      <c r="AT397" s="112" t="s">
        <v>901</v>
      </c>
      <c r="AU397" s="112" t="s">
        <v>854</v>
      </c>
      <c r="AY397" s="104" t="s">
        <v>899</v>
      </c>
      <c r="BE397" s="186">
        <f>IF($N$397="základní",$J$397,0)</f>
        <v>0</v>
      </c>
      <c r="BF397" s="186">
        <f>IF($N$397="snížená",$J$397,0)</f>
        <v>0</v>
      </c>
      <c r="BG397" s="186">
        <f>IF($N$397="zákl. přenesená",$J$397,0)</f>
        <v>0</v>
      </c>
      <c r="BH397" s="186">
        <f>IF($N$397="sníž. přenesená",$J$397,0)</f>
        <v>0</v>
      </c>
      <c r="BI397" s="186">
        <f>IF($N$397="nulová",$J$397,0)</f>
        <v>0</v>
      </c>
      <c r="BJ397" s="112" t="s">
        <v>794</v>
      </c>
      <c r="BK397" s="186">
        <f>ROUND($I$397*$H$397,2)</f>
        <v>0</v>
      </c>
      <c r="BL397" s="112" t="s">
        <v>906</v>
      </c>
      <c r="BM397" s="112" t="s">
        <v>594</v>
      </c>
    </row>
    <row r="398" spans="2:47" s="104" customFormat="1" ht="38.25" customHeight="1">
      <c r="B398" s="105"/>
      <c r="D398" s="187" t="s">
        <v>908</v>
      </c>
      <c r="F398" s="188" t="s">
        <v>595</v>
      </c>
      <c r="L398" s="105"/>
      <c r="M398" s="189"/>
      <c r="T398" s="190"/>
      <c r="AT398" s="104" t="s">
        <v>908</v>
      </c>
      <c r="AU398" s="104" t="s">
        <v>854</v>
      </c>
    </row>
    <row r="399" spans="2:47" s="104" customFormat="1" ht="71.25" customHeight="1">
      <c r="B399" s="105"/>
      <c r="D399" s="203" t="s">
        <v>910</v>
      </c>
      <c r="F399" s="204" t="s">
        <v>585</v>
      </c>
      <c r="L399" s="105"/>
      <c r="M399" s="189"/>
      <c r="T399" s="190"/>
      <c r="AT399" s="104" t="s">
        <v>910</v>
      </c>
      <c r="AU399" s="104" t="s">
        <v>854</v>
      </c>
    </row>
    <row r="400" spans="2:51" s="104" customFormat="1" ht="15.75" customHeight="1">
      <c r="B400" s="197"/>
      <c r="D400" s="203" t="s">
        <v>912</v>
      </c>
      <c r="E400" s="202"/>
      <c r="F400" s="198" t="s">
        <v>913</v>
      </c>
      <c r="H400" s="199">
        <v>2.1</v>
      </c>
      <c r="L400" s="197"/>
      <c r="M400" s="200"/>
      <c r="T400" s="201"/>
      <c r="AT400" s="202" t="s">
        <v>912</v>
      </c>
      <c r="AU400" s="202" t="s">
        <v>854</v>
      </c>
      <c r="AV400" s="202" t="s">
        <v>854</v>
      </c>
      <c r="AW400" s="202" t="s">
        <v>871</v>
      </c>
      <c r="AX400" s="202" t="s">
        <v>794</v>
      </c>
      <c r="AY400" s="202" t="s">
        <v>899</v>
      </c>
    </row>
    <row r="401" spans="2:63" s="165" customFormat="1" ht="30.75" customHeight="1">
      <c r="B401" s="164"/>
      <c r="D401" s="166" t="s">
        <v>845</v>
      </c>
      <c r="E401" s="173" t="s">
        <v>596</v>
      </c>
      <c r="F401" s="173" t="s">
        <v>597</v>
      </c>
      <c r="J401" s="174">
        <f>$BK$401</f>
        <v>0</v>
      </c>
      <c r="L401" s="164"/>
      <c r="M401" s="169"/>
      <c r="P401" s="170">
        <f>SUM($P$402:$P$417)</f>
        <v>0</v>
      </c>
      <c r="R401" s="170">
        <f>SUM($R$402:$R$417)</f>
        <v>0</v>
      </c>
      <c r="T401" s="171">
        <f>SUM($T$402:$T$417)</f>
        <v>0</v>
      </c>
      <c r="AR401" s="166" t="s">
        <v>794</v>
      </c>
      <c r="AT401" s="166" t="s">
        <v>845</v>
      </c>
      <c r="AU401" s="166" t="s">
        <v>794</v>
      </c>
      <c r="AY401" s="166" t="s">
        <v>899</v>
      </c>
      <c r="BK401" s="172">
        <f>SUM($BK$402:$BK$417)</f>
        <v>0</v>
      </c>
    </row>
    <row r="402" spans="2:65" s="104" customFormat="1" ht="15.75" customHeight="1">
      <c r="B402" s="105"/>
      <c r="C402" s="175" t="s">
        <v>598</v>
      </c>
      <c r="D402" s="175" t="s">
        <v>901</v>
      </c>
      <c r="E402" s="176" t="s">
        <v>599</v>
      </c>
      <c r="F402" s="177" t="s">
        <v>600</v>
      </c>
      <c r="G402" s="178" t="s">
        <v>294</v>
      </c>
      <c r="H402" s="179">
        <v>1.896</v>
      </c>
      <c r="I402" s="196"/>
      <c r="J402" s="181">
        <f>ROUND($I$402*$H$402,2)</f>
        <v>0</v>
      </c>
      <c r="K402" s="177" t="s">
        <v>905</v>
      </c>
      <c r="L402" s="105"/>
      <c r="M402" s="182"/>
      <c r="N402" s="183" t="s">
        <v>817</v>
      </c>
      <c r="Q402" s="184">
        <v>0</v>
      </c>
      <c r="R402" s="184">
        <f>$Q$402*$H$402</f>
        <v>0</v>
      </c>
      <c r="S402" s="184">
        <v>0</v>
      </c>
      <c r="T402" s="185">
        <f>$S$402*$H$402</f>
        <v>0</v>
      </c>
      <c r="AR402" s="112" t="s">
        <v>906</v>
      </c>
      <c r="AT402" s="112" t="s">
        <v>901</v>
      </c>
      <c r="AU402" s="112" t="s">
        <v>854</v>
      </c>
      <c r="AY402" s="104" t="s">
        <v>899</v>
      </c>
      <c r="BE402" s="186">
        <f>IF($N$402="základní",$J$402,0)</f>
        <v>0</v>
      </c>
      <c r="BF402" s="186">
        <f>IF($N$402="snížená",$J$402,0)</f>
        <v>0</v>
      </c>
      <c r="BG402" s="186">
        <f>IF($N$402="zákl. přenesená",$J$402,0)</f>
        <v>0</v>
      </c>
      <c r="BH402" s="186">
        <f>IF($N$402="sníž. přenesená",$J$402,0)</f>
        <v>0</v>
      </c>
      <c r="BI402" s="186">
        <f>IF($N$402="nulová",$J$402,0)</f>
        <v>0</v>
      </c>
      <c r="BJ402" s="112" t="s">
        <v>794</v>
      </c>
      <c r="BK402" s="186">
        <f>ROUND($I$402*$H$402,2)</f>
        <v>0</v>
      </c>
      <c r="BL402" s="112" t="s">
        <v>906</v>
      </c>
      <c r="BM402" s="112" t="s">
        <v>601</v>
      </c>
    </row>
    <row r="403" spans="2:47" s="104" customFormat="1" ht="16.5" customHeight="1">
      <c r="B403" s="105"/>
      <c r="D403" s="187" t="s">
        <v>908</v>
      </c>
      <c r="F403" s="188" t="s">
        <v>602</v>
      </c>
      <c r="L403" s="105"/>
      <c r="M403" s="189"/>
      <c r="T403" s="190"/>
      <c r="AT403" s="104" t="s">
        <v>908</v>
      </c>
      <c r="AU403" s="104" t="s">
        <v>854</v>
      </c>
    </row>
    <row r="404" spans="2:47" s="104" customFormat="1" ht="84.75" customHeight="1">
      <c r="B404" s="105"/>
      <c r="D404" s="203" t="s">
        <v>910</v>
      </c>
      <c r="F404" s="204" t="s">
        <v>603</v>
      </c>
      <c r="L404" s="105"/>
      <c r="M404" s="189"/>
      <c r="T404" s="190"/>
      <c r="AT404" s="104" t="s">
        <v>910</v>
      </c>
      <c r="AU404" s="104" t="s">
        <v>854</v>
      </c>
    </row>
    <row r="405" spans="2:51" s="104" customFormat="1" ht="15.75" customHeight="1">
      <c r="B405" s="197"/>
      <c r="D405" s="203" t="s">
        <v>912</v>
      </c>
      <c r="E405" s="202"/>
      <c r="F405" s="198" t="s">
        <v>604</v>
      </c>
      <c r="H405" s="199">
        <v>1.896</v>
      </c>
      <c r="L405" s="197"/>
      <c r="M405" s="200"/>
      <c r="T405" s="201"/>
      <c r="AT405" s="202" t="s">
        <v>912</v>
      </c>
      <c r="AU405" s="202" t="s">
        <v>854</v>
      </c>
      <c r="AV405" s="202" t="s">
        <v>854</v>
      </c>
      <c r="AW405" s="202" t="s">
        <v>871</v>
      </c>
      <c r="AX405" s="202" t="s">
        <v>794</v>
      </c>
      <c r="AY405" s="202" t="s">
        <v>899</v>
      </c>
    </row>
    <row r="406" spans="2:65" s="104" customFormat="1" ht="15.75" customHeight="1">
      <c r="B406" s="105"/>
      <c r="C406" s="175" t="s">
        <v>605</v>
      </c>
      <c r="D406" s="175" t="s">
        <v>901</v>
      </c>
      <c r="E406" s="176" t="s">
        <v>606</v>
      </c>
      <c r="F406" s="177" t="s">
        <v>607</v>
      </c>
      <c r="G406" s="178" t="s">
        <v>294</v>
      </c>
      <c r="H406" s="179">
        <v>3.792</v>
      </c>
      <c r="I406" s="196"/>
      <c r="J406" s="181">
        <f>ROUND($I$406*$H$406,2)</f>
        <v>0</v>
      </c>
      <c r="K406" s="177" t="s">
        <v>905</v>
      </c>
      <c r="L406" s="105"/>
      <c r="M406" s="182"/>
      <c r="N406" s="183" t="s">
        <v>817</v>
      </c>
      <c r="Q406" s="184">
        <v>0</v>
      </c>
      <c r="R406" s="184">
        <f>$Q$406*$H$406</f>
        <v>0</v>
      </c>
      <c r="S406" s="184">
        <v>0</v>
      </c>
      <c r="T406" s="185">
        <f>$S$406*$H$406</f>
        <v>0</v>
      </c>
      <c r="AR406" s="112" t="s">
        <v>906</v>
      </c>
      <c r="AT406" s="112" t="s">
        <v>901</v>
      </c>
      <c r="AU406" s="112" t="s">
        <v>854</v>
      </c>
      <c r="AY406" s="104" t="s">
        <v>899</v>
      </c>
      <c r="BE406" s="186">
        <f>IF($N$406="základní",$J$406,0)</f>
        <v>0</v>
      </c>
      <c r="BF406" s="186">
        <f>IF($N$406="snížená",$J$406,0)</f>
        <v>0</v>
      </c>
      <c r="BG406" s="186">
        <f>IF($N$406="zákl. přenesená",$J$406,0)</f>
        <v>0</v>
      </c>
      <c r="BH406" s="186">
        <f>IF($N$406="sníž. přenesená",$J$406,0)</f>
        <v>0</v>
      </c>
      <c r="BI406" s="186">
        <f>IF($N$406="nulová",$J$406,0)</f>
        <v>0</v>
      </c>
      <c r="BJ406" s="112" t="s">
        <v>794</v>
      </c>
      <c r="BK406" s="186">
        <f>ROUND($I$406*$H$406,2)</f>
        <v>0</v>
      </c>
      <c r="BL406" s="112" t="s">
        <v>906</v>
      </c>
      <c r="BM406" s="112" t="s">
        <v>608</v>
      </c>
    </row>
    <row r="407" spans="2:47" s="104" customFormat="1" ht="27" customHeight="1">
      <c r="B407" s="105"/>
      <c r="D407" s="187" t="s">
        <v>908</v>
      </c>
      <c r="F407" s="188" t="s">
        <v>609</v>
      </c>
      <c r="L407" s="105"/>
      <c r="M407" s="189"/>
      <c r="T407" s="190"/>
      <c r="AT407" s="104" t="s">
        <v>908</v>
      </c>
      <c r="AU407" s="104" t="s">
        <v>854</v>
      </c>
    </row>
    <row r="408" spans="2:47" s="104" customFormat="1" ht="84.75" customHeight="1">
      <c r="B408" s="105"/>
      <c r="D408" s="203" t="s">
        <v>910</v>
      </c>
      <c r="F408" s="204" t="s">
        <v>603</v>
      </c>
      <c r="L408" s="105"/>
      <c r="M408" s="189"/>
      <c r="T408" s="190"/>
      <c r="AT408" s="104" t="s">
        <v>910</v>
      </c>
      <c r="AU408" s="104" t="s">
        <v>854</v>
      </c>
    </row>
    <row r="409" spans="2:51" s="104" customFormat="1" ht="15.75" customHeight="1">
      <c r="B409" s="197"/>
      <c r="D409" s="203" t="s">
        <v>912</v>
      </c>
      <c r="E409" s="202"/>
      <c r="F409" s="198" t="s">
        <v>610</v>
      </c>
      <c r="H409" s="199">
        <v>3.792</v>
      </c>
      <c r="L409" s="197"/>
      <c r="M409" s="200"/>
      <c r="T409" s="201"/>
      <c r="AT409" s="202" t="s">
        <v>912</v>
      </c>
      <c r="AU409" s="202" t="s">
        <v>854</v>
      </c>
      <c r="AV409" s="202" t="s">
        <v>854</v>
      </c>
      <c r="AW409" s="202" t="s">
        <v>871</v>
      </c>
      <c r="AX409" s="202" t="s">
        <v>794</v>
      </c>
      <c r="AY409" s="202" t="s">
        <v>899</v>
      </c>
    </row>
    <row r="410" spans="2:65" s="104" customFormat="1" ht="15.75" customHeight="1">
      <c r="B410" s="105"/>
      <c r="C410" s="175" t="s">
        <v>611</v>
      </c>
      <c r="D410" s="175" t="s">
        <v>901</v>
      </c>
      <c r="E410" s="176" t="s">
        <v>612</v>
      </c>
      <c r="F410" s="177" t="s">
        <v>613</v>
      </c>
      <c r="G410" s="178" t="s">
        <v>294</v>
      </c>
      <c r="H410" s="179">
        <v>1.896</v>
      </c>
      <c r="I410" s="196"/>
      <c r="J410" s="181">
        <f>ROUND($I$410*$H$410,2)</f>
        <v>0</v>
      </c>
      <c r="K410" s="177" t="s">
        <v>905</v>
      </c>
      <c r="L410" s="105"/>
      <c r="M410" s="182"/>
      <c r="N410" s="183" t="s">
        <v>817</v>
      </c>
      <c r="Q410" s="184">
        <v>0</v>
      </c>
      <c r="R410" s="184">
        <f>$Q$410*$H$410</f>
        <v>0</v>
      </c>
      <c r="S410" s="184">
        <v>0</v>
      </c>
      <c r="T410" s="185">
        <f>$S$410*$H$410</f>
        <v>0</v>
      </c>
      <c r="AR410" s="112" t="s">
        <v>906</v>
      </c>
      <c r="AT410" s="112" t="s">
        <v>901</v>
      </c>
      <c r="AU410" s="112" t="s">
        <v>854</v>
      </c>
      <c r="AY410" s="104" t="s">
        <v>899</v>
      </c>
      <c r="BE410" s="186">
        <f>IF($N$410="základní",$J$410,0)</f>
        <v>0</v>
      </c>
      <c r="BF410" s="186">
        <f>IF($N$410="snížená",$J$410,0)</f>
        <v>0</v>
      </c>
      <c r="BG410" s="186">
        <f>IF($N$410="zákl. přenesená",$J$410,0)</f>
        <v>0</v>
      </c>
      <c r="BH410" s="186">
        <f>IF($N$410="sníž. přenesená",$J$410,0)</f>
        <v>0</v>
      </c>
      <c r="BI410" s="186">
        <f>IF($N$410="nulová",$J$410,0)</f>
        <v>0</v>
      </c>
      <c r="BJ410" s="112" t="s">
        <v>794</v>
      </c>
      <c r="BK410" s="186">
        <f>ROUND($I$410*$H$410,2)</f>
        <v>0</v>
      </c>
      <c r="BL410" s="112" t="s">
        <v>906</v>
      </c>
      <c r="BM410" s="112" t="s">
        <v>614</v>
      </c>
    </row>
    <row r="411" spans="2:47" s="104" customFormat="1" ht="16.5" customHeight="1">
      <c r="B411" s="105"/>
      <c r="D411" s="187" t="s">
        <v>908</v>
      </c>
      <c r="F411" s="188" t="s">
        <v>615</v>
      </c>
      <c r="L411" s="105"/>
      <c r="M411" s="189"/>
      <c r="T411" s="190"/>
      <c r="AT411" s="104" t="s">
        <v>908</v>
      </c>
      <c r="AU411" s="104" t="s">
        <v>854</v>
      </c>
    </row>
    <row r="412" spans="2:47" s="104" customFormat="1" ht="44.25" customHeight="1">
      <c r="B412" s="105"/>
      <c r="D412" s="203" t="s">
        <v>910</v>
      </c>
      <c r="F412" s="204" t="s">
        <v>616</v>
      </c>
      <c r="L412" s="105"/>
      <c r="M412" s="189"/>
      <c r="T412" s="190"/>
      <c r="AT412" s="104" t="s">
        <v>910</v>
      </c>
      <c r="AU412" s="104" t="s">
        <v>854</v>
      </c>
    </row>
    <row r="413" spans="2:51" s="104" customFormat="1" ht="15.75" customHeight="1">
      <c r="B413" s="197"/>
      <c r="D413" s="203" t="s">
        <v>912</v>
      </c>
      <c r="E413" s="202"/>
      <c r="F413" s="198" t="s">
        <v>604</v>
      </c>
      <c r="H413" s="199">
        <v>1.896</v>
      </c>
      <c r="L413" s="197"/>
      <c r="M413" s="200"/>
      <c r="T413" s="201"/>
      <c r="AT413" s="202" t="s">
        <v>912</v>
      </c>
      <c r="AU413" s="202" t="s">
        <v>854</v>
      </c>
      <c r="AV413" s="202" t="s">
        <v>854</v>
      </c>
      <c r="AW413" s="202" t="s">
        <v>871</v>
      </c>
      <c r="AX413" s="202" t="s">
        <v>794</v>
      </c>
      <c r="AY413" s="202" t="s">
        <v>899</v>
      </c>
    </row>
    <row r="414" spans="2:65" s="104" customFormat="1" ht="15.75" customHeight="1">
      <c r="B414" s="105"/>
      <c r="C414" s="175" t="s">
        <v>617</v>
      </c>
      <c r="D414" s="175" t="s">
        <v>901</v>
      </c>
      <c r="E414" s="176" t="s">
        <v>618</v>
      </c>
      <c r="F414" s="177" t="s">
        <v>619</v>
      </c>
      <c r="G414" s="178" t="s">
        <v>294</v>
      </c>
      <c r="H414" s="179">
        <v>1.896</v>
      </c>
      <c r="I414" s="196"/>
      <c r="J414" s="181">
        <f>ROUND($I$414*$H$414,2)</f>
        <v>0</v>
      </c>
      <c r="K414" s="177" t="s">
        <v>905</v>
      </c>
      <c r="L414" s="105"/>
      <c r="M414" s="182"/>
      <c r="N414" s="183" t="s">
        <v>817</v>
      </c>
      <c r="Q414" s="184">
        <v>0</v>
      </c>
      <c r="R414" s="184">
        <f>$Q$414*$H$414</f>
        <v>0</v>
      </c>
      <c r="S414" s="184">
        <v>0</v>
      </c>
      <c r="T414" s="185">
        <f>$S$414*$H$414</f>
        <v>0</v>
      </c>
      <c r="AR414" s="112" t="s">
        <v>906</v>
      </c>
      <c r="AT414" s="112" t="s">
        <v>901</v>
      </c>
      <c r="AU414" s="112" t="s">
        <v>854</v>
      </c>
      <c r="AY414" s="104" t="s">
        <v>899</v>
      </c>
      <c r="BE414" s="186">
        <f>IF($N$414="základní",$J$414,0)</f>
        <v>0</v>
      </c>
      <c r="BF414" s="186">
        <f>IF($N$414="snížená",$J$414,0)</f>
        <v>0</v>
      </c>
      <c r="BG414" s="186">
        <f>IF($N$414="zákl. přenesená",$J$414,0)</f>
        <v>0</v>
      </c>
      <c r="BH414" s="186">
        <f>IF($N$414="sníž. přenesená",$J$414,0)</f>
        <v>0</v>
      </c>
      <c r="BI414" s="186">
        <f>IF($N$414="nulová",$J$414,0)</f>
        <v>0</v>
      </c>
      <c r="BJ414" s="112" t="s">
        <v>794</v>
      </c>
      <c r="BK414" s="186">
        <f>ROUND($I$414*$H$414,2)</f>
        <v>0</v>
      </c>
      <c r="BL414" s="112" t="s">
        <v>906</v>
      </c>
      <c r="BM414" s="112" t="s">
        <v>620</v>
      </c>
    </row>
    <row r="415" spans="2:47" s="104" customFormat="1" ht="16.5" customHeight="1">
      <c r="B415" s="105"/>
      <c r="D415" s="187" t="s">
        <v>908</v>
      </c>
      <c r="F415" s="188" t="s">
        <v>621</v>
      </c>
      <c r="L415" s="105"/>
      <c r="M415" s="189"/>
      <c r="T415" s="190"/>
      <c r="AT415" s="104" t="s">
        <v>908</v>
      </c>
      <c r="AU415" s="104" t="s">
        <v>854</v>
      </c>
    </row>
    <row r="416" spans="2:47" s="104" customFormat="1" ht="57.75" customHeight="1">
      <c r="B416" s="105"/>
      <c r="D416" s="203" t="s">
        <v>910</v>
      </c>
      <c r="F416" s="204" t="s">
        <v>622</v>
      </c>
      <c r="L416" s="105"/>
      <c r="M416" s="189"/>
      <c r="T416" s="190"/>
      <c r="AT416" s="104" t="s">
        <v>910</v>
      </c>
      <c r="AU416" s="104" t="s">
        <v>854</v>
      </c>
    </row>
    <row r="417" spans="2:51" s="104" customFormat="1" ht="15.75" customHeight="1">
      <c r="B417" s="197"/>
      <c r="D417" s="203" t="s">
        <v>912</v>
      </c>
      <c r="E417" s="202"/>
      <c r="F417" s="198" t="s">
        <v>604</v>
      </c>
      <c r="H417" s="199">
        <v>1.896</v>
      </c>
      <c r="L417" s="197"/>
      <c r="M417" s="200"/>
      <c r="T417" s="201"/>
      <c r="AT417" s="202" t="s">
        <v>912</v>
      </c>
      <c r="AU417" s="202" t="s">
        <v>854</v>
      </c>
      <c r="AV417" s="202" t="s">
        <v>854</v>
      </c>
      <c r="AW417" s="202" t="s">
        <v>871</v>
      </c>
      <c r="AX417" s="202" t="s">
        <v>794</v>
      </c>
      <c r="AY417" s="202" t="s">
        <v>899</v>
      </c>
    </row>
    <row r="418" spans="2:63" s="165" customFormat="1" ht="30.75" customHeight="1">
      <c r="B418" s="164"/>
      <c r="D418" s="166" t="s">
        <v>845</v>
      </c>
      <c r="E418" s="173" t="s">
        <v>623</v>
      </c>
      <c r="F418" s="173" t="s">
        <v>624</v>
      </c>
      <c r="J418" s="174">
        <f>$BK$418</f>
        <v>0</v>
      </c>
      <c r="L418" s="164"/>
      <c r="M418" s="169"/>
      <c r="P418" s="170">
        <f>SUM($P$419:$P$420)</f>
        <v>0</v>
      </c>
      <c r="R418" s="170">
        <f>SUM($R$419:$R$420)</f>
        <v>0</v>
      </c>
      <c r="T418" s="171">
        <f>SUM($T$419:$T$420)</f>
        <v>0</v>
      </c>
      <c r="AR418" s="166" t="s">
        <v>794</v>
      </c>
      <c r="AT418" s="166" t="s">
        <v>845</v>
      </c>
      <c r="AU418" s="166" t="s">
        <v>794</v>
      </c>
      <c r="AY418" s="166" t="s">
        <v>899</v>
      </c>
      <c r="BK418" s="172">
        <f>SUM($BK$419:$BK$420)</f>
        <v>0</v>
      </c>
    </row>
    <row r="419" spans="2:65" s="104" customFormat="1" ht="15.75" customHeight="1">
      <c r="B419" s="105"/>
      <c r="C419" s="175" t="s">
        <v>625</v>
      </c>
      <c r="D419" s="175" t="s">
        <v>901</v>
      </c>
      <c r="E419" s="176" t="s">
        <v>626</v>
      </c>
      <c r="F419" s="177" t="s">
        <v>627</v>
      </c>
      <c r="G419" s="178" t="s">
        <v>294</v>
      </c>
      <c r="H419" s="179">
        <v>35.93</v>
      </c>
      <c r="I419" s="196"/>
      <c r="J419" s="181">
        <f>ROUND($I$419*$H$419,2)</f>
        <v>0</v>
      </c>
      <c r="K419" s="177" t="s">
        <v>905</v>
      </c>
      <c r="L419" s="105"/>
      <c r="M419" s="182"/>
      <c r="N419" s="183" t="s">
        <v>817</v>
      </c>
      <c r="Q419" s="184">
        <v>0</v>
      </c>
      <c r="R419" s="184">
        <f>$Q$419*$H$419</f>
        <v>0</v>
      </c>
      <c r="S419" s="184">
        <v>0</v>
      </c>
      <c r="T419" s="185">
        <f>$S$419*$H$419</f>
        <v>0</v>
      </c>
      <c r="AR419" s="112" t="s">
        <v>906</v>
      </c>
      <c r="AT419" s="112" t="s">
        <v>901</v>
      </c>
      <c r="AU419" s="112" t="s">
        <v>854</v>
      </c>
      <c r="AY419" s="104" t="s">
        <v>899</v>
      </c>
      <c r="BE419" s="186">
        <f>IF($N$419="základní",$J$419,0)</f>
        <v>0</v>
      </c>
      <c r="BF419" s="186">
        <f>IF($N$419="snížená",$J$419,0)</f>
        <v>0</v>
      </c>
      <c r="BG419" s="186">
        <f>IF($N$419="zákl. přenesená",$J$419,0)</f>
        <v>0</v>
      </c>
      <c r="BH419" s="186">
        <f>IF($N$419="sníž. přenesená",$J$419,0)</f>
        <v>0</v>
      </c>
      <c r="BI419" s="186">
        <f>IF($N$419="nulová",$J$419,0)</f>
        <v>0</v>
      </c>
      <c r="BJ419" s="112" t="s">
        <v>794</v>
      </c>
      <c r="BK419" s="186">
        <f>ROUND($I$419*$H$419,2)</f>
        <v>0</v>
      </c>
      <c r="BL419" s="112" t="s">
        <v>906</v>
      </c>
      <c r="BM419" s="112" t="s">
        <v>628</v>
      </c>
    </row>
    <row r="420" spans="2:47" s="104" customFormat="1" ht="27" customHeight="1">
      <c r="B420" s="105"/>
      <c r="D420" s="187" t="s">
        <v>908</v>
      </c>
      <c r="F420" s="188" t="s">
        <v>629</v>
      </c>
      <c r="L420" s="105"/>
      <c r="M420" s="191"/>
      <c r="N420" s="192"/>
      <c r="O420" s="192"/>
      <c r="P420" s="192"/>
      <c r="Q420" s="192"/>
      <c r="R420" s="192"/>
      <c r="S420" s="192"/>
      <c r="T420" s="193"/>
      <c r="AT420" s="104" t="s">
        <v>908</v>
      </c>
      <c r="AU420" s="104" t="s">
        <v>854</v>
      </c>
    </row>
    <row r="421" spans="2:12" s="104" customFormat="1" ht="7.5" customHeight="1">
      <c r="B421" s="131"/>
      <c r="C421" s="132"/>
      <c r="D421" s="132"/>
      <c r="E421" s="132"/>
      <c r="F421" s="132"/>
      <c r="G421" s="132"/>
      <c r="H421" s="132"/>
      <c r="I421" s="132"/>
      <c r="J421" s="132"/>
      <c r="K421" s="132"/>
      <c r="L421" s="105"/>
    </row>
    <row r="422" s="92" customFormat="1" ht="14.25" customHeight="1"/>
  </sheetData>
  <sheetProtection password="88AF" sheet="1" objects="1" scenarios="1" selectLockedCells="1"/>
  <autoFilter ref="C85:K85"/>
  <mergeCells count="9">
    <mergeCell ref="L2:V2"/>
    <mergeCell ref="E47:H47"/>
    <mergeCell ref="E76:H76"/>
    <mergeCell ref="E78:H78"/>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5"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271"/>
  <sheetViews>
    <sheetView showGridLines="0" zoomScalePageLayoutView="0" workbookViewId="0" topLeftCell="A1">
      <pane ySplit="1" topLeftCell="A126" activePane="bottomLeft" state="frozen"/>
      <selection pane="topLeft" activeCell="A1" sqref="A1"/>
      <selection pane="bottomLeft" activeCell="I139" sqref="I139"/>
    </sheetView>
  </sheetViews>
  <sheetFormatPr defaultColWidth="10.5" defaultRowHeight="14.25" customHeight="1"/>
  <cols>
    <col min="1" max="1" width="8.33203125" style="92" customWidth="1"/>
    <col min="2" max="2" width="1.66796875" style="92" customWidth="1"/>
    <col min="3" max="3" width="4.16015625" style="92" customWidth="1"/>
    <col min="4" max="4" width="4.33203125" style="92" customWidth="1"/>
    <col min="5" max="5" width="17.16015625" style="92" customWidth="1"/>
    <col min="6" max="6" width="90.8320312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10.5" style="194" customWidth="1"/>
    <col min="13" max="18" width="10.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160156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10.5" style="194" customWidth="1"/>
    <col min="44" max="65" width="10.5" style="92" hidden="1" customWidth="1"/>
    <col min="66" max="16384" width="10.5" style="194" customWidth="1"/>
  </cols>
  <sheetData>
    <row r="1" spans="1:256" s="91" customFormat="1" ht="22.5" customHeight="1">
      <c r="A1" s="88"/>
      <c r="B1" s="2"/>
      <c r="C1" s="2"/>
      <c r="D1" s="3" t="s">
        <v>771</v>
      </c>
      <c r="E1" s="2"/>
      <c r="F1" s="4" t="s">
        <v>116</v>
      </c>
      <c r="G1" s="89" t="s">
        <v>117</v>
      </c>
      <c r="H1" s="89"/>
      <c r="I1" s="2"/>
      <c r="J1" s="4" t="s">
        <v>118</v>
      </c>
      <c r="K1" s="3" t="s">
        <v>863</v>
      </c>
      <c r="L1" s="4" t="s">
        <v>119</v>
      </c>
      <c r="M1" s="4"/>
      <c r="N1" s="4"/>
      <c r="O1" s="4"/>
      <c r="P1" s="4"/>
      <c r="Q1" s="4"/>
      <c r="R1" s="4"/>
      <c r="S1" s="4"/>
      <c r="T1" s="4"/>
      <c r="U1" s="90"/>
      <c r="V1" s="90"/>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3:46" s="92" customFormat="1" ht="37.5" customHeight="1">
      <c r="C2" s="92"/>
      <c r="L2" s="93" t="s">
        <v>776</v>
      </c>
      <c r="M2" s="94"/>
      <c r="N2" s="94"/>
      <c r="O2" s="94"/>
      <c r="P2" s="94"/>
      <c r="Q2" s="94"/>
      <c r="R2" s="94"/>
      <c r="S2" s="94"/>
      <c r="T2" s="94"/>
      <c r="U2" s="94"/>
      <c r="V2" s="94"/>
      <c r="AT2" s="92" t="s">
        <v>858</v>
      </c>
    </row>
    <row r="3" spans="2:46" s="92" customFormat="1" ht="7.5" customHeight="1">
      <c r="B3" s="95"/>
      <c r="C3" s="96"/>
      <c r="D3" s="96"/>
      <c r="E3" s="96"/>
      <c r="F3" s="96"/>
      <c r="G3" s="96"/>
      <c r="H3" s="96"/>
      <c r="I3" s="96"/>
      <c r="J3" s="96"/>
      <c r="K3" s="97"/>
      <c r="AT3" s="92" t="s">
        <v>854</v>
      </c>
    </row>
    <row r="4" spans="2:46" s="92" customFormat="1" ht="37.5" customHeight="1">
      <c r="B4" s="98"/>
      <c r="D4" s="99" t="s">
        <v>864</v>
      </c>
      <c r="K4" s="100"/>
      <c r="M4" s="101" t="s">
        <v>781</v>
      </c>
      <c r="AT4" s="92" t="s">
        <v>774</v>
      </c>
    </row>
    <row r="5" spans="2:11" s="92" customFormat="1" ht="7.5" customHeight="1">
      <c r="B5" s="98"/>
      <c r="K5" s="100"/>
    </row>
    <row r="6" spans="2:11" s="92" customFormat="1" ht="15.75" customHeight="1">
      <c r="B6" s="98"/>
      <c r="D6" s="102" t="s">
        <v>787</v>
      </c>
      <c r="K6" s="100"/>
    </row>
    <row r="7" spans="2:11" s="92" customFormat="1" ht="15.75" customHeight="1">
      <c r="B7" s="98"/>
      <c r="E7" s="103" t="str">
        <f>'Rekapitulace stavby'!$K$6</f>
        <v>Kanalizační přípojka a zrušení septiku u DSP č.p.221, k.ú. Dačice</v>
      </c>
      <c r="F7" s="94"/>
      <c r="G7" s="94"/>
      <c r="H7" s="94"/>
      <c r="K7" s="100"/>
    </row>
    <row r="8" spans="2:11" s="104" customFormat="1" ht="15.75" customHeight="1">
      <c r="B8" s="105"/>
      <c r="D8" s="102" t="s">
        <v>865</v>
      </c>
      <c r="K8" s="106"/>
    </row>
    <row r="9" spans="2:11" s="104" customFormat="1" ht="37.5" customHeight="1">
      <c r="B9" s="105"/>
      <c r="E9" s="107" t="s">
        <v>630</v>
      </c>
      <c r="F9" s="108"/>
      <c r="G9" s="108"/>
      <c r="H9" s="108"/>
      <c r="K9" s="106"/>
    </row>
    <row r="10" spans="2:11" s="104" customFormat="1" ht="14.25" customHeight="1">
      <c r="B10" s="105"/>
      <c r="K10" s="106"/>
    </row>
    <row r="11" spans="2:11" s="104" customFormat="1" ht="15" customHeight="1">
      <c r="B11" s="105"/>
      <c r="D11" s="102" t="s">
        <v>790</v>
      </c>
      <c r="F11" s="109" t="s">
        <v>791</v>
      </c>
      <c r="I11" s="102" t="s">
        <v>792</v>
      </c>
      <c r="J11" s="109" t="s">
        <v>631</v>
      </c>
      <c r="K11" s="106"/>
    </row>
    <row r="12" spans="2:11" s="104" customFormat="1" ht="15" customHeight="1">
      <c r="B12" s="105"/>
      <c r="D12" s="102" t="s">
        <v>795</v>
      </c>
      <c r="F12" s="109" t="s">
        <v>796</v>
      </c>
      <c r="I12" s="102" t="s">
        <v>797</v>
      </c>
      <c r="J12" s="110" t="str">
        <f>'Rekapitulace stavby'!$AN$8</f>
        <v>26.04.2014</v>
      </c>
      <c r="K12" s="106"/>
    </row>
    <row r="13" spans="2:11" s="104" customFormat="1" ht="12" customHeight="1">
      <c r="B13" s="105"/>
      <c r="K13" s="106"/>
    </row>
    <row r="14" spans="2:11" s="104" customFormat="1" ht="15" customHeight="1">
      <c r="B14" s="105"/>
      <c r="D14" s="102" t="s">
        <v>801</v>
      </c>
      <c r="I14" s="102" t="s">
        <v>802</v>
      </c>
      <c r="J14" s="109">
        <f>IF('Rekapitulace stavby'!$AN$10="","",'Rekapitulace stavby'!$AN$10)</f>
      </c>
      <c r="K14" s="106"/>
    </row>
    <row r="15" spans="2:11" s="104" customFormat="1" ht="18.75" customHeight="1">
      <c r="B15" s="105"/>
      <c r="E15" s="109" t="str">
        <f>IF('Rekapitulace stavby'!$E$11="","",'Rekapitulace stavby'!$E$11)</f>
        <v> </v>
      </c>
      <c r="I15" s="102" t="s">
        <v>804</v>
      </c>
      <c r="J15" s="109">
        <f>IF('Rekapitulace stavby'!$AN$11="","",'Rekapitulace stavby'!$AN$11)</f>
      </c>
      <c r="K15" s="106"/>
    </row>
    <row r="16" spans="2:11" s="104" customFormat="1" ht="7.5" customHeight="1">
      <c r="B16" s="105"/>
      <c r="K16" s="106"/>
    </row>
    <row r="17" spans="2:11" s="104" customFormat="1" ht="15" customHeight="1">
      <c r="B17" s="105"/>
      <c r="D17" s="102" t="s">
        <v>805</v>
      </c>
      <c r="I17" s="102" t="s">
        <v>802</v>
      </c>
      <c r="J17" s="109">
        <f>IF('Rekapitulace stavby'!$AN$13="Vyplň údaj","",IF('Rekapitulace stavby'!$AN$13="","",'Rekapitulace stavby'!$AN$13))</f>
      </c>
      <c r="K17" s="106"/>
    </row>
    <row r="18" spans="2:11" s="104" customFormat="1" ht="18.75" customHeight="1">
      <c r="B18" s="105"/>
      <c r="E18" s="109">
        <f>IF('Rekapitulace stavby'!$E$14="Vyplň údaj","",IF('Rekapitulace stavby'!$E$14="","",'Rekapitulace stavby'!$E$14))</f>
      </c>
      <c r="I18" s="102" t="s">
        <v>804</v>
      </c>
      <c r="J18" s="109">
        <f>IF('Rekapitulace stavby'!$AN$14="Vyplň údaj","",IF('Rekapitulace stavby'!$AN$14="","",'Rekapitulace stavby'!$AN$14))</f>
      </c>
      <c r="K18" s="106"/>
    </row>
    <row r="19" spans="2:11" s="104" customFormat="1" ht="7.5" customHeight="1">
      <c r="B19" s="105"/>
      <c r="K19" s="106"/>
    </row>
    <row r="20" spans="2:11" s="104" customFormat="1" ht="15" customHeight="1">
      <c r="B20" s="105"/>
      <c r="D20" s="102" t="s">
        <v>807</v>
      </c>
      <c r="I20" s="102" t="s">
        <v>802</v>
      </c>
      <c r="J20" s="109" t="s">
        <v>808</v>
      </c>
      <c r="K20" s="106"/>
    </row>
    <row r="21" spans="2:11" s="104" customFormat="1" ht="18.75" customHeight="1">
      <c r="B21" s="105"/>
      <c r="E21" s="109" t="s">
        <v>809</v>
      </c>
      <c r="I21" s="102" t="s">
        <v>804</v>
      </c>
      <c r="J21" s="109"/>
      <c r="K21" s="106"/>
    </row>
    <row r="22" spans="2:11" s="104" customFormat="1" ht="7.5" customHeight="1">
      <c r="B22" s="105"/>
      <c r="K22" s="106"/>
    </row>
    <row r="23" spans="2:11" s="104" customFormat="1" ht="15" customHeight="1">
      <c r="B23" s="105"/>
      <c r="D23" s="102" t="s">
        <v>811</v>
      </c>
      <c r="K23" s="106"/>
    </row>
    <row r="24" spans="2:11" s="112" customFormat="1" ht="15.75" customHeight="1">
      <c r="B24" s="111"/>
      <c r="E24" s="113"/>
      <c r="F24" s="114"/>
      <c r="G24" s="114"/>
      <c r="H24" s="114"/>
      <c r="K24" s="115"/>
    </row>
    <row r="25" spans="2:11" s="104" customFormat="1" ht="7.5" customHeight="1">
      <c r="B25" s="105"/>
      <c r="K25" s="106"/>
    </row>
    <row r="26" spans="2:11" s="104" customFormat="1" ht="7.5" customHeight="1">
      <c r="B26" s="105"/>
      <c r="D26" s="116"/>
      <c r="E26" s="116"/>
      <c r="F26" s="116"/>
      <c r="G26" s="116"/>
      <c r="H26" s="116"/>
      <c r="I26" s="116"/>
      <c r="J26" s="116"/>
      <c r="K26" s="117"/>
    </row>
    <row r="27" spans="2:11" s="104" customFormat="1" ht="26.25" customHeight="1">
      <c r="B27" s="105"/>
      <c r="D27" s="118" t="s">
        <v>812</v>
      </c>
      <c r="J27" s="119">
        <f>ROUND($J$84,2)</f>
        <v>0</v>
      </c>
      <c r="K27" s="106"/>
    </row>
    <row r="28" spans="2:11" s="104" customFormat="1" ht="7.5" customHeight="1">
      <c r="B28" s="105"/>
      <c r="D28" s="116"/>
      <c r="E28" s="116"/>
      <c r="F28" s="116"/>
      <c r="G28" s="116"/>
      <c r="H28" s="116"/>
      <c r="I28" s="116"/>
      <c r="J28" s="116"/>
      <c r="K28" s="117"/>
    </row>
    <row r="29" spans="2:11" s="104" customFormat="1" ht="15" customHeight="1">
      <c r="B29" s="105"/>
      <c r="F29" s="120" t="s">
        <v>814</v>
      </c>
      <c r="I29" s="120" t="s">
        <v>813</v>
      </c>
      <c r="J29" s="120" t="s">
        <v>815</v>
      </c>
      <c r="K29" s="106"/>
    </row>
    <row r="30" spans="2:11" s="104" customFormat="1" ht="15" customHeight="1">
      <c r="B30" s="105"/>
      <c r="D30" s="121" t="s">
        <v>816</v>
      </c>
      <c r="E30" s="121" t="s">
        <v>817</v>
      </c>
      <c r="F30" s="122">
        <f>ROUND(SUM($BE$84:$BE$270),2)</f>
        <v>0</v>
      </c>
      <c r="I30" s="123">
        <v>0.21</v>
      </c>
      <c r="J30" s="122">
        <f>ROUND(SUM($BE$84:$BE$270)*$I$30,2)</f>
        <v>0</v>
      </c>
      <c r="K30" s="106"/>
    </row>
    <row r="31" spans="2:11" s="104" customFormat="1" ht="15" customHeight="1">
      <c r="B31" s="105"/>
      <c r="E31" s="121" t="s">
        <v>818</v>
      </c>
      <c r="F31" s="122">
        <f>ROUND(SUM($BF$84:$BF$270),2)</f>
        <v>0</v>
      </c>
      <c r="I31" s="123">
        <v>0.15</v>
      </c>
      <c r="J31" s="122">
        <f>ROUND(SUM($BF$84:$BF$270)*$I$31,2)</f>
        <v>0</v>
      </c>
      <c r="K31" s="106"/>
    </row>
    <row r="32" spans="2:11" s="104" customFormat="1" ht="15" customHeight="1" hidden="1">
      <c r="B32" s="105"/>
      <c r="E32" s="121" t="s">
        <v>819</v>
      </c>
      <c r="F32" s="122">
        <f>ROUND(SUM($BG$84:$BG$270),2)</f>
        <v>0</v>
      </c>
      <c r="I32" s="123">
        <v>0.21</v>
      </c>
      <c r="J32" s="122">
        <v>0</v>
      </c>
      <c r="K32" s="106"/>
    </row>
    <row r="33" spans="2:11" s="104" customFormat="1" ht="15" customHeight="1" hidden="1">
      <c r="B33" s="105"/>
      <c r="E33" s="121" t="s">
        <v>820</v>
      </c>
      <c r="F33" s="122">
        <f>ROUND(SUM($BH$84:$BH$270),2)</f>
        <v>0</v>
      </c>
      <c r="I33" s="123">
        <v>0.15</v>
      </c>
      <c r="J33" s="122">
        <v>0</v>
      </c>
      <c r="K33" s="106"/>
    </row>
    <row r="34" spans="2:11" s="104" customFormat="1" ht="15" customHeight="1" hidden="1">
      <c r="B34" s="105"/>
      <c r="E34" s="121" t="s">
        <v>821</v>
      </c>
      <c r="F34" s="122">
        <f>ROUND(SUM($BI$84:$BI$270),2)</f>
        <v>0</v>
      </c>
      <c r="I34" s="123">
        <v>0</v>
      </c>
      <c r="J34" s="122">
        <v>0</v>
      </c>
      <c r="K34" s="106"/>
    </row>
    <row r="35" spans="2:11" s="104" customFormat="1" ht="7.5" customHeight="1">
      <c r="B35" s="105"/>
      <c r="K35" s="106"/>
    </row>
    <row r="36" spans="2:11" s="104" customFormat="1" ht="26.25" customHeight="1">
      <c r="B36" s="105"/>
      <c r="C36" s="124"/>
      <c r="D36" s="125" t="s">
        <v>822</v>
      </c>
      <c r="E36" s="126"/>
      <c r="F36" s="126"/>
      <c r="G36" s="127" t="s">
        <v>823</v>
      </c>
      <c r="H36" s="128" t="s">
        <v>824</v>
      </c>
      <c r="I36" s="126"/>
      <c r="J36" s="129">
        <f>ROUND(SUM($J$27:$J$34),2)</f>
        <v>0</v>
      </c>
      <c r="K36" s="130"/>
    </row>
    <row r="37" spans="2:11" s="104" customFormat="1" ht="15" customHeight="1">
      <c r="B37" s="131"/>
      <c r="C37" s="132"/>
      <c r="D37" s="132"/>
      <c r="E37" s="132"/>
      <c r="F37" s="132"/>
      <c r="G37" s="132"/>
      <c r="H37" s="132"/>
      <c r="I37" s="132"/>
      <c r="J37" s="132"/>
      <c r="K37" s="133"/>
    </row>
    <row r="41" spans="2:11" s="104" customFormat="1" ht="7.5" customHeight="1">
      <c r="B41" s="134"/>
      <c r="C41" s="135"/>
      <c r="D41" s="135"/>
      <c r="E41" s="135"/>
      <c r="F41" s="135"/>
      <c r="G41" s="135"/>
      <c r="H41" s="135"/>
      <c r="I41" s="135"/>
      <c r="J41" s="135"/>
      <c r="K41" s="136"/>
    </row>
    <row r="42" spans="2:11" s="104" customFormat="1" ht="37.5" customHeight="1">
      <c r="B42" s="105"/>
      <c r="C42" s="99" t="s">
        <v>867</v>
      </c>
      <c r="K42" s="106"/>
    </row>
    <row r="43" spans="2:11" s="104" customFormat="1" ht="7.5" customHeight="1">
      <c r="B43" s="105"/>
      <c r="K43" s="106"/>
    </row>
    <row r="44" spans="2:11" s="104" customFormat="1" ht="15" customHeight="1">
      <c r="B44" s="105"/>
      <c r="C44" s="102" t="s">
        <v>787</v>
      </c>
      <c r="K44" s="106"/>
    </row>
    <row r="45" spans="2:11" s="104" customFormat="1" ht="16.5" customHeight="1">
      <c r="B45" s="105"/>
      <c r="E45" s="103" t="str">
        <f>$E$7</f>
        <v>Kanalizační přípojka a zrušení septiku u DSP č.p.221, k.ú. Dačice</v>
      </c>
      <c r="F45" s="108"/>
      <c r="G45" s="108"/>
      <c r="H45" s="108"/>
      <c r="K45" s="106"/>
    </row>
    <row r="46" spans="2:11" s="104" customFormat="1" ht="15" customHeight="1">
      <c r="B46" s="105"/>
      <c r="C46" s="102" t="s">
        <v>865</v>
      </c>
      <c r="K46" s="106"/>
    </row>
    <row r="47" spans="2:11" s="104" customFormat="1" ht="19.5" customHeight="1">
      <c r="B47" s="105"/>
      <c r="E47" s="107" t="str">
        <f>$E$9</f>
        <v>201404152 - Zrušení septiku u DSP</v>
      </c>
      <c r="F47" s="108"/>
      <c r="G47" s="108"/>
      <c r="H47" s="108"/>
      <c r="K47" s="106"/>
    </row>
    <row r="48" spans="2:11" s="104" customFormat="1" ht="7.5" customHeight="1">
      <c r="B48" s="105"/>
      <c r="K48" s="106"/>
    </row>
    <row r="49" spans="2:11" s="104" customFormat="1" ht="18.75" customHeight="1">
      <c r="B49" s="105"/>
      <c r="C49" s="102" t="s">
        <v>795</v>
      </c>
      <c r="F49" s="109" t="str">
        <f>$F$12</f>
        <v>Dačice</v>
      </c>
      <c r="I49" s="102" t="s">
        <v>797</v>
      </c>
      <c r="J49" s="110" t="str">
        <f>IF($J$12="","",$J$12)</f>
        <v>26.04.2014</v>
      </c>
      <c r="K49" s="106"/>
    </row>
    <row r="50" spans="2:11" s="104" customFormat="1" ht="7.5" customHeight="1">
      <c r="B50" s="105"/>
      <c r="K50" s="106"/>
    </row>
    <row r="51" spans="2:11" s="104" customFormat="1" ht="15.75" customHeight="1">
      <c r="B51" s="105"/>
      <c r="C51" s="102" t="s">
        <v>801</v>
      </c>
      <c r="F51" s="109" t="str">
        <f>$E$15</f>
        <v> </v>
      </c>
      <c r="I51" s="102" t="s">
        <v>807</v>
      </c>
      <c r="J51" s="109" t="str">
        <f>$E$21</f>
        <v>Ing. Zdeněk Hejtman</v>
      </c>
      <c r="K51" s="106"/>
    </row>
    <row r="52" spans="2:11" s="104" customFormat="1" ht="15" customHeight="1">
      <c r="B52" s="105"/>
      <c r="C52" s="102" t="s">
        <v>805</v>
      </c>
      <c r="F52" s="109">
        <f>IF($E$18="","",$E$18)</f>
      </c>
      <c r="K52" s="106"/>
    </row>
    <row r="53" spans="2:11" s="104" customFormat="1" ht="11.25" customHeight="1">
      <c r="B53" s="105"/>
      <c r="K53" s="106"/>
    </row>
    <row r="54" spans="2:11" s="104" customFormat="1" ht="30" customHeight="1">
      <c r="B54" s="105"/>
      <c r="C54" s="137" t="s">
        <v>868</v>
      </c>
      <c r="D54" s="124"/>
      <c r="E54" s="124"/>
      <c r="F54" s="124"/>
      <c r="G54" s="124"/>
      <c r="H54" s="124"/>
      <c r="I54" s="124"/>
      <c r="J54" s="138" t="s">
        <v>869</v>
      </c>
      <c r="K54" s="139"/>
    </row>
    <row r="55" spans="2:11" s="104" customFormat="1" ht="11.25" customHeight="1">
      <c r="B55" s="105"/>
      <c r="K55" s="106"/>
    </row>
    <row r="56" spans="2:47" s="104" customFormat="1" ht="30" customHeight="1">
      <c r="B56" s="105"/>
      <c r="C56" s="140" t="s">
        <v>870</v>
      </c>
      <c r="J56" s="119">
        <f>ROUND($J$84,2)</f>
        <v>0</v>
      </c>
      <c r="K56" s="106"/>
      <c r="AU56" s="104" t="s">
        <v>871</v>
      </c>
    </row>
    <row r="57" spans="2:11" s="141" customFormat="1" ht="25.5" customHeight="1">
      <c r="B57" s="142"/>
      <c r="D57" s="143" t="s">
        <v>872</v>
      </c>
      <c r="E57" s="143"/>
      <c r="F57" s="143"/>
      <c r="G57" s="143"/>
      <c r="H57" s="143"/>
      <c r="I57" s="143"/>
      <c r="J57" s="144">
        <f>ROUND($J$85,2)</f>
        <v>0</v>
      </c>
      <c r="K57" s="145"/>
    </row>
    <row r="58" spans="2:11" s="146" customFormat="1" ht="21" customHeight="1">
      <c r="B58" s="147"/>
      <c r="D58" s="148" t="s">
        <v>873</v>
      </c>
      <c r="E58" s="148"/>
      <c r="F58" s="148"/>
      <c r="G58" s="148"/>
      <c r="H58" s="148"/>
      <c r="I58" s="148"/>
      <c r="J58" s="149">
        <f>ROUND($J$86,2)</f>
        <v>0</v>
      </c>
      <c r="K58" s="150"/>
    </row>
    <row r="59" spans="2:11" s="146" customFormat="1" ht="15.75" customHeight="1">
      <c r="B59" s="147"/>
      <c r="D59" s="148" t="s">
        <v>874</v>
      </c>
      <c r="E59" s="148"/>
      <c r="F59" s="148"/>
      <c r="G59" s="148"/>
      <c r="H59" s="148"/>
      <c r="I59" s="148"/>
      <c r="J59" s="149">
        <f>ROUND($J$162,2)</f>
        <v>0</v>
      </c>
      <c r="K59" s="150"/>
    </row>
    <row r="60" spans="2:11" s="146" customFormat="1" ht="21" customHeight="1">
      <c r="B60" s="147"/>
      <c r="D60" s="148" t="s">
        <v>875</v>
      </c>
      <c r="E60" s="148"/>
      <c r="F60" s="148"/>
      <c r="G60" s="148"/>
      <c r="H60" s="148"/>
      <c r="I60" s="148"/>
      <c r="J60" s="149">
        <f>ROUND($J$170,2)</f>
        <v>0</v>
      </c>
      <c r="K60" s="150"/>
    </row>
    <row r="61" spans="2:11" s="146" customFormat="1" ht="21" customHeight="1">
      <c r="B61" s="147"/>
      <c r="D61" s="148" t="s">
        <v>876</v>
      </c>
      <c r="E61" s="148"/>
      <c r="F61" s="148"/>
      <c r="G61" s="148"/>
      <c r="H61" s="148"/>
      <c r="I61" s="148"/>
      <c r="J61" s="149">
        <f>ROUND($J$175,2)</f>
        <v>0</v>
      </c>
      <c r="K61" s="150"/>
    </row>
    <row r="62" spans="2:11" s="146" customFormat="1" ht="21" customHeight="1">
      <c r="B62" s="147"/>
      <c r="D62" s="148" t="s">
        <v>878</v>
      </c>
      <c r="E62" s="148"/>
      <c r="F62" s="148"/>
      <c r="G62" s="148"/>
      <c r="H62" s="148"/>
      <c r="I62" s="148"/>
      <c r="J62" s="149">
        <f>ROUND($J$204,2)</f>
        <v>0</v>
      </c>
      <c r="K62" s="150"/>
    </row>
    <row r="63" spans="2:11" s="146" customFormat="1" ht="21" customHeight="1">
      <c r="B63" s="147"/>
      <c r="D63" s="148" t="s">
        <v>879</v>
      </c>
      <c r="E63" s="148"/>
      <c r="F63" s="148"/>
      <c r="G63" s="148"/>
      <c r="H63" s="148"/>
      <c r="I63" s="148"/>
      <c r="J63" s="149">
        <f>ROUND($J$214,2)</f>
        <v>0</v>
      </c>
      <c r="K63" s="150"/>
    </row>
    <row r="64" spans="2:11" s="146" customFormat="1" ht="21" customHeight="1">
      <c r="B64" s="147"/>
      <c r="D64" s="148" t="s">
        <v>880</v>
      </c>
      <c r="E64" s="148"/>
      <c r="F64" s="148"/>
      <c r="G64" s="148"/>
      <c r="H64" s="148"/>
      <c r="I64" s="148"/>
      <c r="J64" s="149">
        <f>ROUND($J$254,2)</f>
        <v>0</v>
      </c>
      <c r="K64" s="150"/>
    </row>
    <row r="65" spans="2:11" s="104" customFormat="1" ht="22.5" customHeight="1">
      <c r="B65" s="105"/>
      <c r="K65" s="106"/>
    </row>
    <row r="66" spans="2:11" s="104" customFormat="1" ht="7.5" customHeight="1">
      <c r="B66" s="131"/>
      <c r="C66" s="132"/>
      <c r="D66" s="132"/>
      <c r="E66" s="132"/>
      <c r="F66" s="132"/>
      <c r="G66" s="132"/>
      <c r="H66" s="132"/>
      <c r="I66" s="132"/>
      <c r="J66" s="132"/>
      <c r="K66" s="133"/>
    </row>
    <row r="70" spans="2:12" s="104" customFormat="1" ht="7.5" customHeight="1">
      <c r="B70" s="134"/>
      <c r="C70" s="135"/>
      <c r="D70" s="135"/>
      <c r="E70" s="135"/>
      <c r="F70" s="135"/>
      <c r="G70" s="135"/>
      <c r="H70" s="135"/>
      <c r="I70" s="135"/>
      <c r="J70" s="135"/>
      <c r="K70" s="135"/>
      <c r="L70" s="105"/>
    </row>
    <row r="71" spans="2:12" s="104" customFormat="1" ht="37.5" customHeight="1">
      <c r="B71" s="105"/>
      <c r="C71" s="99" t="s">
        <v>882</v>
      </c>
      <c r="L71" s="105"/>
    </row>
    <row r="72" spans="2:12" s="104" customFormat="1" ht="7.5" customHeight="1">
      <c r="B72" s="105"/>
      <c r="L72" s="105"/>
    </row>
    <row r="73" spans="2:12" s="104" customFormat="1" ht="15" customHeight="1">
      <c r="B73" s="105"/>
      <c r="C73" s="102" t="s">
        <v>787</v>
      </c>
      <c r="L73" s="105"/>
    </row>
    <row r="74" spans="2:12" s="104" customFormat="1" ht="16.5" customHeight="1">
      <c r="B74" s="105"/>
      <c r="E74" s="103" t="str">
        <f>$E$7</f>
        <v>Kanalizační přípojka a zrušení septiku u DSP č.p.221, k.ú. Dačice</v>
      </c>
      <c r="F74" s="108"/>
      <c r="G74" s="108"/>
      <c r="H74" s="108"/>
      <c r="L74" s="105"/>
    </row>
    <row r="75" spans="2:12" s="104" customFormat="1" ht="15" customHeight="1">
      <c r="B75" s="105"/>
      <c r="C75" s="102" t="s">
        <v>865</v>
      </c>
      <c r="L75" s="105"/>
    </row>
    <row r="76" spans="2:12" s="104" customFormat="1" ht="19.5" customHeight="1">
      <c r="B76" s="105"/>
      <c r="E76" s="107" t="str">
        <f>$E$9</f>
        <v>201404152 - Zrušení septiku u DSP</v>
      </c>
      <c r="F76" s="108"/>
      <c r="G76" s="108"/>
      <c r="H76" s="108"/>
      <c r="L76" s="105"/>
    </row>
    <row r="77" spans="2:12" s="104" customFormat="1" ht="7.5" customHeight="1">
      <c r="B77" s="105"/>
      <c r="L77" s="105"/>
    </row>
    <row r="78" spans="2:12" s="104" customFormat="1" ht="18.75" customHeight="1">
      <c r="B78" s="105"/>
      <c r="C78" s="102" t="s">
        <v>795</v>
      </c>
      <c r="F78" s="109" t="str">
        <f>$F$12</f>
        <v>Dačice</v>
      </c>
      <c r="I78" s="102" t="s">
        <v>797</v>
      </c>
      <c r="J78" s="110" t="str">
        <f>IF($J$12="","",$J$12)</f>
        <v>26.04.2014</v>
      </c>
      <c r="L78" s="105"/>
    </row>
    <row r="79" spans="2:12" s="104" customFormat="1" ht="7.5" customHeight="1">
      <c r="B79" s="105"/>
      <c r="L79" s="105"/>
    </row>
    <row r="80" spans="2:12" s="104" customFormat="1" ht="15.75" customHeight="1">
      <c r="B80" s="105"/>
      <c r="C80" s="102" t="s">
        <v>801</v>
      </c>
      <c r="F80" s="109" t="str">
        <f>$E$15</f>
        <v> </v>
      </c>
      <c r="I80" s="102" t="s">
        <v>807</v>
      </c>
      <c r="J80" s="109" t="str">
        <f>$E$21</f>
        <v>Ing. Zdeněk Hejtman</v>
      </c>
      <c r="L80" s="105"/>
    </row>
    <row r="81" spans="2:12" s="104" customFormat="1" ht="15" customHeight="1">
      <c r="B81" s="105"/>
      <c r="C81" s="102" t="s">
        <v>805</v>
      </c>
      <c r="F81" s="109">
        <f>IF($E$18="","",$E$18)</f>
      </c>
      <c r="L81" s="105"/>
    </row>
    <row r="82" spans="2:12" s="104" customFormat="1" ht="11.25" customHeight="1">
      <c r="B82" s="105"/>
      <c r="L82" s="105"/>
    </row>
    <row r="83" spans="2:20" s="158" customFormat="1" ht="30" customHeight="1">
      <c r="B83" s="151"/>
      <c r="C83" s="152" t="s">
        <v>883</v>
      </c>
      <c r="D83" s="153" t="s">
        <v>831</v>
      </c>
      <c r="E83" s="153" t="s">
        <v>827</v>
      </c>
      <c r="F83" s="153" t="s">
        <v>884</v>
      </c>
      <c r="G83" s="153" t="s">
        <v>885</v>
      </c>
      <c r="H83" s="153" t="s">
        <v>886</v>
      </c>
      <c r="I83" s="153" t="s">
        <v>887</v>
      </c>
      <c r="J83" s="153" t="s">
        <v>888</v>
      </c>
      <c r="K83" s="154" t="s">
        <v>889</v>
      </c>
      <c r="L83" s="151"/>
      <c r="M83" s="155" t="s">
        <v>890</v>
      </c>
      <c r="N83" s="156" t="s">
        <v>816</v>
      </c>
      <c r="O83" s="156" t="s">
        <v>891</v>
      </c>
      <c r="P83" s="156" t="s">
        <v>892</v>
      </c>
      <c r="Q83" s="156" t="s">
        <v>893</v>
      </c>
      <c r="R83" s="156" t="s">
        <v>894</v>
      </c>
      <c r="S83" s="156" t="s">
        <v>895</v>
      </c>
      <c r="T83" s="157" t="s">
        <v>896</v>
      </c>
    </row>
    <row r="84" spans="2:63" s="104" customFormat="1" ht="30" customHeight="1">
      <c r="B84" s="105"/>
      <c r="C84" s="140" t="s">
        <v>870</v>
      </c>
      <c r="J84" s="159">
        <f>$BK$84</f>
        <v>0</v>
      </c>
      <c r="L84" s="105"/>
      <c r="M84" s="160"/>
      <c r="N84" s="116"/>
      <c r="O84" s="116"/>
      <c r="P84" s="161">
        <f>$P$85</f>
        <v>0</v>
      </c>
      <c r="Q84" s="116"/>
      <c r="R84" s="161">
        <f>$R$85</f>
        <v>38.329547999999996</v>
      </c>
      <c r="S84" s="116"/>
      <c r="T84" s="162">
        <f>$T$85</f>
        <v>50.1356</v>
      </c>
      <c r="AT84" s="104" t="s">
        <v>845</v>
      </c>
      <c r="AU84" s="104" t="s">
        <v>871</v>
      </c>
      <c r="BK84" s="163">
        <f>$BK$85</f>
        <v>0</v>
      </c>
    </row>
    <row r="85" spans="2:63" s="165" customFormat="1" ht="37.5" customHeight="1">
      <c r="B85" s="164"/>
      <c r="D85" s="166" t="s">
        <v>845</v>
      </c>
      <c r="E85" s="167" t="s">
        <v>897</v>
      </c>
      <c r="F85" s="167" t="s">
        <v>898</v>
      </c>
      <c r="J85" s="168">
        <f>$BK$85</f>
        <v>0</v>
      </c>
      <c r="L85" s="164"/>
      <c r="M85" s="169"/>
      <c r="P85" s="170">
        <f>$P$86+$P$170+$P$175+$P$204+$P$214+$P$254</f>
        <v>0</v>
      </c>
      <c r="R85" s="170">
        <f>$R$86+$R$170+$R$175+$R$204+$R$214+$R$254</f>
        <v>38.329547999999996</v>
      </c>
      <c r="T85" s="171">
        <f>$T$86+$T$170+$T$175+$T$204+$T$214+$T$254</f>
        <v>50.1356</v>
      </c>
      <c r="AR85" s="166" t="s">
        <v>794</v>
      </c>
      <c r="AT85" s="166" t="s">
        <v>845</v>
      </c>
      <c r="AU85" s="166" t="s">
        <v>846</v>
      </c>
      <c r="AY85" s="166" t="s">
        <v>899</v>
      </c>
      <c r="BK85" s="172">
        <f>$BK$86+$BK$170+$BK$175+$BK$204+$BK$214+$BK$254</f>
        <v>0</v>
      </c>
    </row>
    <row r="86" spans="2:63" s="165" customFormat="1" ht="21" customHeight="1">
      <c r="B86" s="164"/>
      <c r="D86" s="166" t="s">
        <v>845</v>
      </c>
      <c r="E86" s="173" t="s">
        <v>794</v>
      </c>
      <c r="F86" s="173" t="s">
        <v>900</v>
      </c>
      <c r="J86" s="174">
        <f>$BK$86</f>
        <v>0</v>
      </c>
      <c r="L86" s="164"/>
      <c r="M86" s="169"/>
      <c r="P86" s="170">
        <f>$P$87+SUM($P$88:$P$162)</f>
        <v>0</v>
      </c>
      <c r="R86" s="170">
        <f>$R$87+SUM($R$88:$R$162)</f>
        <v>1.62025</v>
      </c>
      <c r="T86" s="171">
        <f>$T$87+SUM($T$88:$T$162)</f>
        <v>29.375</v>
      </c>
      <c r="AR86" s="166" t="s">
        <v>794</v>
      </c>
      <c r="AT86" s="166" t="s">
        <v>845</v>
      </c>
      <c r="AU86" s="166" t="s">
        <v>794</v>
      </c>
      <c r="AY86" s="166" t="s">
        <v>899</v>
      </c>
      <c r="BK86" s="172">
        <f>$BK$87+SUM($BK$88:$BK$162)</f>
        <v>0</v>
      </c>
    </row>
    <row r="87" spans="2:65" s="104" customFormat="1" ht="15.75" customHeight="1">
      <c r="B87" s="105"/>
      <c r="C87" s="175" t="s">
        <v>794</v>
      </c>
      <c r="D87" s="175" t="s">
        <v>901</v>
      </c>
      <c r="E87" s="176" t="s">
        <v>632</v>
      </c>
      <c r="F87" s="177" t="s">
        <v>633</v>
      </c>
      <c r="G87" s="178" t="s">
        <v>418</v>
      </c>
      <c r="H87" s="179">
        <v>1</v>
      </c>
      <c r="I87" s="196"/>
      <c r="J87" s="181">
        <f>ROUND($I$87*$H$87,2)</f>
        <v>0</v>
      </c>
      <c r="K87" s="177"/>
      <c r="L87" s="105"/>
      <c r="M87" s="182"/>
      <c r="N87" s="183" t="s">
        <v>817</v>
      </c>
      <c r="Q87" s="184">
        <v>0</v>
      </c>
      <c r="R87" s="184">
        <f>$Q$87*$H$87</f>
        <v>0</v>
      </c>
      <c r="S87" s="184">
        <v>0</v>
      </c>
      <c r="T87" s="185">
        <f>$S$87*$H$87</f>
        <v>0</v>
      </c>
      <c r="AR87" s="112" t="s">
        <v>906</v>
      </c>
      <c r="AT87" s="112" t="s">
        <v>901</v>
      </c>
      <c r="AU87" s="112" t="s">
        <v>854</v>
      </c>
      <c r="AY87" s="104" t="s">
        <v>899</v>
      </c>
      <c r="BE87" s="186">
        <f>IF($N$87="základní",$J$87,0)</f>
        <v>0</v>
      </c>
      <c r="BF87" s="186">
        <f>IF($N$87="snížená",$J$87,0)</f>
        <v>0</v>
      </c>
      <c r="BG87" s="186">
        <f>IF($N$87="zákl. přenesená",$J$87,0)</f>
        <v>0</v>
      </c>
      <c r="BH87" s="186">
        <f>IF($N$87="sníž. přenesená",$J$87,0)</f>
        <v>0</v>
      </c>
      <c r="BI87" s="186">
        <f>IF($N$87="nulová",$J$87,0)</f>
        <v>0</v>
      </c>
      <c r="BJ87" s="112" t="s">
        <v>794</v>
      </c>
      <c r="BK87" s="186">
        <f>ROUND($I$87*$H$87,2)</f>
        <v>0</v>
      </c>
      <c r="BL87" s="112" t="s">
        <v>906</v>
      </c>
      <c r="BM87" s="112" t="s">
        <v>634</v>
      </c>
    </row>
    <row r="88" spans="2:51" s="104" customFormat="1" ht="15.75" customHeight="1">
      <c r="B88" s="197"/>
      <c r="D88" s="187" t="s">
        <v>912</v>
      </c>
      <c r="E88" s="198"/>
      <c r="F88" s="198" t="s">
        <v>635</v>
      </c>
      <c r="H88" s="199">
        <v>1</v>
      </c>
      <c r="L88" s="197"/>
      <c r="M88" s="200"/>
      <c r="T88" s="201"/>
      <c r="AT88" s="202" t="s">
        <v>912</v>
      </c>
      <c r="AU88" s="202" t="s">
        <v>854</v>
      </c>
      <c r="AV88" s="202" t="s">
        <v>854</v>
      </c>
      <c r="AW88" s="202" t="s">
        <v>871</v>
      </c>
      <c r="AX88" s="202" t="s">
        <v>794</v>
      </c>
      <c r="AY88" s="202" t="s">
        <v>899</v>
      </c>
    </row>
    <row r="89" spans="2:65" s="104" customFormat="1" ht="15.75" customHeight="1">
      <c r="B89" s="105"/>
      <c r="C89" s="175" t="s">
        <v>854</v>
      </c>
      <c r="D89" s="175" t="s">
        <v>901</v>
      </c>
      <c r="E89" s="176" t="s">
        <v>636</v>
      </c>
      <c r="F89" s="177" t="s">
        <v>637</v>
      </c>
      <c r="G89" s="178" t="s">
        <v>418</v>
      </c>
      <c r="H89" s="179">
        <v>1</v>
      </c>
      <c r="I89" s="196"/>
      <c r="J89" s="181">
        <f>ROUND($I$89*$H$89,2)</f>
        <v>0</v>
      </c>
      <c r="K89" s="177"/>
      <c r="L89" s="105"/>
      <c r="M89" s="182"/>
      <c r="N89" s="183" t="s">
        <v>817</v>
      </c>
      <c r="Q89" s="184">
        <v>0</v>
      </c>
      <c r="R89" s="184">
        <f>$Q$89*$H$89</f>
        <v>0</v>
      </c>
      <c r="S89" s="184">
        <v>0</v>
      </c>
      <c r="T89" s="185">
        <f>$S$89*$H$89</f>
        <v>0</v>
      </c>
      <c r="AR89" s="112" t="s">
        <v>906</v>
      </c>
      <c r="AT89" s="112" t="s">
        <v>901</v>
      </c>
      <c r="AU89" s="112" t="s">
        <v>854</v>
      </c>
      <c r="AY89" s="104" t="s">
        <v>899</v>
      </c>
      <c r="BE89" s="186">
        <f>IF($N$89="základní",$J$89,0)</f>
        <v>0</v>
      </c>
      <c r="BF89" s="186">
        <f>IF($N$89="snížená",$J$89,0)</f>
        <v>0</v>
      </c>
      <c r="BG89" s="186">
        <f>IF($N$89="zákl. přenesená",$J$89,0)</f>
        <v>0</v>
      </c>
      <c r="BH89" s="186">
        <f>IF($N$89="sníž. přenesená",$J$89,0)</f>
        <v>0</v>
      </c>
      <c r="BI89" s="186">
        <f>IF($N$89="nulová",$J$89,0)</f>
        <v>0</v>
      </c>
      <c r="BJ89" s="112" t="s">
        <v>794</v>
      </c>
      <c r="BK89" s="186">
        <f>ROUND($I$89*$H$89,2)</f>
        <v>0</v>
      </c>
      <c r="BL89" s="112" t="s">
        <v>906</v>
      </c>
      <c r="BM89" s="112" t="s">
        <v>638</v>
      </c>
    </row>
    <row r="90" spans="2:51" s="104" customFormat="1" ht="15.75" customHeight="1">
      <c r="B90" s="197"/>
      <c r="D90" s="187" t="s">
        <v>912</v>
      </c>
      <c r="E90" s="198"/>
      <c r="F90" s="198" t="s">
        <v>635</v>
      </c>
      <c r="H90" s="199">
        <v>1</v>
      </c>
      <c r="L90" s="197"/>
      <c r="M90" s="200"/>
      <c r="T90" s="201"/>
      <c r="AT90" s="202" t="s">
        <v>912</v>
      </c>
      <c r="AU90" s="202" t="s">
        <v>854</v>
      </c>
      <c r="AV90" s="202" t="s">
        <v>854</v>
      </c>
      <c r="AW90" s="202" t="s">
        <v>871</v>
      </c>
      <c r="AX90" s="202" t="s">
        <v>794</v>
      </c>
      <c r="AY90" s="202" t="s">
        <v>899</v>
      </c>
    </row>
    <row r="91" spans="2:65" s="104" customFormat="1" ht="15.75" customHeight="1">
      <c r="B91" s="105"/>
      <c r="C91" s="175" t="s">
        <v>920</v>
      </c>
      <c r="D91" s="175" t="s">
        <v>901</v>
      </c>
      <c r="E91" s="176" t="s">
        <v>902</v>
      </c>
      <c r="F91" s="177" t="s">
        <v>903</v>
      </c>
      <c r="G91" s="178" t="s">
        <v>904</v>
      </c>
      <c r="H91" s="179">
        <v>12</v>
      </c>
      <c r="I91" s="196"/>
      <c r="J91" s="181">
        <f>ROUND($I$91*$H$91,2)</f>
        <v>0</v>
      </c>
      <c r="K91" s="177" t="s">
        <v>905</v>
      </c>
      <c r="L91" s="105"/>
      <c r="M91" s="182"/>
      <c r="N91" s="183" t="s">
        <v>817</v>
      </c>
      <c r="Q91" s="184">
        <v>0</v>
      </c>
      <c r="R91" s="184">
        <f>$Q$91*$H$91</f>
        <v>0</v>
      </c>
      <c r="S91" s="184">
        <v>0.26</v>
      </c>
      <c r="T91" s="185">
        <f>$S$91*$H$91</f>
        <v>3.12</v>
      </c>
      <c r="AR91" s="112" t="s">
        <v>906</v>
      </c>
      <c r="AT91" s="112" t="s">
        <v>901</v>
      </c>
      <c r="AU91" s="112" t="s">
        <v>854</v>
      </c>
      <c r="AY91" s="104" t="s">
        <v>899</v>
      </c>
      <c r="BE91" s="186">
        <f>IF($N$91="základní",$J$91,0)</f>
        <v>0</v>
      </c>
      <c r="BF91" s="186">
        <f>IF($N$91="snížená",$J$91,0)</f>
        <v>0</v>
      </c>
      <c r="BG91" s="186">
        <f>IF($N$91="zákl. přenesená",$J$91,0)</f>
        <v>0</v>
      </c>
      <c r="BH91" s="186">
        <f>IF($N$91="sníž. přenesená",$J$91,0)</f>
        <v>0</v>
      </c>
      <c r="BI91" s="186">
        <f>IF($N$91="nulová",$J$91,0)</f>
        <v>0</v>
      </c>
      <c r="BJ91" s="112" t="s">
        <v>794</v>
      </c>
      <c r="BK91" s="186">
        <f>ROUND($I$91*$H$91,2)</f>
        <v>0</v>
      </c>
      <c r="BL91" s="112" t="s">
        <v>906</v>
      </c>
      <c r="BM91" s="112" t="s">
        <v>639</v>
      </c>
    </row>
    <row r="92" spans="2:47" s="104" customFormat="1" ht="27" customHeight="1">
      <c r="B92" s="105"/>
      <c r="D92" s="187" t="s">
        <v>908</v>
      </c>
      <c r="F92" s="188" t="s">
        <v>909</v>
      </c>
      <c r="L92" s="105"/>
      <c r="M92" s="189"/>
      <c r="T92" s="190"/>
      <c r="AT92" s="104" t="s">
        <v>908</v>
      </c>
      <c r="AU92" s="104" t="s">
        <v>854</v>
      </c>
    </row>
    <row r="93" spans="2:47" s="104" customFormat="1" ht="152.25" customHeight="1">
      <c r="B93" s="105"/>
      <c r="D93" s="203" t="s">
        <v>910</v>
      </c>
      <c r="F93" s="204" t="s">
        <v>911</v>
      </c>
      <c r="L93" s="105"/>
      <c r="M93" s="189"/>
      <c r="T93" s="190"/>
      <c r="AT93" s="104" t="s">
        <v>910</v>
      </c>
      <c r="AU93" s="104" t="s">
        <v>854</v>
      </c>
    </row>
    <row r="94" spans="2:51" s="104" customFormat="1" ht="15.75" customHeight="1">
      <c r="B94" s="197"/>
      <c r="D94" s="203" t="s">
        <v>912</v>
      </c>
      <c r="E94" s="202"/>
      <c r="F94" s="198" t="s">
        <v>640</v>
      </c>
      <c r="H94" s="199">
        <v>12</v>
      </c>
      <c r="L94" s="197"/>
      <c r="M94" s="200"/>
      <c r="T94" s="201"/>
      <c r="AT94" s="202" t="s">
        <v>912</v>
      </c>
      <c r="AU94" s="202" t="s">
        <v>854</v>
      </c>
      <c r="AV94" s="202" t="s">
        <v>854</v>
      </c>
      <c r="AW94" s="202" t="s">
        <v>871</v>
      </c>
      <c r="AX94" s="202" t="s">
        <v>794</v>
      </c>
      <c r="AY94" s="202" t="s">
        <v>899</v>
      </c>
    </row>
    <row r="95" spans="2:65" s="104" customFormat="1" ht="15.75" customHeight="1">
      <c r="B95" s="105"/>
      <c r="C95" s="175" t="s">
        <v>906</v>
      </c>
      <c r="D95" s="175" t="s">
        <v>901</v>
      </c>
      <c r="E95" s="176" t="s">
        <v>914</v>
      </c>
      <c r="F95" s="177" t="s">
        <v>915</v>
      </c>
      <c r="G95" s="178" t="s">
        <v>904</v>
      </c>
      <c r="H95" s="179">
        <v>20</v>
      </c>
      <c r="I95" s="196"/>
      <c r="J95" s="181">
        <f>ROUND($I$95*$H$95,2)</f>
        <v>0</v>
      </c>
      <c r="K95" s="177" t="s">
        <v>905</v>
      </c>
      <c r="L95" s="105"/>
      <c r="M95" s="182"/>
      <c r="N95" s="183" t="s">
        <v>817</v>
      </c>
      <c r="Q95" s="184">
        <v>0</v>
      </c>
      <c r="R95" s="184">
        <f>$Q$95*$H$95</f>
        <v>0</v>
      </c>
      <c r="S95" s="184">
        <v>0.72</v>
      </c>
      <c r="T95" s="185">
        <f>$S$95*$H$95</f>
        <v>14.399999999999999</v>
      </c>
      <c r="AR95" s="112" t="s">
        <v>906</v>
      </c>
      <c r="AT95" s="112" t="s">
        <v>901</v>
      </c>
      <c r="AU95" s="112" t="s">
        <v>854</v>
      </c>
      <c r="AY95" s="104" t="s">
        <v>899</v>
      </c>
      <c r="BE95" s="186">
        <f>IF($N$95="základní",$J$95,0)</f>
        <v>0</v>
      </c>
      <c r="BF95" s="186">
        <f>IF($N$95="snížená",$J$95,0)</f>
        <v>0</v>
      </c>
      <c r="BG95" s="186">
        <f>IF($N$95="zákl. přenesená",$J$95,0)</f>
        <v>0</v>
      </c>
      <c r="BH95" s="186">
        <f>IF($N$95="sníž. přenesená",$J$95,0)</f>
        <v>0</v>
      </c>
      <c r="BI95" s="186">
        <f>IF($N$95="nulová",$J$95,0)</f>
        <v>0</v>
      </c>
      <c r="BJ95" s="112" t="s">
        <v>794</v>
      </c>
      <c r="BK95" s="186">
        <f>ROUND($I$95*$H$95,2)</f>
        <v>0</v>
      </c>
      <c r="BL95" s="112" t="s">
        <v>906</v>
      </c>
      <c r="BM95" s="112" t="s">
        <v>641</v>
      </c>
    </row>
    <row r="96" spans="2:47" s="104" customFormat="1" ht="27" customHeight="1">
      <c r="B96" s="105"/>
      <c r="D96" s="187" t="s">
        <v>908</v>
      </c>
      <c r="F96" s="188" t="s">
        <v>917</v>
      </c>
      <c r="L96" s="105"/>
      <c r="M96" s="189"/>
      <c r="T96" s="190"/>
      <c r="AT96" s="104" t="s">
        <v>908</v>
      </c>
      <c r="AU96" s="104" t="s">
        <v>854</v>
      </c>
    </row>
    <row r="97" spans="2:47" s="104" customFormat="1" ht="219.75" customHeight="1">
      <c r="B97" s="105"/>
      <c r="D97" s="203" t="s">
        <v>910</v>
      </c>
      <c r="F97" s="204" t="s">
        <v>918</v>
      </c>
      <c r="L97" s="105"/>
      <c r="M97" s="189"/>
      <c r="T97" s="190"/>
      <c r="AT97" s="104" t="s">
        <v>910</v>
      </c>
      <c r="AU97" s="104" t="s">
        <v>854</v>
      </c>
    </row>
    <row r="98" spans="2:51" s="104" customFormat="1" ht="15.75" customHeight="1">
      <c r="B98" s="197"/>
      <c r="D98" s="203" t="s">
        <v>912</v>
      </c>
      <c r="E98" s="202"/>
      <c r="F98" s="198" t="s">
        <v>642</v>
      </c>
      <c r="H98" s="199">
        <v>20</v>
      </c>
      <c r="L98" s="197"/>
      <c r="M98" s="200"/>
      <c r="T98" s="201"/>
      <c r="AT98" s="202" t="s">
        <v>912</v>
      </c>
      <c r="AU98" s="202" t="s">
        <v>854</v>
      </c>
      <c r="AV98" s="202" t="s">
        <v>854</v>
      </c>
      <c r="AW98" s="202" t="s">
        <v>871</v>
      </c>
      <c r="AX98" s="202" t="s">
        <v>794</v>
      </c>
      <c r="AY98" s="202" t="s">
        <v>899</v>
      </c>
    </row>
    <row r="99" spans="2:65" s="104" customFormat="1" ht="15.75" customHeight="1">
      <c r="B99" s="105"/>
      <c r="C99" s="175" t="s">
        <v>933</v>
      </c>
      <c r="D99" s="175" t="s">
        <v>901</v>
      </c>
      <c r="E99" s="176" t="s">
        <v>921</v>
      </c>
      <c r="F99" s="177" t="s">
        <v>922</v>
      </c>
      <c r="G99" s="178" t="s">
        <v>904</v>
      </c>
      <c r="H99" s="179">
        <v>20</v>
      </c>
      <c r="I99" s="196"/>
      <c r="J99" s="181">
        <f>ROUND($I$99*$H$99,2)</f>
        <v>0</v>
      </c>
      <c r="K99" s="177" t="s">
        <v>905</v>
      </c>
      <c r="L99" s="105"/>
      <c r="M99" s="182"/>
      <c r="N99" s="183" t="s">
        <v>817</v>
      </c>
      <c r="Q99" s="184">
        <v>0</v>
      </c>
      <c r="R99" s="184">
        <f>$Q$99*$H$99</f>
        <v>0</v>
      </c>
      <c r="S99" s="184">
        <v>0.316</v>
      </c>
      <c r="T99" s="185">
        <f>$S$99*$H$99</f>
        <v>6.32</v>
      </c>
      <c r="AR99" s="112" t="s">
        <v>906</v>
      </c>
      <c r="AT99" s="112" t="s">
        <v>901</v>
      </c>
      <c r="AU99" s="112" t="s">
        <v>854</v>
      </c>
      <c r="AY99" s="104" t="s">
        <v>899</v>
      </c>
      <c r="BE99" s="186">
        <f>IF($N$99="základní",$J$99,0)</f>
        <v>0</v>
      </c>
      <c r="BF99" s="186">
        <f>IF($N$99="snížená",$J$99,0)</f>
        <v>0</v>
      </c>
      <c r="BG99" s="186">
        <f>IF($N$99="zákl. přenesená",$J$99,0)</f>
        <v>0</v>
      </c>
      <c r="BH99" s="186">
        <f>IF($N$99="sníž. přenesená",$J$99,0)</f>
        <v>0</v>
      </c>
      <c r="BI99" s="186">
        <f>IF($N$99="nulová",$J$99,0)</f>
        <v>0</v>
      </c>
      <c r="BJ99" s="112" t="s">
        <v>794</v>
      </c>
      <c r="BK99" s="186">
        <f>ROUND($I$99*$H$99,2)</f>
        <v>0</v>
      </c>
      <c r="BL99" s="112" t="s">
        <v>906</v>
      </c>
      <c r="BM99" s="112" t="s">
        <v>643</v>
      </c>
    </row>
    <row r="100" spans="2:47" s="104" customFormat="1" ht="27" customHeight="1">
      <c r="B100" s="105"/>
      <c r="D100" s="187" t="s">
        <v>908</v>
      </c>
      <c r="F100" s="188" t="s">
        <v>924</v>
      </c>
      <c r="L100" s="105"/>
      <c r="M100" s="189"/>
      <c r="T100" s="190"/>
      <c r="AT100" s="104" t="s">
        <v>908</v>
      </c>
      <c r="AU100" s="104" t="s">
        <v>854</v>
      </c>
    </row>
    <row r="101" spans="2:47" s="104" customFormat="1" ht="219.75" customHeight="1">
      <c r="B101" s="105"/>
      <c r="D101" s="203" t="s">
        <v>910</v>
      </c>
      <c r="F101" s="204" t="s">
        <v>918</v>
      </c>
      <c r="L101" s="105"/>
      <c r="M101" s="189"/>
      <c r="T101" s="190"/>
      <c r="AT101" s="104" t="s">
        <v>910</v>
      </c>
      <c r="AU101" s="104" t="s">
        <v>854</v>
      </c>
    </row>
    <row r="102" spans="2:51" s="104" customFormat="1" ht="15.75" customHeight="1">
      <c r="B102" s="197"/>
      <c r="D102" s="203" t="s">
        <v>912</v>
      </c>
      <c r="E102" s="202"/>
      <c r="F102" s="198" t="s">
        <v>642</v>
      </c>
      <c r="H102" s="199">
        <v>20</v>
      </c>
      <c r="L102" s="197"/>
      <c r="M102" s="200"/>
      <c r="T102" s="201"/>
      <c r="AT102" s="202" t="s">
        <v>912</v>
      </c>
      <c r="AU102" s="202" t="s">
        <v>854</v>
      </c>
      <c r="AV102" s="202" t="s">
        <v>854</v>
      </c>
      <c r="AW102" s="202" t="s">
        <v>871</v>
      </c>
      <c r="AX102" s="202" t="s">
        <v>794</v>
      </c>
      <c r="AY102" s="202" t="s">
        <v>899</v>
      </c>
    </row>
    <row r="103" spans="2:65" s="104" customFormat="1" ht="15.75" customHeight="1">
      <c r="B103" s="105"/>
      <c r="C103" s="175" t="s">
        <v>940</v>
      </c>
      <c r="D103" s="175" t="s">
        <v>901</v>
      </c>
      <c r="E103" s="176" t="s">
        <v>926</v>
      </c>
      <c r="F103" s="177" t="s">
        <v>927</v>
      </c>
      <c r="G103" s="178" t="s">
        <v>928</v>
      </c>
      <c r="H103" s="179">
        <v>27</v>
      </c>
      <c r="I103" s="180"/>
      <c r="J103" s="181">
        <f>ROUND($I$103*$H$103,2)</f>
        <v>0</v>
      </c>
      <c r="K103" s="177" t="s">
        <v>905</v>
      </c>
      <c r="L103" s="105"/>
      <c r="M103" s="182"/>
      <c r="N103" s="183" t="s">
        <v>817</v>
      </c>
      <c r="Q103" s="184">
        <v>0</v>
      </c>
      <c r="R103" s="184">
        <f>$Q$103*$H$103</f>
        <v>0</v>
      </c>
      <c r="S103" s="184">
        <v>0.205</v>
      </c>
      <c r="T103" s="185">
        <f>$S$103*$H$103</f>
        <v>5.534999999999999</v>
      </c>
      <c r="AR103" s="112" t="s">
        <v>906</v>
      </c>
      <c r="AT103" s="112" t="s">
        <v>901</v>
      </c>
      <c r="AU103" s="112" t="s">
        <v>854</v>
      </c>
      <c r="AY103" s="104" t="s">
        <v>899</v>
      </c>
      <c r="BE103" s="186">
        <f>IF($N$103="základní",$J$103,0)</f>
        <v>0</v>
      </c>
      <c r="BF103" s="186">
        <f>IF($N$103="snížená",$J$103,0)</f>
        <v>0</v>
      </c>
      <c r="BG103" s="186">
        <f>IF($N$103="zákl. přenesená",$J$103,0)</f>
        <v>0</v>
      </c>
      <c r="BH103" s="186">
        <f>IF($N$103="sníž. přenesená",$J$103,0)</f>
        <v>0</v>
      </c>
      <c r="BI103" s="186">
        <f>IF($N$103="nulová",$J$103,0)</f>
        <v>0</v>
      </c>
      <c r="BJ103" s="112" t="s">
        <v>794</v>
      </c>
      <c r="BK103" s="186">
        <f>ROUND($I$103*$H$103,2)</f>
        <v>0</v>
      </c>
      <c r="BL103" s="112" t="s">
        <v>906</v>
      </c>
      <c r="BM103" s="112" t="s">
        <v>644</v>
      </c>
    </row>
    <row r="104" spans="2:47" s="104" customFormat="1" ht="27" customHeight="1">
      <c r="B104" s="105"/>
      <c r="D104" s="187" t="s">
        <v>908</v>
      </c>
      <c r="F104" s="188" t="s">
        <v>930</v>
      </c>
      <c r="L104" s="105"/>
      <c r="M104" s="189"/>
      <c r="T104" s="190"/>
      <c r="AT104" s="104" t="s">
        <v>908</v>
      </c>
      <c r="AU104" s="104" t="s">
        <v>854</v>
      </c>
    </row>
    <row r="105" spans="2:47" s="104" customFormat="1" ht="138.75" customHeight="1">
      <c r="B105" s="105"/>
      <c r="D105" s="203" t="s">
        <v>910</v>
      </c>
      <c r="F105" s="204" t="s">
        <v>931</v>
      </c>
      <c r="L105" s="105"/>
      <c r="M105" s="189"/>
      <c r="T105" s="190"/>
      <c r="AT105" s="104" t="s">
        <v>910</v>
      </c>
      <c r="AU105" s="104" t="s">
        <v>854</v>
      </c>
    </row>
    <row r="106" spans="2:51" s="104" customFormat="1" ht="15.75" customHeight="1">
      <c r="B106" s="197"/>
      <c r="D106" s="203" t="s">
        <v>912</v>
      </c>
      <c r="E106" s="202"/>
      <c r="F106" s="198" t="s">
        <v>645</v>
      </c>
      <c r="H106" s="199">
        <v>27</v>
      </c>
      <c r="L106" s="197"/>
      <c r="M106" s="200"/>
      <c r="T106" s="201"/>
      <c r="AT106" s="202" t="s">
        <v>912</v>
      </c>
      <c r="AU106" s="202" t="s">
        <v>854</v>
      </c>
      <c r="AV106" s="202" t="s">
        <v>854</v>
      </c>
      <c r="AW106" s="202" t="s">
        <v>871</v>
      </c>
      <c r="AX106" s="202" t="s">
        <v>794</v>
      </c>
      <c r="AY106" s="202" t="s">
        <v>899</v>
      </c>
    </row>
    <row r="107" spans="2:65" s="104" customFormat="1" ht="15.75" customHeight="1">
      <c r="B107" s="105"/>
      <c r="C107" s="175" t="s">
        <v>659</v>
      </c>
      <c r="D107" s="175" t="s">
        <v>901</v>
      </c>
      <c r="E107" s="176" t="s">
        <v>934</v>
      </c>
      <c r="F107" s="177" t="s">
        <v>935</v>
      </c>
      <c r="G107" s="178" t="s">
        <v>928</v>
      </c>
      <c r="H107" s="179">
        <v>10</v>
      </c>
      <c r="I107" s="196"/>
      <c r="J107" s="181">
        <f>ROUND($I$107*$H$107,2)</f>
        <v>0</v>
      </c>
      <c r="K107" s="177" t="s">
        <v>905</v>
      </c>
      <c r="L107" s="105"/>
      <c r="M107" s="182"/>
      <c r="N107" s="183" t="s">
        <v>817</v>
      </c>
      <c r="Q107" s="184">
        <v>0.0369</v>
      </c>
      <c r="R107" s="184">
        <f>$Q$107*$H$107</f>
        <v>0.369</v>
      </c>
      <c r="S107" s="184">
        <v>0</v>
      </c>
      <c r="T107" s="185">
        <f>$S$107*$H$107</f>
        <v>0</v>
      </c>
      <c r="AR107" s="112" t="s">
        <v>906</v>
      </c>
      <c r="AT107" s="112" t="s">
        <v>901</v>
      </c>
      <c r="AU107" s="112" t="s">
        <v>854</v>
      </c>
      <c r="AY107" s="104" t="s">
        <v>899</v>
      </c>
      <c r="BE107" s="186">
        <f>IF($N$107="základní",$J$107,0)</f>
        <v>0</v>
      </c>
      <c r="BF107" s="186">
        <f>IF($N$107="snížená",$J$107,0)</f>
        <v>0</v>
      </c>
      <c r="BG107" s="186">
        <f>IF($N$107="zákl. přenesená",$J$107,0)</f>
        <v>0</v>
      </c>
      <c r="BH107" s="186">
        <f>IF($N$107="sníž. přenesená",$J$107,0)</f>
        <v>0</v>
      </c>
      <c r="BI107" s="186">
        <f>IF($N$107="nulová",$J$107,0)</f>
        <v>0</v>
      </c>
      <c r="BJ107" s="112" t="s">
        <v>794</v>
      </c>
      <c r="BK107" s="186">
        <f>ROUND($I$107*$H$107,2)</f>
        <v>0</v>
      </c>
      <c r="BL107" s="112" t="s">
        <v>906</v>
      </c>
      <c r="BM107" s="112" t="s">
        <v>646</v>
      </c>
    </row>
    <row r="108" spans="2:47" s="104" customFormat="1" ht="38.25" customHeight="1">
      <c r="B108" s="105"/>
      <c r="D108" s="187" t="s">
        <v>908</v>
      </c>
      <c r="F108" s="188" t="s">
        <v>937</v>
      </c>
      <c r="L108" s="105"/>
      <c r="M108" s="189"/>
      <c r="T108" s="190"/>
      <c r="AT108" s="104" t="s">
        <v>908</v>
      </c>
      <c r="AU108" s="104" t="s">
        <v>854</v>
      </c>
    </row>
    <row r="109" spans="2:47" s="104" customFormat="1" ht="71.25" customHeight="1">
      <c r="B109" s="105"/>
      <c r="D109" s="203" t="s">
        <v>910</v>
      </c>
      <c r="F109" s="204" t="s">
        <v>938</v>
      </c>
      <c r="L109" s="105"/>
      <c r="M109" s="189"/>
      <c r="T109" s="190"/>
      <c r="AT109" s="104" t="s">
        <v>910</v>
      </c>
      <c r="AU109" s="104" t="s">
        <v>854</v>
      </c>
    </row>
    <row r="110" spans="2:51" s="104" customFormat="1" ht="15.75" customHeight="1">
      <c r="B110" s="197"/>
      <c r="D110" s="203" t="s">
        <v>912</v>
      </c>
      <c r="E110" s="202"/>
      <c r="F110" s="198" t="s">
        <v>647</v>
      </c>
      <c r="H110" s="199">
        <v>10</v>
      </c>
      <c r="L110" s="197"/>
      <c r="M110" s="200"/>
      <c r="T110" s="201"/>
      <c r="AT110" s="202" t="s">
        <v>912</v>
      </c>
      <c r="AU110" s="202" t="s">
        <v>854</v>
      </c>
      <c r="AV110" s="202" t="s">
        <v>854</v>
      </c>
      <c r="AW110" s="202" t="s">
        <v>871</v>
      </c>
      <c r="AX110" s="202" t="s">
        <v>794</v>
      </c>
      <c r="AY110" s="202" t="s">
        <v>899</v>
      </c>
    </row>
    <row r="111" spans="2:65" s="104" customFormat="1" ht="15.75" customHeight="1">
      <c r="B111" s="105"/>
      <c r="C111" s="175" t="s">
        <v>668</v>
      </c>
      <c r="D111" s="175" t="s">
        <v>901</v>
      </c>
      <c r="E111" s="176" t="s">
        <v>941</v>
      </c>
      <c r="F111" s="177" t="s">
        <v>942</v>
      </c>
      <c r="G111" s="178" t="s">
        <v>943</v>
      </c>
      <c r="H111" s="179">
        <v>34</v>
      </c>
      <c r="I111" s="196"/>
      <c r="J111" s="181">
        <f>ROUND($I$111*$H$111,2)</f>
        <v>0</v>
      </c>
      <c r="K111" s="177" t="s">
        <v>905</v>
      </c>
      <c r="L111" s="105"/>
      <c r="M111" s="182"/>
      <c r="N111" s="183" t="s">
        <v>817</v>
      </c>
      <c r="Q111" s="184">
        <v>0</v>
      </c>
      <c r="R111" s="184">
        <f>$Q$111*$H$111</f>
        <v>0</v>
      </c>
      <c r="S111" s="184">
        <v>0</v>
      </c>
      <c r="T111" s="185">
        <f>$S$111*$H$111</f>
        <v>0</v>
      </c>
      <c r="AR111" s="112" t="s">
        <v>906</v>
      </c>
      <c r="AT111" s="112" t="s">
        <v>901</v>
      </c>
      <c r="AU111" s="112" t="s">
        <v>854</v>
      </c>
      <c r="AY111" s="104" t="s">
        <v>899</v>
      </c>
      <c r="BE111" s="186">
        <f>IF($N$111="základní",$J$111,0)</f>
        <v>0</v>
      </c>
      <c r="BF111" s="186">
        <f>IF($N$111="snížená",$J$111,0)</f>
        <v>0</v>
      </c>
      <c r="BG111" s="186">
        <f>IF($N$111="zákl. přenesená",$J$111,0)</f>
        <v>0</v>
      </c>
      <c r="BH111" s="186">
        <f>IF($N$111="sníž. přenesená",$J$111,0)</f>
        <v>0</v>
      </c>
      <c r="BI111" s="186">
        <f>IF($N$111="nulová",$J$111,0)</f>
        <v>0</v>
      </c>
      <c r="BJ111" s="112" t="s">
        <v>794</v>
      </c>
      <c r="BK111" s="186">
        <f>ROUND($I$111*$H$111,2)</f>
        <v>0</v>
      </c>
      <c r="BL111" s="112" t="s">
        <v>906</v>
      </c>
      <c r="BM111" s="112" t="s">
        <v>648</v>
      </c>
    </row>
    <row r="112" spans="2:47" s="104" customFormat="1" ht="16.5" customHeight="1">
      <c r="B112" s="105"/>
      <c r="D112" s="187" t="s">
        <v>908</v>
      </c>
      <c r="F112" s="188" t="s">
        <v>945</v>
      </c>
      <c r="L112" s="105"/>
      <c r="M112" s="189"/>
      <c r="T112" s="190"/>
      <c r="AT112" s="104" t="s">
        <v>908</v>
      </c>
      <c r="AU112" s="104" t="s">
        <v>854</v>
      </c>
    </row>
    <row r="113" spans="2:47" s="104" customFormat="1" ht="314.25" customHeight="1">
      <c r="B113" s="105"/>
      <c r="D113" s="203" t="s">
        <v>910</v>
      </c>
      <c r="F113" s="204" t="s">
        <v>769</v>
      </c>
      <c r="L113" s="105"/>
      <c r="M113" s="189"/>
      <c r="T113" s="190"/>
      <c r="AT113" s="104" t="s">
        <v>910</v>
      </c>
      <c r="AU113" s="104" t="s">
        <v>854</v>
      </c>
    </row>
    <row r="114" spans="2:51" s="104" customFormat="1" ht="15.75" customHeight="1">
      <c r="B114" s="197"/>
      <c r="D114" s="203" t="s">
        <v>912</v>
      </c>
      <c r="E114" s="202"/>
      <c r="F114" s="198" t="s">
        <v>649</v>
      </c>
      <c r="H114" s="199">
        <v>34</v>
      </c>
      <c r="L114" s="197"/>
      <c r="M114" s="200"/>
      <c r="T114" s="201"/>
      <c r="AT114" s="202" t="s">
        <v>912</v>
      </c>
      <c r="AU114" s="202" t="s">
        <v>854</v>
      </c>
      <c r="AV114" s="202" t="s">
        <v>854</v>
      </c>
      <c r="AW114" s="202" t="s">
        <v>871</v>
      </c>
      <c r="AX114" s="202" t="s">
        <v>794</v>
      </c>
      <c r="AY114" s="202" t="s">
        <v>899</v>
      </c>
    </row>
    <row r="115" spans="2:65" s="104" customFormat="1" ht="15.75" customHeight="1">
      <c r="B115" s="105"/>
      <c r="C115" s="175" t="s">
        <v>679</v>
      </c>
      <c r="D115" s="175" t="s">
        <v>901</v>
      </c>
      <c r="E115" s="176" t="s">
        <v>660</v>
      </c>
      <c r="F115" s="177" t="s">
        <v>661</v>
      </c>
      <c r="G115" s="178" t="s">
        <v>943</v>
      </c>
      <c r="H115" s="179">
        <v>10.08</v>
      </c>
      <c r="I115" s="196"/>
      <c r="J115" s="181">
        <f>ROUND($I$115*$H$115,2)</f>
        <v>0</v>
      </c>
      <c r="K115" s="177" t="s">
        <v>905</v>
      </c>
      <c r="L115" s="105"/>
      <c r="M115" s="182"/>
      <c r="N115" s="183" t="s">
        <v>817</v>
      </c>
      <c r="Q115" s="184">
        <v>0</v>
      </c>
      <c r="R115" s="184">
        <f>$Q$115*$H$115</f>
        <v>0</v>
      </c>
      <c r="S115" s="184">
        <v>0</v>
      </c>
      <c r="T115" s="185">
        <f>$S$115*$H$115</f>
        <v>0</v>
      </c>
      <c r="AR115" s="112" t="s">
        <v>906</v>
      </c>
      <c r="AT115" s="112" t="s">
        <v>901</v>
      </c>
      <c r="AU115" s="112" t="s">
        <v>854</v>
      </c>
      <c r="AY115" s="104" t="s">
        <v>899</v>
      </c>
      <c r="BE115" s="186">
        <f>IF($N$115="základní",$J$115,0)</f>
        <v>0</v>
      </c>
      <c r="BF115" s="186">
        <f>IF($N$115="snížená",$J$115,0)</f>
        <v>0</v>
      </c>
      <c r="BG115" s="186">
        <f>IF($N$115="zákl. přenesená",$J$115,0)</f>
        <v>0</v>
      </c>
      <c r="BH115" s="186">
        <f>IF($N$115="sníž. přenesená",$J$115,0)</f>
        <v>0</v>
      </c>
      <c r="BI115" s="186">
        <f>IF($N$115="nulová",$J$115,0)</f>
        <v>0</v>
      </c>
      <c r="BJ115" s="112" t="s">
        <v>794</v>
      </c>
      <c r="BK115" s="186">
        <f>ROUND($I$115*$H$115,2)</f>
        <v>0</v>
      </c>
      <c r="BL115" s="112" t="s">
        <v>906</v>
      </c>
      <c r="BM115" s="112" t="s">
        <v>650</v>
      </c>
    </row>
    <row r="116" spans="2:47" s="104" customFormat="1" ht="27" customHeight="1">
      <c r="B116" s="105"/>
      <c r="D116" s="187" t="s">
        <v>908</v>
      </c>
      <c r="F116" s="188" t="s">
        <v>663</v>
      </c>
      <c r="L116" s="105"/>
      <c r="M116" s="189"/>
      <c r="T116" s="190"/>
      <c r="AT116" s="104" t="s">
        <v>908</v>
      </c>
      <c r="AU116" s="104" t="s">
        <v>854</v>
      </c>
    </row>
    <row r="117" spans="2:47" s="104" customFormat="1" ht="192.75" customHeight="1">
      <c r="B117" s="105"/>
      <c r="D117" s="203" t="s">
        <v>910</v>
      </c>
      <c r="F117" s="204" t="s">
        <v>664</v>
      </c>
      <c r="L117" s="105"/>
      <c r="M117" s="189"/>
      <c r="T117" s="190"/>
      <c r="AT117" s="104" t="s">
        <v>910</v>
      </c>
      <c r="AU117" s="104" t="s">
        <v>854</v>
      </c>
    </row>
    <row r="118" spans="2:51" s="104" customFormat="1" ht="15.75" customHeight="1">
      <c r="B118" s="197"/>
      <c r="D118" s="203" t="s">
        <v>912</v>
      </c>
      <c r="E118" s="202"/>
      <c r="F118" s="198" t="s">
        <v>651</v>
      </c>
      <c r="H118" s="199">
        <v>10.08</v>
      </c>
      <c r="L118" s="197"/>
      <c r="M118" s="200"/>
      <c r="T118" s="201"/>
      <c r="AT118" s="202" t="s">
        <v>912</v>
      </c>
      <c r="AU118" s="202" t="s">
        <v>854</v>
      </c>
      <c r="AV118" s="202" t="s">
        <v>854</v>
      </c>
      <c r="AW118" s="202" t="s">
        <v>871</v>
      </c>
      <c r="AX118" s="202" t="s">
        <v>794</v>
      </c>
      <c r="AY118" s="202" t="s">
        <v>899</v>
      </c>
    </row>
    <row r="119" spans="2:65" s="104" customFormat="1" ht="15.75" customHeight="1">
      <c r="B119" s="105"/>
      <c r="C119" s="175" t="s">
        <v>799</v>
      </c>
      <c r="D119" s="175" t="s">
        <v>901</v>
      </c>
      <c r="E119" s="176" t="s">
        <v>652</v>
      </c>
      <c r="F119" s="177" t="s">
        <v>653</v>
      </c>
      <c r="G119" s="178" t="s">
        <v>943</v>
      </c>
      <c r="H119" s="179">
        <v>87.92</v>
      </c>
      <c r="I119" s="196"/>
      <c r="J119" s="181">
        <f>ROUND($I$119*$H$119,2)</f>
        <v>0</v>
      </c>
      <c r="K119" s="177" t="s">
        <v>905</v>
      </c>
      <c r="L119" s="105"/>
      <c r="M119" s="182"/>
      <c r="N119" s="183" t="s">
        <v>817</v>
      </c>
      <c r="Q119" s="184">
        <v>0</v>
      </c>
      <c r="R119" s="184">
        <f>$Q$119*$H$119</f>
        <v>0</v>
      </c>
      <c r="S119" s="184">
        <v>0</v>
      </c>
      <c r="T119" s="185">
        <f>$S$119*$H$119</f>
        <v>0</v>
      </c>
      <c r="AR119" s="112" t="s">
        <v>906</v>
      </c>
      <c r="AT119" s="112" t="s">
        <v>901</v>
      </c>
      <c r="AU119" s="112" t="s">
        <v>854</v>
      </c>
      <c r="AY119" s="104" t="s">
        <v>899</v>
      </c>
      <c r="BE119" s="186">
        <f>IF($N$119="základní",$J$119,0)</f>
        <v>0</v>
      </c>
      <c r="BF119" s="186">
        <f>IF($N$119="snížená",$J$119,0)</f>
        <v>0</v>
      </c>
      <c r="BG119" s="186">
        <f>IF($N$119="zákl. přenesená",$J$119,0)</f>
        <v>0</v>
      </c>
      <c r="BH119" s="186">
        <f>IF($N$119="sníž. přenesená",$J$119,0)</f>
        <v>0</v>
      </c>
      <c r="BI119" s="186">
        <f>IF($N$119="nulová",$J$119,0)</f>
        <v>0</v>
      </c>
      <c r="BJ119" s="112" t="s">
        <v>794</v>
      </c>
      <c r="BK119" s="186">
        <f>ROUND($I$119*$H$119,2)</f>
        <v>0</v>
      </c>
      <c r="BL119" s="112" t="s">
        <v>906</v>
      </c>
      <c r="BM119" s="112" t="s">
        <v>654</v>
      </c>
    </row>
    <row r="120" spans="2:47" s="104" customFormat="1" ht="27" customHeight="1">
      <c r="B120" s="105"/>
      <c r="D120" s="187" t="s">
        <v>908</v>
      </c>
      <c r="F120" s="188" t="s">
        <v>655</v>
      </c>
      <c r="L120" s="105"/>
      <c r="M120" s="189"/>
      <c r="T120" s="190"/>
      <c r="AT120" s="104" t="s">
        <v>908</v>
      </c>
      <c r="AU120" s="104" t="s">
        <v>854</v>
      </c>
    </row>
    <row r="121" spans="2:47" s="104" customFormat="1" ht="84.75" customHeight="1">
      <c r="B121" s="105"/>
      <c r="D121" s="203" t="s">
        <v>910</v>
      </c>
      <c r="F121" s="204" t="s">
        <v>656</v>
      </c>
      <c r="L121" s="105"/>
      <c r="M121" s="189"/>
      <c r="T121" s="190"/>
      <c r="AT121" s="104" t="s">
        <v>910</v>
      </c>
      <c r="AU121" s="104" t="s">
        <v>854</v>
      </c>
    </row>
    <row r="122" spans="2:51" s="104" customFormat="1" ht="15.75" customHeight="1">
      <c r="B122" s="197"/>
      <c r="D122" s="203" t="s">
        <v>912</v>
      </c>
      <c r="E122" s="202"/>
      <c r="F122" s="198" t="s">
        <v>0</v>
      </c>
      <c r="H122" s="199">
        <v>87.92</v>
      </c>
      <c r="L122" s="197"/>
      <c r="M122" s="200"/>
      <c r="T122" s="201"/>
      <c r="AT122" s="202" t="s">
        <v>912</v>
      </c>
      <c r="AU122" s="202" t="s">
        <v>854</v>
      </c>
      <c r="AV122" s="202" t="s">
        <v>854</v>
      </c>
      <c r="AW122" s="202" t="s">
        <v>871</v>
      </c>
      <c r="AX122" s="202" t="s">
        <v>794</v>
      </c>
      <c r="AY122" s="202" t="s">
        <v>899</v>
      </c>
    </row>
    <row r="123" spans="2:65" s="104" customFormat="1" ht="15.75" customHeight="1">
      <c r="B123" s="105"/>
      <c r="C123" s="175" t="s">
        <v>690</v>
      </c>
      <c r="D123" s="175" t="s">
        <v>901</v>
      </c>
      <c r="E123" s="176" t="s">
        <v>1</v>
      </c>
      <c r="F123" s="177" t="s">
        <v>2</v>
      </c>
      <c r="G123" s="178" t="s">
        <v>943</v>
      </c>
      <c r="H123" s="179">
        <v>51.325</v>
      </c>
      <c r="I123" s="196"/>
      <c r="J123" s="181">
        <f>ROUND($I$123*$H$123,2)</f>
        <v>0</v>
      </c>
      <c r="K123" s="177" t="s">
        <v>905</v>
      </c>
      <c r="L123" s="105"/>
      <c r="M123" s="182"/>
      <c r="N123" s="183" t="s">
        <v>817</v>
      </c>
      <c r="Q123" s="184">
        <v>0</v>
      </c>
      <c r="R123" s="184">
        <f>$Q$123*$H$123</f>
        <v>0</v>
      </c>
      <c r="S123" s="184">
        <v>0</v>
      </c>
      <c r="T123" s="185">
        <f>$S$123*$H$123</f>
        <v>0</v>
      </c>
      <c r="AR123" s="112" t="s">
        <v>906</v>
      </c>
      <c r="AT123" s="112" t="s">
        <v>901</v>
      </c>
      <c r="AU123" s="112" t="s">
        <v>854</v>
      </c>
      <c r="AY123" s="104" t="s">
        <v>899</v>
      </c>
      <c r="BE123" s="186">
        <f>IF($N$123="základní",$J$123,0)</f>
        <v>0</v>
      </c>
      <c r="BF123" s="186">
        <f>IF($N$123="snížená",$J$123,0)</f>
        <v>0</v>
      </c>
      <c r="BG123" s="186">
        <f>IF($N$123="zákl. přenesená",$J$123,0)</f>
        <v>0</v>
      </c>
      <c r="BH123" s="186">
        <f>IF($N$123="sníž. přenesená",$J$123,0)</f>
        <v>0</v>
      </c>
      <c r="BI123" s="186">
        <f>IF($N$123="nulová",$J$123,0)</f>
        <v>0</v>
      </c>
      <c r="BJ123" s="112" t="s">
        <v>794</v>
      </c>
      <c r="BK123" s="186">
        <f>ROUND($I$123*$H$123,2)</f>
        <v>0</v>
      </c>
      <c r="BL123" s="112" t="s">
        <v>906</v>
      </c>
      <c r="BM123" s="112" t="s">
        <v>3</v>
      </c>
    </row>
    <row r="124" spans="2:47" s="104" customFormat="1" ht="27" customHeight="1">
      <c r="B124" s="105"/>
      <c r="D124" s="187" t="s">
        <v>908</v>
      </c>
      <c r="F124" s="188" t="s">
        <v>4</v>
      </c>
      <c r="L124" s="105"/>
      <c r="M124" s="189"/>
      <c r="T124" s="190"/>
      <c r="AT124" s="104" t="s">
        <v>908</v>
      </c>
      <c r="AU124" s="104" t="s">
        <v>854</v>
      </c>
    </row>
    <row r="125" spans="2:47" s="104" customFormat="1" ht="165.75" customHeight="1">
      <c r="B125" s="105"/>
      <c r="D125" s="203" t="s">
        <v>910</v>
      </c>
      <c r="F125" s="204" t="s">
        <v>756</v>
      </c>
      <c r="L125" s="105"/>
      <c r="M125" s="189"/>
      <c r="T125" s="190"/>
      <c r="AT125" s="104" t="s">
        <v>910</v>
      </c>
      <c r="AU125" s="104" t="s">
        <v>854</v>
      </c>
    </row>
    <row r="126" spans="2:51" s="104" customFormat="1" ht="15.75" customHeight="1">
      <c r="B126" s="197"/>
      <c r="D126" s="203" t="s">
        <v>912</v>
      </c>
      <c r="E126" s="202"/>
      <c r="F126" s="198" t="s">
        <v>5</v>
      </c>
      <c r="H126" s="199">
        <v>90.6</v>
      </c>
      <c r="L126" s="197"/>
      <c r="M126" s="200"/>
      <c r="T126" s="201"/>
      <c r="AT126" s="202" t="s">
        <v>912</v>
      </c>
      <c r="AU126" s="202" t="s">
        <v>854</v>
      </c>
      <c r="AV126" s="202" t="s">
        <v>854</v>
      </c>
      <c r="AW126" s="202" t="s">
        <v>871</v>
      </c>
      <c r="AX126" s="202" t="s">
        <v>846</v>
      </c>
      <c r="AY126" s="202" t="s">
        <v>899</v>
      </c>
    </row>
    <row r="127" spans="2:51" s="104" customFormat="1" ht="15.75" customHeight="1">
      <c r="B127" s="197"/>
      <c r="D127" s="203" t="s">
        <v>912</v>
      </c>
      <c r="E127" s="202"/>
      <c r="F127" s="198" t="s">
        <v>6</v>
      </c>
      <c r="H127" s="199">
        <v>-10</v>
      </c>
      <c r="L127" s="197"/>
      <c r="M127" s="200"/>
      <c r="T127" s="201"/>
      <c r="AT127" s="202" t="s">
        <v>912</v>
      </c>
      <c r="AU127" s="202" t="s">
        <v>854</v>
      </c>
      <c r="AV127" s="202" t="s">
        <v>854</v>
      </c>
      <c r="AW127" s="202" t="s">
        <v>871</v>
      </c>
      <c r="AX127" s="202" t="s">
        <v>846</v>
      </c>
      <c r="AY127" s="202" t="s">
        <v>899</v>
      </c>
    </row>
    <row r="128" spans="2:51" s="104" customFormat="1" ht="15.75" customHeight="1">
      <c r="B128" s="197"/>
      <c r="D128" s="203" t="s">
        <v>912</v>
      </c>
      <c r="E128" s="202"/>
      <c r="F128" s="198" t="s">
        <v>7</v>
      </c>
      <c r="H128" s="199">
        <v>-9.498</v>
      </c>
      <c r="L128" s="197"/>
      <c r="M128" s="200"/>
      <c r="T128" s="201"/>
      <c r="AT128" s="202" t="s">
        <v>912</v>
      </c>
      <c r="AU128" s="202" t="s">
        <v>854</v>
      </c>
      <c r="AV128" s="202" t="s">
        <v>854</v>
      </c>
      <c r="AW128" s="202" t="s">
        <v>871</v>
      </c>
      <c r="AX128" s="202" t="s">
        <v>846</v>
      </c>
      <c r="AY128" s="202" t="s">
        <v>899</v>
      </c>
    </row>
    <row r="129" spans="2:51" s="104" customFormat="1" ht="15.75" customHeight="1">
      <c r="B129" s="197"/>
      <c r="D129" s="203" t="s">
        <v>912</v>
      </c>
      <c r="E129" s="202"/>
      <c r="F129" s="198" t="s">
        <v>8</v>
      </c>
      <c r="H129" s="199">
        <v>-19.777</v>
      </c>
      <c r="L129" s="197"/>
      <c r="M129" s="200"/>
      <c r="T129" s="201"/>
      <c r="AT129" s="202" t="s">
        <v>912</v>
      </c>
      <c r="AU129" s="202" t="s">
        <v>854</v>
      </c>
      <c r="AV129" s="202" t="s">
        <v>854</v>
      </c>
      <c r="AW129" s="202" t="s">
        <v>871</v>
      </c>
      <c r="AX129" s="202" t="s">
        <v>846</v>
      </c>
      <c r="AY129" s="202" t="s">
        <v>899</v>
      </c>
    </row>
    <row r="130" spans="2:51" s="104" customFormat="1" ht="15.75" customHeight="1">
      <c r="B130" s="205"/>
      <c r="D130" s="203" t="s">
        <v>912</v>
      </c>
      <c r="E130" s="206"/>
      <c r="F130" s="207" t="s">
        <v>9</v>
      </c>
      <c r="H130" s="208">
        <v>51.325</v>
      </c>
      <c r="L130" s="205"/>
      <c r="M130" s="209"/>
      <c r="T130" s="210"/>
      <c r="AT130" s="206" t="s">
        <v>912</v>
      </c>
      <c r="AU130" s="206" t="s">
        <v>854</v>
      </c>
      <c r="AV130" s="206" t="s">
        <v>906</v>
      </c>
      <c r="AW130" s="206" t="s">
        <v>871</v>
      </c>
      <c r="AX130" s="206" t="s">
        <v>794</v>
      </c>
      <c r="AY130" s="206" t="s">
        <v>899</v>
      </c>
    </row>
    <row r="131" spans="2:65" s="104" customFormat="1" ht="15.75" customHeight="1">
      <c r="B131" s="105"/>
      <c r="C131" s="175" t="s">
        <v>695</v>
      </c>
      <c r="D131" s="175" t="s">
        <v>901</v>
      </c>
      <c r="E131" s="176" t="s">
        <v>759</v>
      </c>
      <c r="F131" s="177" t="s">
        <v>760</v>
      </c>
      <c r="G131" s="178" t="s">
        <v>943</v>
      </c>
      <c r="H131" s="179">
        <v>51.325</v>
      </c>
      <c r="I131" s="196"/>
      <c r="J131" s="181">
        <f>ROUND($I$131*$H$131,2)</f>
        <v>0</v>
      </c>
      <c r="K131" s="177" t="s">
        <v>905</v>
      </c>
      <c r="L131" s="105"/>
      <c r="M131" s="182"/>
      <c r="N131" s="183" t="s">
        <v>817</v>
      </c>
      <c r="Q131" s="184">
        <v>0</v>
      </c>
      <c r="R131" s="184">
        <f>$Q$131*$H$131</f>
        <v>0</v>
      </c>
      <c r="S131" s="184">
        <v>0</v>
      </c>
      <c r="T131" s="185">
        <f>$S$131*$H$131</f>
        <v>0</v>
      </c>
      <c r="AR131" s="112" t="s">
        <v>906</v>
      </c>
      <c r="AT131" s="112" t="s">
        <v>901</v>
      </c>
      <c r="AU131" s="112" t="s">
        <v>854</v>
      </c>
      <c r="AY131" s="104" t="s">
        <v>899</v>
      </c>
      <c r="BE131" s="186">
        <f>IF($N$131="základní",$J$131,0)</f>
        <v>0</v>
      </c>
      <c r="BF131" s="186">
        <f>IF($N$131="snížená",$J$131,0)</f>
        <v>0</v>
      </c>
      <c r="BG131" s="186">
        <f>IF($N$131="zákl. přenesená",$J$131,0)</f>
        <v>0</v>
      </c>
      <c r="BH131" s="186">
        <f>IF($N$131="sníž. přenesená",$J$131,0)</f>
        <v>0</v>
      </c>
      <c r="BI131" s="186">
        <f>IF($N$131="nulová",$J$131,0)</f>
        <v>0</v>
      </c>
      <c r="BJ131" s="112" t="s">
        <v>794</v>
      </c>
      <c r="BK131" s="186">
        <f>ROUND($I$131*$H$131,2)</f>
        <v>0</v>
      </c>
      <c r="BL131" s="112" t="s">
        <v>906</v>
      </c>
      <c r="BM131" s="112" t="s">
        <v>10</v>
      </c>
    </row>
    <row r="132" spans="2:47" s="104" customFormat="1" ht="16.5" customHeight="1">
      <c r="B132" s="105"/>
      <c r="D132" s="187" t="s">
        <v>908</v>
      </c>
      <c r="F132" s="188" t="s">
        <v>762</v>
      </c>
      <c r="L132" s="105"/>
      <c r="M132" s="189"/>
      <c r="T132" s="190"/>
      <c r="AT132" s="104" t="s">
        <v>908</v>
      </c>
      <c r="AU132" s="104" t="s">
        <v>854</v>
      </c>
    </row>
    <row r="133" spans="2:47" s="104" customFormat="1" ht="125.25" customHeight="1">
      <c r="B133" s="105"/>
      <c r="D133" s="203" t="s">
        <v>910</v>
      </c>
      <c r="F133" s="204" t="s">
        <v>763</v>
      </c>
      <c r="L133" s="105"/>
      <c r="M133" s="189"/>
      <c r="T133" s="190"/>
      <c r="AT133" s="104" t="s">
        <v>910</v>
      </c>
      <c r="AU133" s="104" t="s">
        <v>854</v>
      </c>
    </row>
    <row r="134" spans="2:51" s="104" customFormat="1" ht="15.75" customHeight="1">
      <c r="B134" s="197"/>
      <c r="D134" s="203" t="s">
        <v>912</v>
      </c>
      <c r="E134" s="202"/>
      <c r="F134" s="198" t="s">
        <v>5</v>
      </c>
      <c r="H134" s="199">
        <v>90.6</v>
      </c>
      <c r="L134" s="197"/>
      <c r="M134" s="200"/>
      <c r="T134" s="201"/>
      <c r="AT134" s="202" t="s">
        <v>912</v>
      </c>
      <c r="AU134" s="202" t="s">
        <v>854</v>
      </c>
      <c r="AV134" s="202" t="s">
        <v>854</v>
      </c>
      <c r="AW134" s="202" t="s">
        <v>871</v>
      </c>
      <c r="AX134" s="202" t="s">
        <v>846</v>
      </c>
      <c r="AY134" s="202" t="s">
        <v>899</v>
      </c>
    </row>
    <row r="135" spans="2:51" s="104" customFormat="1" ht="15.75" customHeight="1">
      <c r="B135" s="197"/>
      <c r="D135" s="203" t="s">
        <v>912</v>
      </c>
      <c r="E135" s="202"/>
      <c r="F135" s="198" t="s">
        <v>6</v>
      </c>
      <c r="H135" s="199">
        <v>-10</v>
      </c>
      <c r="L135" s="197"/>
      <c r="M135" s="200"/>
      <c r="T135" s="201"/>
      <c r="AT135" s="202" t="s">
        <v>912</v>
      </c>
      <c r="AU135" s="202" t="s">
        <v>854</v>
      </c>
      <c r="AV135" s="202" t="s">
        <v>854</v>
      </c>
      <c r="AW135" s="202" t="s">
        <v>871</v>
      </c>
      <c r="AX135" s="202" t="s">
        <v>846</v>
      </c>
      <c r="AY135" s="202" t="s">
        <v>899</v>
      </c>
    </row>
    <row r="136" spans="2:51" s="104" customFormat="1" ht="15.75" customHeight="1">
      <c r="B136" s="197"/>
      <c r="D136" s="203" t="s">
        <v>912</v>
      </c>
      <c r="E136" s="202"/>
      <c r="F136" s="198" t="s">
        <v>7</v>
      </c>
      <c r="H136" s="199">
        <v>-9.498</v>
      </c>
      <c r="L136" s="197"/>
      <c r="M136" s="200"/>
      <c r="T136" s="201"/>
      <c r="AT136" s="202" t="s">
        <v>912</v>
      </c>
      <c r="AU136" s="202" t="s">
        <v>854</v>
      </c>
      <c r="AV136" s="202" t="s">
        <v>854</v>
      </c>
      <c r="AW136" s="202" t="s">
        <v>871</v>
      </c>
      <c r="AX136" s="202" t="s">
        <v>846</v>
      </c>
      <c r="AY136" s="202" t="s">
        <v>899</v>
      </c>
    </row>
    <row r="137" spans="2:51" s="104" customFormat="1" ht="15.75" customHeight="1">
      <c r="B137" s="197"/>
      <c r="D137" s="203" t="s">
        <v>912</v>
      </c>
      <c r="E137" s="202"/>
      <c r="F137" s="198" t="s">
        <v>8</v>
      </c>
      <c r="H137" s="199">
        <v>-19.777</v>
      </c>
      <c r="L137" s="197"/>
      <c r="M137" s="200"/>
      <c r="T137" s="201"/>
      <c r="AT137" s="202" t="s">
        <v>912</v>
      </c>
      <c r="AU137" s="202" t="s">
        <v>854</v>
      </c>
      <c r="AV137" s="202" t="s">
        <v>854</v>
      </c>
      <c r="AW137" s="202" t="s">
        <v>871</v>
      </c>
      <c r="AX137" s="202" t="s">
        <v>846</v>
      </c>
      <c r="AY137" s="202" t="s">
        <v>899</v>
      </c>
    </row>
    <row r="138" spans="2:51" s="104" customFormat="1" ht="15.75" customHeight="1">
      <c r="B138" s="205"/>
      <c r="D138" s="203" t="s">
        <v>912</v>
      </c>
      <c r="E138" s="206"/>
      <c r="F138" s="207" t="s">
        <v>667</v>
      </c>
      <c r="H138" s="208">
        <v>51.325</v>
      </c>
      <c r="L138" s="205"/>
      <c r="M138" s="209"/>
      <c r="T138" s="210"/>
      <c r="AT138" s="206" t="s">
        <v>912</v>
      </c>
      <c r="AU138" s="206" t="s">
        <v>854</v>
      </c>
      <c r="AV138" s="206" t="s">
        <v>906</v>
      </c>
      <c r="AW138" s="206" t="s">
        <v>871</v>
      </c>
      <c r="AX138" s="206" t="s">
        <v>794</v>
      </c>
      <c r="AY138" s="206" t="s">
        <v>899</v>
      </c>
    </row>
    <row r="139" spans="2:65" s="104" customFormat="1" ht="15.75" customHeight="1">
      <c r="B139" s="105"/>
      <c r="C139" s="175" t="s">
        <v>702</v>
      </c>
      <c r="D139" s="175" t="s">
        <v>901</v>
      </c>
      <c r="E139" s="176" t="s">
        <v>765</v>
      </c>
      <c r="F139" s="177" t="s">
        <v>766</v>
      </c>
      <c r="G139" s="178" t="s">
        <v>943</v>
      </c>
      <c r="H139" s="179">
        <v>87.92</v>
      </c>
      <c r="I139" s="196"/>
      <c r="J139" s="181">
        <f>ROUND($I$139*$H$139,2)</f>
        <v>0</v>
      </c>
      <c r="K139" s="177" t="s">
        <v>905</v>
      </c>
      <c r="L139" s="105"/>
      <c r="M139" s="182"/>
      <c r="N139" s="183" t="s">
        <v>817</v>
      </c>
      <c r="Q139" s="184">
        <v>0</v>
      </c>
      <c r="R139" s="184">
        <f>$Q$139*$H$139</f>
        <v>0</v>
      </c>
      <c r="S139" s="184">
        <v>0</v>
      </c>
      <c r="T139" s="185">
        <f>$S$139*$H$139</f>
        <v>0</v>
      </c>
      <c r="AR139" s="112" t="s">
        <v>906</v>
      </c>
      <c r="AT139" s="112" t="s">
        <v>901</v>
      </c>
      <c r="AU139" s="112" t="s">
        <v>854</v>
      </c>
      <c r="AY139" s="104" t="s">
        <v>899</v>
      </c>
      <c r="BE139" s="186">
        <f>IF($N$139="základní",$J$139,0)</f>
        <v>0</v>
      </c>
      <c r="BF139" s="186">
        <f>IF($N$139="snížená",$J$139,0)</f>
        <v>0</v>
      </c>
      <c r="BG139" s="186">
        <f>IF($N$139="zákl. přenesená",$J$139,0)</f>
        <v>0</v>
      </c>
      <c r="BH139" s="186">
        <f>IF($N$139="sníž. přenesená",$J$139,0)</f>
        <v>0</v>
      </c>
      <c r="BI139" s="186">
        <f>IF($N$139="nulová",$J$139,0)</f>
        <v>0</v>
      </c>
      <c r="BJ139" s="112" t="s">
        <v>794</v>
      </c>
      <c r="BK139" s="186">
        <f>ROUND($I$139*$H$139,2)</f>
        <v>0</v>
      </c>
      <c r="BL139" s="112" t="s">
        <v>906</v>
      </c>
      <c r="BM139" s="112" t="s">
        <v>11</v>
      </c>
    </row>
    <row r="140" spans="2:47" s="104" customFormat="1" ht="27" customHeight="1">
      <c r="B140" s="105"/>
      <c r="D140" s="187" t="s">
        <v>908</v>
      </c>
      <c r="F140" s="188" t="s">
        <v>768</v>
      </c>
      <c r="L140" s="105"/>
      <c r="M140" s="189"/>
      <c r="T140" s="190"/>
      <c r="AT140" s="104" t="s">
        <v>908</v>
      </c>
      <c r="AU140" s="104" t="s">
        <v>854</v>
      </c>
    </row>
    <row r="141" spans="2:47" s="104" customFormat="1" ht="368.25" customHeight="1">
      <c r="B141" s="105"/>
      <c r="D141" s="203" t="s">
        <v>910</v>
      </c>
      <c r="F141" s="204" t="s">
        <v>657</v>
      </c>
      <c r="L141" s="105"/>
      <c r="M141" s="189"/>
      <c r="T141" s="190"/>
      <c r="AT141" s="104" t="s">
        <v>910</v>
      </c>
      <c r="AU141" s="104" t="s">
        <v>854</v>
      </c>
    </row>
    <row r="142" spans="2:51" s="104" customFormat="1" ht="15.75" customHeight="1">
      <c r="B142" s="197"/>
      <c r="D142" s="203" t="s">
        <v>912</v>
      </c>
      <c r="E142" s="202"/>
      <c r="F142" s="198" t="s">
        <v>0</v>
      </c>
      <c r="H142" s="199">
        <v>87.92</v>
      </c>
      <c r="L142" s="197"/>
      <c r="M142" s="200"/>
      <c r="T142" s="201"/>
      <c r="AT142" s="202" t="s">
        <v>912</v>
      </c>
      <c r="AU142" s="202" t="s">
        <v>854</v>
      </c>
      <c r="AV142" s="202" t="s">
        <v>854</v>
      </c>
      <c r="AW142" s="202" t="s">
        <v>871</v>
      </c>
      <c r="AX142" s="202" t="s">
        <v>794</v>
      </c>
      <c r="AY142" s="202" t="s">
        <v>899</v>
      </c>
    </row>
    <row r="143" spans="2:65" s="104" customFormat="1" ht="15.75" customHeight="1">
      <c r="B143" s="105"/>
      <c r="C143" s="175" t="s">
        <v>708</v>
      </c>
      <c r="D143" s="175" t="s">
        <v>901</v>
      </c>
      <c r="E143" s="176" t="s">
        <v>12</v>
      </c>
      <c r="F143" s="177" t="s">
        <v>13</v>
      </c>
      <c r="G143" s="178" t="s">
        <v>943</v>
      </c>
      <c r="H143" s="179">
        <v>90.6</v>
      </c>
      <c r="I143" s="196"/>
      <c r="J143" s="181">
        <f>ROUND($I$143*$H$143,2)</f>
        <v>0</v>
      </c>
      <c r="K143" s="177" t="s">
        <v>905</v>
      </c>
      <c r="L143" s="105"/>
      <c r="M143" s="182"/>
      <c r="N143" s="183" t="s">
        <v>817</v>
      </c>
      <c r="Q143" s="184">
        <v>0</v>
      </c>
      <c r="R143" s="184">
        <f>$Q$143*$H$143</f>
        <v>0</v>
      </c>
      <c r="S143" s="184">
        <v>0</v>
      </c>
      <c r="T143" s="185">
        <f>$S$143*$H$143</f>
        <v>0</v>
      </c>
      <c r="AR143" s="112" t="s">
        <v>906</v>
      </c>
      <c r="AT143" s="112" t="s">
        <v>901</v>
      </c>
      <c r="AU143" s="112" t="s">
        <v>854</v>
      </c>
      <c r="AY143" s="104" t="s">
        <v>899</v>
      </c>
      <c r="BE143" s="186">
        <f>IF($N$143="základní",$J$143,0)</f>
        <v>0</v>
      </c>
      <c r="BF143" s="186">
        <f>IF($N$143="snížená",$J$143,0)</f>
        <v>0</v>
      </c>
      <c r="BG143" s="186">
        <f>IF($N$143="zákl. přenesená",$J$143,0)</f>
        <v>0</v>
      </c>
      <c r="BH143" s="186">
        <f>IF($N$143="sníž. přenesená",$J$143,0)</f>
        <v>0</v>
      </c>
      <c r="BI143" s="186">
        <f>IF($N$143="nulová",$J$143,0)</f>
        <v>0</v>
      </c>
      <c r="BJ143" s="112" t="s">
        <v>794</v>
      </c>
      <c r="BK143" s="186">
        <f>ROUND($I$143*$H$143,2)</f>
        <v>0</v>
      </c>
      <c r="BL143" s="112" t="s">
        <v>906</v>
      </c>
      <c r="BM143" s="112" t="s">
        <v>14</v>
      </c>
    </row>
    <row r="144" spans="2:47" s="104" customFormat="1" ht="27" customHeight="1">
      <c r="B144" s="105"/>
      <c r="D144" s="187" t="s">
        <v>908</v>
      </c>
      <c r="F144" s="188" t="s">
        <v>15</v>
      </c>
      <c r="L144" s="105"/>
      <c r="M144" s="189"/>
      <c r="T144" s="190"/>
      <c r="AT144" s="104" t="s">
        <v>908</v>
      </c>
      <c r="AU144" s="104" t="s">
        <v>854</v>
      </c>
    </row>
    <row r="145" spans="2:47" s="104" customFormat="1" ht="368.25" customHeight="1">
      <c r="B145" s="105"/>
      <c r="D145" s="203" t="s">
        <v>910</v>
      </c>
      <c r="F145" s="204" t="s">
        <v>657</v>
      </c>
      <c r="L145" s="105"/>
      <c r="M145" s="189"/>
      <c r="T145" s="190"/>
      <c r="AT145" s="104" t="s">
        <v>910</v>
      </c>
      <c r="AU145" s="104" t="s">
        <v>854</v>
      </c>
    </row>
    <row r="146" spans="2:51" s="104" customFormat="1" ht="15.75" customHeight="1">
      <c r="B146" s="197"/>
      <c r="D146" s="203" t="s">
        <v>912</v>
      </c>
      <c r="E146" s="202"/>
      <c r="F146" s="198" t="s">
        <v>16</v>
      </c>
      <c r="H146" s="199">
        <v>90.6</v>
      </c>
      <c r="L146" s="197"/>
      <c r="M146" s="200"/>
      <c r="T146" s="201"/>
      <c r="AT146" s="202" t="s">
        <v>912</v>
      </c>
      <c r="AU146" s="202" t="s">
        <v>854</v>
      </c>
      <c r="AV146" s="202" t="s">
        <v>854</v>
      </c>
      <c r="AW146" s="202" t="s">
        <v>871</v>
      </c>
      <c r="AX146" s="202" t="s">
        <v>794</v>
      </c>
      <c r="AY146" s="202" t="s">
        <v>899</v>
      </c>
    </row>
    <row r="147" spans="2:65" s="104" customFormat="1" ht="15.75" customHeight="1">
      <c r="B147" s="105"/>
      <c r="C147" s="175" t="s">
        <v>779</v>
      </c>
      <c r="D147" s="175" t="s">
        <v>901</v>
      </c>
      <c r="E147" s="176" t="s">
        <v>284</v>
      </c>
      <c r="F147" s="177" t="s">
        <v>285</v>
      </c>
      <c r="G147" s="178" t="s">
        <v>943</v>
      </c>
      <c r="H147" s="179">
        <v>0.625</v>
      </c>
      <c r="I147" s="196"/>
      <c r="J147" s="181">
        <f>ROUND($I$147*$H$147,2)</f>
        <v>0</v>
      </c>
      <c r="K147" s="177" t="s">
        <v>905</v>
      </c>
      <c r="L147" s="105"/>
      <c r="M147" s="182"/>
      <c r="N147" s="183" t="s">
        <v>817</v>
      </c>
      <c r="Q147" s="184">
        <v>0</v>
      </c>
      <c r="R147" s="184">
        <f>$Q$147*$H$147</f>
        <v>0</v>
      </c>
      <c r="S147" s="184">
        <v>0</v>
      </c>
      <c r="T147" s="185">
        <f>$S$147*$H$147</f>
        <v>0</v>
      </c>
      <c r="AR147" s="112" t="s">
        <v>906</v>
      </c>
      <c r="AT147" s="112" t="s">
        <v>901</v>
      </c>
      <c r="AU147" s="112" t="s">
        <v>854</v>
      </c>
      <c r="AY147" s="104" t="s">
        <v>899</v>
      </c>
      <c r="BE147" s="186">
        <f>IF($N$147="základní",$J$147,0)</f>
        <v>0</v>
      </c>
      <c r="BF147" s="186">
        <f>IF($N$147="snížená",$J$147,0)</f>
        <v>0</v>
      </c>
      <c r="BG147" s="186">
        <f>IF($N$147="zákl. přenesená",$J$147,0)</f>
        <v>0</v>
      </c>
      <c r="BH147" s="186">
        <f>IF($N$147="sníž. přenesená",$J$147,0)</f>
        <v>0</v>
      </c>
      <c r="BI147" s="186">
        <f>IF($N$147="nulová",$J$147,0)</f>
        <v>0</v>
      </c>
      <c r="BJ147" s="112" t="s">
        <v>794</v>
      </c>
      <c r="BK147" s="186">
        <f>ROUND($I$147*$H$147,2)</f>
        <v>0</v>
      </c>
      <c r="BL147" s="112" t="s">
        <v>906</v>
      </c>
      <c r="BM147" s="112" t="s">
        <v>17</v>
      </c>
    </row>
    <row r="148" spans="2:47" s="104" customFormat="1" ht="27" customHeight="1">
      <c r="B148" s="105"/>
      <c r="D148" s="187" t="s">
        <v>908</v>
      </c>
      <c r="F148" s="188" t="s">
        <v>287</v>
      </c>
      <c r="L148" s="105"/>
      <c r="M148" s="189"/>
      <c r="T148" s="190"/>
      <c r="AT148" s="104" t="s">
        <v>908</v>
      </c>
      <c r="AU148" s="104" t="s">
        <v>854</v>
      </c>
    </row>
    <row r="149" spans="2:47" s="104" customFormat="1" ht="84.75" customHeight="1">
      <c r="B149" s="105"/>
      <c r="D149" s="203" t="s">
        <v>910</v>
      </c>
      <c r="F149" s="204" t="s">
        <v>288</v>
      </c>
      <c r="L149" s="105"/>
      <c r="M149" s="189"/>
      <c r="T149" s="190"/>
      <c r="AT149" s="104" t="s">
        <v>910</v>
      </c>
      <c r="AU149" s="104" t="s">
        <v>854</v>
      </c>
    </row>
    <row r="150" spans="2:51" s="104" customFormat="1" ht="15.75" customHeight="1">
      <c r="B150" s="197"/>
      <c r="D150" s="203" t="s">
        <v>912</v>
      </c>
      <c r="E150" s="202"/>
      <c r="F150" s="198" t="s">
        <v>18</v>
      </c>
      <c r="H150" s="199">
        <v>0.625</v>
      </c>
      <c r="L150" s="197"/>
      <c r="M150" s="200"/>
      <c r="T150" s="201"/>
      <c r="AT150" s="202" t="s">
        <v>912</v>
      </c>
      <c r="AU150" s="202" t="s">
        <v>854</v>
      </c>
      <c r="AV150" s="202" t="s">
        <v>854</v>
      </c>
      <c r="AW150" s="202" t="s">
        <v>871</v>
      </c>
      <c r="AX150" s="202" t="s">
        <v>794</v>
      </c>
      <c r="AY150" s="202" t="s">
        <v>899</v>
      </c>
    </row>
    <row r="151" spans="2:65" s="104" customFormat="1" ht="15.75" customHeight="1">
      <c r="B151" s="105"/>
      <c r="C151" s="211" t="s">
        <v>717</v>
      </c>
      <c r="D151" s="211" t="s">
        <v>291</v>
      </c>
      <c r="E151" s="212" t="s">
        <v>292</v>
      </c>
      <c r="F151" s="213" t="s">
        <v>293</v>
      </c>
      <c r="G151" s="214" t="s">
        <v>294</v>
      </c>
      <c r="H151" s="215">
        <v>1.25</v>
      </c>
      <c r="I151" s="223"/>
      <c r="J151" s="216">
        <f>ROUND($I$151*$H$151,2)</f>
        <v>0</v>
      </c>
      <c r="K151" s="213" t="s">
        <v>905</v>
      </c>
      <c r="L151" s="217"/>
      <c r="M151" s="218"/>
      <c r="N151" s="219" t="s">
        <v>817</v>
      </c>
      <c r="Q151" s="184">
        <v>1</v>
      </c>
      <c r="R151" s="184">
        <f>$Q$151*$H$151</f>
        <v>1.25</v>
      </c>
      <c r="S151" s="184">
        <v>0</v>
      </c>
      <c r="T151" s="185">
        <f>$S$151*$H$151</f>
        <v>0</v>
      </c>
      <c r="AR151" s="112" t="s">
        <v>668</v>
      </c>
      <c r="AT151" s="112" t="s">
        <v>291</v>
      </c>
      <c r="AU151" s="112" t="s">
        <v>854</v>
      </c>
      <c r="AY151" s="104" t="s">
        <v>899</v>
      </c>
      <c r="BE151" s="186">
        <f>IF($N$151="základní",$J$151,0)</f>
        <v>0</v>
      </c>
      <c r="BF151" s="186">
        <f>IF($N$151="snížená",$J$151,0)</f>
        <v>0</v>
      </c>
      <c r="BG151" s="186">
        <f>IF($N$151="zákl. přenesená",$J$151,0)</f>
        <v>0</v>
      </c>
      <c r="BH151" s="186">
        <f>IF($N$151="sníž. přenesená",$J$151,0)</f>
        <v>0</v>
      </c>
      <c r="BI151" s="186">
        <f>IF($N$151="nulová",$J$151,0)</f>
        <v>0</v>
      </c>
      <c r="BJ151" s="112" t="s">
        <v>794</v>
      </c>
      <c r="BK151" s="186">
        <f>ROUND($I$151*$H$151,2)</f>
        <v>0</v>
      </c>
      <c r="BL151" s="112" t="s">
        <v>906</v>
      </c>
      <c r="BM151" s="112" t="s">
        <v>19</v>
      </c>
    </row>
    <row r="152" spans="2:47" s="104" customFormat="1" ht="27" customHeight="1">
      <c r="B152" s="105"/>
      <c r="D152" s="187" t="s">
        <v>908</v>
      </c>
      <c r="F152" s="188" t="s">
        <v>296</v>
      </c>
      <c r="L152" s="105"/>
      <c r="M152" s="189"/>
      <c r="T152" s="190"/>
      <c r="AT152" s="104" t="s">
        <v>908</v>
      </c>
      <c r="AU152" s="104" t="s">
        <v>854</v>
      </c>
    </row>
    <row r="153" spans="2:51" s="104" customFormat="1" ht="15.75" customHeight="1">
      <c r="B153" s="197"/>
      <c r="D153" s="203" t="s">
        <v>912</v>
      </c>
      <c r="E153" s="202"/>
      <c r="F153" s="198" t="s">
        <v>20</v>
      </c>
      <c r="H153" s="199">
        <v>1.25</v>
      </c>
      <c r="L153" s="197"/>
      <c r="M153" s="200"/>
      <c r="T153" s="201"/>
      <c r="AT153" s="202" t="s">
        <v>912</v>
      </c>
      <c r="AU153" s="202" t="s">
        <v>854</v>
      </c>
      <c r="AV153" s="202" t="s">
        <v>854</v>
      </c>
      <c r="AW153" s="202" t="s">
        <v>871</v>
      </c>
      <c r="AX153" s="202" t="s">
        <v>794</v>
      </c>
      <c r="AY153" s="202" t="s">
        <v>899</v>
      </c>
    </row>
    <row r="154" spans="2:65" s="104" customFormat="1" ht="15.75" customHeight="1">
      <c r="B154" s="105"/>
      <c r="C154" s="175" t="s">
        <v>724</v>
      </c>
      <c r="D154" s="175" t="s">
        <v>901</v>
      </c>
      <c r="E154" s="176" t="s">
        <v>306</v>
      </c>
      <c r="F154" s="177" t="s">
        <v>307</v>
      </c>
      <c r="G154" s="178" t="s">
        <v>904</v>
      </c>
      <c r="H154" s="179">
        <v>50.4</v>
      </c>
      <c r="I154" s="196"/>
      <c r="J154" s="181">
        <f>ROUND($I$154*$H$154,2)</f>
        <v>0</v>
      </c>
      <c r="K154" s="177" t="s">
        <v>905</v>
      </c>
      <c r="L154" s="105"/>
      <c r="M154" s="182"/>
      <c r="N154" s="183" t="s">
        <v>817</v>
      </c>
      <c r="Q154" s="184">
        <v>0</v>
      </c>
      <c r="R154" s="184">
        <f>$Q$154*$H$154</f>
        <v>0</v>
      </c>
      <c r="S154" s="184">
        <v>0</v>
      </c>
      <c r="T154" s="185">
        <f>$S$154*$H$154</f>
        <v>0</v>
      </c>
      <c r="AR154" s="112" t="s">
        <v>906</v>
      </c>
      <c r="AT154" s="112" t="s">
        <v>901</v>
      </c>
      <c r="AU154" s="112" t="s">
        <v>854</v>
      </c>
      <c r="AY154" s="104" t="s">
        <v>899</v>
      </c>
      <c r="BE154" s="186">
        <f>IF($N$154="základní",$J$154,0)</f>
        <v>0</v>
      </c>
      <c r="BF154" s="186">
        <f>IF($N$154="snížená",$J$154,0)</f>
        <v>0</v>
      </c>
      <c r="BG154" s="186">
        <f>IF($N$154="zákl. přenesená",$J$154,0)</f>
        <v>0</v>
      </c>
      <c r="BH154" s="186">
        <f>IF($N$154="sníž. přenesená",$J$154,0)</f>
        <v>0</v>
      </c>
      <c r="BI154" s="186">
        <f>IF($N$154="nulová",$J$154,0)</f>
        <v>0</v>
      </c>
      <c r="BJ154" s="112" t="s">
        <v>794</v>
      </c>
      <c r="BK154" s="186">
        <f>ROUND($I$154*$H$154,2)</f>
        <v>0</v>
      </c>
      <c r="BL154" s="112" t="s">
        <v>906</v>
      </c>
      <c r="BM154" s="112" t="s">
        <v>21</v>
      </c>
    </row>
    <row r="155" spans="2:47" s="104" customFormat="1" ht="27" customHeight="1">
      <c r="B155" s="105"/>
      <c r="D155" s="187" t="s">
        <v>908</v>
      </c>
      <c r="F155" s="188" t="s">
        <v>309</v>
      </c>
      <c r="L155" s="105"/>
      <c r="M155" s="189"/>
      <c r="T155" s="190"/>
      <c r="AT155" s="104" t="s">
        <v>908</v>
      </c>
      <c r="AU155" s="104" t="s">
        <v>854</v>
      </c>
    </row>
    <row r="156" spans="2:47" s="104" customFormat="1" ht="84.75" customHeight="1">
      <c r="B156" s="105"/>
      <c r="D156" s="203" t="s">
        <v>910</v>
      </c>
      <c r="F156" s="204" t="s">
        <v>310</v>
      </c>
      <c r="L156" s="105"/>
      <c r="M156" s="189"/>
      <c r="T156" s="190"/>
      <c r="AT156" s="104" t="s">
        <v>910</v>
      </c>
      <c r="AU156" s="104" t="s">
        <v>854</v>
      </c>
    </row>
    <row r="157" spans="2:51" s="104" customFormat="1" ht="15.75" customHeight="1">
      <c r="B157" s="197"/>
      <c r="D157" s="203" t="s">
        <v>912</v>
      </c>
      <c r="E157" s="202"/>
      <c r="F157" s="198" t="s">
        <v>22</v>
      </c>
      <c r="H157" s="199">
        <v>50.4</v>
      </c>
      <c r="L157" s="197"/>
      <c r="M157" s="200"/>
      <c r="T157" s="201"/>
      <c r="AT157" s="202" t="s">
        <v>912</v>
      </c>
      <c r="AU157" s="202" t="s">
        <v>854</v>
      </c>
      <c r="AV157" s="202" t="s">
        <v>854</v>
      </c>
      <c r="AW157" s="202" t="s">
        <v>871</v>
      </c>
      <c r="AX157" s="202" t="s">
        <v>794</v>
      </c>
      <c r="AY157" s="202" t="s">
        <v>899</v>
      </c>
    </row>
    <row r="158" spans="2:65" s="104" customFormat="1" ht="15.75" customHeight="1">
      <c r="B158" s="105"/>
      <c r="C158" s="175" t="s">
        <v>729</v>
      </c>
      <c r="D158" s="175" t="s">
        <v>901</v>
      </c>
      <c r="E158" s="176" t="s">
        <v>314</v>
      </c>
      <c r="F158" s="177" t="s">
        <v>315</v>
      </c>
      <c r="G158" s="178" t="s">
        <v>904</v>
      </c>
      <c r="H158" s="179">
        <v>50.4</v>
      </c>
      <c r="I158" s="196"/>
      <c r="J158" s="181">
        <f>ROUND($I$158*$H$158,2)</f>
        <v>0</v>
      </c>
      <c r="K158" s="177" t="s">
        <v>905</v>
      </c>
      <c r="L158" s="105"/>
      <c r="M158" s="182"/>
      <c r="N158" s="183" t="s">
        <v>817</v>
      </c>
      <c r="Q158" s="184">
        <v>0</v>
      </c>
      <c r="R158" s="184">
        <f>$Q$158*$H$158</f>
        <v>0</v>
      </c>
      <c r="S158" s="184">
        <v>0</v>
      </c>
      <c r="T158" s="185">
        <f>$S$158*$H$158</f>
        <v>0</v>
      </c>
      <c r="AR158" s="112" t="s">
        <v>906</v>
      </c>
      <c r="AT158" s="112" t="s">
        <v>901</v>
      </c>
      <c r="AU158" s="112" t="s">
        <v>854</v>
      </c>
      <c r="AY158" s="104" t="s">
        <v>899</v>
      </c>
      <c r="BE158" s="186">
        <f>IF($N$158="základní",$J$158,0)</f>
        <v>0</v>
      </c>
      <c r="BF158" s="186">
        <f>IF($N$158="snížená",$J$158,0)</f>
        <v>0</v>
      </c>
      <c r="BG158" s="186">
        <f>IF($N$158="zákl. přenesená",$J$158,0)</f>
        <v>0</v>
      </c>
      <c r="BH158" s="186">
        <f>IF($N$158="sníž. přenesená",$J$158,0)</f>
        <v>0</v>
      </c>
      <c r="BI158" s="186">
        <f>IF($N$158="nulová",$J$158,0)</f>
        <v>0</v>
      </c>
      <c r="BJ158" s="112" t="s">
        <v>794</v>
      </c>
      <c r="BK158" s="186">
        <f>ROUND($I$158*$H$158,2)</f>
        <v>0</v>
      </c>
      <c r="BL158" s="112" t="s">
        <v>906</v>
      </c>
      <c r="BM158" s="112" t="s">
        <v>23</v>
      </c>
    </row>
    <row r="159" spans="2:47" s="104" customFormat="1" ht="27" customHeight="1">
      <c r="B159" s="105"/>
      <c r="D159" s="187" t="s">
        <v>908</v>
      </c>
      <c r="F159" s="188" t="s">
        <v>317</v>
      </c>
      <c r="L159" s="105"/>
      <c r="M159" s="189"/>
      <c r="T159" s="190"/>
      <c r="AT159" s="104" t="s">
        <v>908</v>
      </c>
      <c r="AU159" s="104" t="s">
        <v>854</v>
      </c>
    </row>
    <row r="160" spans="2:47" s="104" customFormat="1" ht="98.25" customHeight="1">
      <c r="B160" s="105"/>
      <c r="D160" s="203" t="s">
        <v>910</v>
      </c>
      <c r="F160" s="204" t="s">
        <v>318</v>
      </c>
      <c r="L160" s="105"/>
      <c r="M160" s="189"/>
      <c r="T160" s="190"/>
      <c r="AT160" s="104" t="s">
        <v>910</v>
      </c>
      <c r="AU160" s="104" t="s">
        <v>854</v>
      </c>
    </row>
    <row r="161" spans="2:51" s="104" customFormat="1" ht="15.75" customHeight="1">
      <c r="B161" s="197"/>
      <c r="D161" s="203" t="s">
        <v>912</v>
      </c>
      <c r="E161" s="202"/>
      <c r="F161" s="198" t="s">
        <v>22</v>
      </c>
      <c r="H161" s="199">
        <v>50.4</v>
      </c>
      <c r="L161" s="197"/>
      <c r="M161" s="200"/>
      <c r="T161" s="201"/>
      <c r="AT161" s="202" t="s">
        <v>912</v>
      </c>
      <c r="AU161" s="202" t="s">
        <v>854</v>
      </c>
      <c r="AV161" s="202" t="s">
        <v>854</v>
      </c>
      <c r="AW161" s="202" t="s">
        <v>871</v>
      </c>
      <c r="AX161" s="202" t="s">
        <v>794</v>
      </c>
      <c r="AY161" s="202" t="s">
        <v>899</v>
      </c>
    </row>
    <row r="162" spans="2:63" s="165" customFormat="1" ht="23.25" customHeight="1">
      <c r="B162" s="164"/>
      <c r="D162" s="166" t="s">
        <v>845</v>
      </c>
      <c r="E162" s="173" t="s">
        <v>729</v>
      </c>
      <c r="F162" s="173" t="s">
        <v>319</v>
      </c>
      <c r="J162" s="174">
        <f>$BK$162</f>
        <v>0</v>
      </c>
      <c r="L162" s="164"/>
      <c r="M162" s="169"/>
      <c r="P162" s="170">
        <f>SUM($P$163:$P$169)</f>
        <v>0</v>
      </c>
      <c r="R162" s="170">
        <f>SUM($R$163:$R$169)</f>
        <v>0.00125</v>
      </c>
      <c r="T162" s="171">
        <f>SUM($T$163:$T$169)</f>
        <v>0</v>
      </c>
      <c r="AR162" s="166" t="s">
        <v>794</v>
      </c>
      <c r="AT162" s="166" t="s">
        <v>845</v>
      </c>
      <c r="AU162" s="166" t="s">
        <v>854</v>
      </c>
      <c r="AY162" s="166" t="s">
        <v>899</v>
      </c>
      <c r="BK162" s="172">
        <f>SUM($BK$163:$BK$169)</f>
        <v>0</v>
      </c>
    </row>
    <row r="163" spans="2:65" s="104" customFormat="1" ht="15.75" customHeight="1">
      <c r="B163" s="105"/>
      <c r="C163" s="175" t="s">
        <v>736</v>
      </c>
      <c r="D163" s="175" t="s">
        <v>901</v>
      </c>
      <c r="E163" s="176" t="s">
        <v>321</v>
      </c>
      <c r="F163" s="177" t="s">
        <v>322</v>
      </c>
      <c r="G163" s="178" t="s">
        <v>904</v>
      </c>
      <c r="H163" s="179">
        <v>50.4</v>
      </c>
      <c r="I163" s="196"/>
      <c r="J163" s="181">
        <f>ROUND($I$163*$H$163,2)</f>
        <v>0</v>
      </c>
      <c r="K163" s="177" t="s">
        <v>905</v>
      </c>
      <c r="L163" s="105"/>
      <c r="M163" s="182"/>
      <c r="N163" s="183" t="s">
        <v>817</v>
      </c>
      <c r="Q163" s="184">
        <v>0</v>
      </c>
      <c r="R163" s="184">
        <f>$Q$163*$H$163</f>
        <v>0</v>
      </c>
      <c r="S163" s="184">
        <v>0</v>
      </c>
      <c r="T163" s="185">
        <f>$S$163*$H$163</f>
        <v>0</v>
      </c>
      <c r="AR163" s="112" t="s">
        <v>906</v>
      </c>
      <c r="AT163" s="112" t="s">
        <v>901</v>
      </c>
      <c r="AU163" s="112" t="s">
        <v>920</v>
      </c>
      <c r="AY163" s="104" t="s">
        <v>899</v>
      </c>
      <c r="BE163" s="186">
        <f>IF($N$163="základní",$J$163,0)</f>
        <v>0</v>
      </c>
      <c r="BF163" s="186">
        <f>IF($N$163="snížená",$J$163,0)</f>
        <v>0</v>
      </c>
      <c r="BG163" s="186">
        <f>IF($N$163="zákl. přenesená",$J$163,0)</f>
        <v>0</v>
      </c>
      <c r="BH163" s="186">
        <f>IF($N$163="sníž. přenesená",$J$163,0)</f>
        <v>0</v>
      </c>
      <c r="BI163" s="186">
        <f>IF($N$163="nulová",$J$163,0)</f>
        <v>0</v>
      </c>
      <c r="BJ163" s="112" t="s">
        <v>794</v>
      </c>
      <c r="BK163" s="186">
        <f>ROUND($I$163*$H$163,2)</f>
        <v>0</v>
      </c>
      <c r="BL163" s="112" t="s">
        <v>906</v>
      </c>
      <c r="BM163" s="112" t="s">
        <v>24</v>
      </c>
    </row>
    <row r="164" spans="2:47" s="104" customFormat="1" ht="27" customHeight="1">
      <c r="B164" s="105"/>
      <c r="D164" s="187" t="s">
        <v>908</v>
      </c>
      <c r="F164" s="188" t="s">
        <v>324</v>
      </c>
      <c r="L164" s="105"/>
      <c r="M164" s="189"/>
      <c r="T164" s="190"/>
      <c r="AT164" s="104" t="s">
        <v>908</v>
      </c>
      <c r="AU164" s="104" t="s">
        <v>920</v>
      </c>
    </row>
    <row r="165" spans="2:47" s="104" customFormat="1" ht="98.25" customHeight="1">
      <c r="B165" s="105"/>
      <c r="D165" s="203" t="s">
        <v>910</v>
      </c>
      <c r="F165" s="204" t="s">
        <v>325</v>
      </c>
      <c r="L165" s="105"/>
      <c r="M165" s="189"/>
      <c r="T165" s="190"/>
      <c r="AT165" s="104" t="s">
        <v>910</v>
      </c>
      <c r="AU165" s="104" t="s">
        <v>920</v>
      </c>
    </row>
    <row r="166" spans="2:51" s="104" customFormat="1" ht="15.75" customHeight="1">
      <c r="B166" s="197"/>
      <c r="D166" s="203" t="s">
        <v>912</v>
      </c>
      <c r="E166" s="202"/>
      <c r="F166" s="198" t="s">
        <v>22</v>
      </c>
      <c r="H166" s="199">
        <v>50.4</v>
      </c>
      <c r="L166" s="197"/>
      <c r="M166" s="200"/>
      <c r="T166" s="201"/>
      <c r="AT166" s="202" t="s">
        <v>912</v>
      </c>
      <c r="AU166" s="202" t="s">
        <v>920</v>
      </c>
      <c r="AV166" s="202" t="s">
        <v>854</v>
      </c>
      <c r="AW166" s="202" t="s">
        <v>871</v>
      </c>
      <c r="AX166" s="202" t="s">
        <v>794</v>
      </c>
      <c r="AY166" s="202" t="s">
        <v>899</v>
      </c>
    </row>
    <row r="167" spans="2:65" s="104" customFormat="1" ht="15.75" customHeight="1">
      <c r="B167" s="105"/>
      <c r="C167" s="211" t="s">
        <v>741</v>
      </c>
      <c r="D167" s="211" t="s">
        <v>291</v>
      </c>
      <c r="E167" s="212" t="s">
        <v>327</v>
      </c>
      <c r="F167" s="213" t="s">
        <v>328</v>
      </c>
      <c r="G167" s="214" t="s">
        <v>329</v>
      </c>
      <c r="H167" s="215">
        <v>1.25</v>
      </c>
      <c r="I167" s="223"/>
      <c r="J167" s="216">
        <f>ROUND($I$167*$H$167,2)</f>
        <v>0</v>
      </c>
      <c r="K167" s="213" t="s">
        <v>905</v>
      </c>
      <c r="L167" s="217"/>
      <c r="M167" s="218"/>
      <c r="N167" s="219" t="s">
        <v>817</v>
      </c>
      <c r="Q167" s="184">
        <v>0.001</v>
      </c>
      <c r="R167" s="184">
        <f>$Q$167*$H$167</f>
        <v>0.00125</v>
      </c>
      <c r="S167" s="184">
        <v>0</v>
      </c>
      <c r="T167" s="185">
        <f>$S$167*$H$167</f>
        <v>0</v>
      </c>
      <c r="AR167" s="112" t="s">
        <v>668</v>
      </c>
      <c r="AT167" s="112" t="s">
        <v>291</v>
      </c>
      <c r="AU167" s="112" t="s">
        <v>920</v>
      </c>
      <c r="AY167" s="104" t="s">
        <v>899</v>
      </c>
      <c r="BE167" s="186">
        <f>IF($N$167="základní",$J$167,0)</f>
        <v>0</v>
      </c>
      <c r="BF167" s="186">
        <f>IF($N$167="snížená",$J$167,0)</f>
        <v>0</v>
      </c>
      <c r="BG167" s="186">
        <f>IF($N$167="zákl. přenesená",$J$167,0)</f>
        <v>0</v>
      </c>
      <c r="BH167" s="186">
        <f>IF($N$167="sníž. přenesená",$J$167,0)</f>
        <v>0</v>
      </c>
      <c r="BI167" s="186">
        <f>IF($N$167="nulová",$J$167,0)</f>
        <v>0</v>
      </c>
      <c r="BJ167" s="112" t="s">
        <v>794</v>
      </c>
      <c r="BK167" s="186">
        <f>ROUND($I$167*$H$167,2)</f>
        <v>0</v>
      </c>
      <c r="BL167" s="112" t="s">
        <v>906</v>
      </c>
      <c r="BM167" s="112" t="s">
        <v>25</v>
      </c>
    </row>
    <row r="168" spans="2:47" s="104" customFormat="1" ht="16.5" customHeight="1">
      <c r="B168" s="105"/>
      <c r="D168" s="187" t="s">
        <v>908</v>
      </c>
      <c r="F168" s="188" t="s">
        <v>331</v>
      </c>
      <c r="L168" s="105"/>
      <c r="M168" s="189"/>
      <c r="T168" s="190"/>
      <c r="AT168" s="104" t="s">
        <v>908</v>
      </c>
      <c r="AU168" s="104" t="s">
        <v>920</v>
      </c>
    </row>
    <row r="169" spans="2:51" s="104" customFormat="1" ht="15.75" customHeight="1">
      <c r="B169" s="197"/>
      <c r="D169" s="203" t="s">
        <v>912</v>
      </c>
      <c r="E169" s="202"/>
      <c r="F169" s="198" t="s">
        <v>26</v>
      </c>
      <c r="H169" s="199">
        <v>1.25</v>
      </c>
      <c r="L169" s="197"/>
      <c r="M169" s="200"/>
      <c r="T169" s="201"/>
      <c r="AT169" s="202" t="s">
        <v>912</v>
      </c>
      <c r="AU169" s="202" t="s">
        <v>920</v>
      </c>
      <c r="AV169" s="202" t="s">
        <v>854</v>
      </c>
      <c r="AW169" s="202" t="s">
        <v>871</v>
      </c>
      <c r="AX169" s="202" t="s">
        <v>794</v>
      </c>
      <c r="AY169" s="202" t="s">
        <v>899</v>
      </c>
    </row>
    <row r="170" spans="2:63" s="165" customFormat="1" ht="30.75" customHeight="1">
      <c r="B170" s="164"/>
      <c r="D170" s="166" t="s">
        <v>845</v>
      </c>
      <c r="E170" s="173" t="s">
        <v>906</v>
      </c>
      <c r="F170" s="173" t="s">
        <v>333</v>
      </c>
      <c r="J170" s="174">
        <f>$BK$170</f>
        <v>0</v>
      </c>
      <c r="L170" s="164"/>
      <c r="M170" s="169"/>
      <c r="P170" s="170">
        <f>SUM($P$171:$P$174)</f>
        <v>0</v>
      </c>
      <c r="R170" s="170">
        <f>SUM($R$171:$R$174)</f>
        <v>0</v>
      </c>
      <c r="T170" s="171">
        <f>SUM($T$171:$T$174)</f>
        <v>0</v>
      </c>
      <c r="AR170" s="166" t="s">
        <v>794</v>
      </c>
      <c r="AT170" s="166" t="s">
        <v>845</v>
      </c>
      <c r="AU170" s="166" t="s">
        <v>794</v>
      </c>
      <c r="AY170" s="166" t="s">
        <v>899</v>
      </c>
      <c r="BK170" s="172">
        <f>SUM($BK$171:$BK$174)</f>
        <v>0</v>
      </c>
    </row>
    <row r="171" spans="2:65" s="104" customFormat="1" ht="15.75" customHeight="1">
      <c r="B171" s="105"/>
      <c r="C171" s="175" t="s">
        <v>778</v>
      </c>
      <c r="D171" s="175" t="s">
        <v>901</v>
      </c>
      <c r="E171" s="176" t="s">
        <v>335</v>
      </c>
      <c r="F171" s="177" t="s">
        <v>336</v>
      </c>
      <c r="G171" s="178" t="s">
        <v>943</v>
      </c>
      <c r="H171" s="179">
        <v>0.625</v>
      </c>
      <c r="I171" s="196"/>
      <c r="J171" s="181">
        <f>ROUND($I$171*$H$171,2)</f>
        <v>0</v>
      </c>
      <c r="K171" s="177" t="s">
        <v>905</v>
      </c>
      <c r="L171" s="105"/>
      <c r="M171" s="182"/>
      <c r="N171" s="183" t="s">
        <v>817</v>
      </c>
      <c r="Q171" s="184">
        <v>0</v>
      </c>
      <c r="R171" s="184">
        <f>$Q$171*$H$171</f>
        <v>0</v>
      </c>
      <c r="S171" s="184">
        <v>0</v>
      </c>
      <c r="T171" s="185">
        <f>$S$171*$H$171</f>
        <v>0</v>
      </c>
      <c r="AR171" s="112" t="s">
        <v>906</v>
      </c>
      <c r="AT171" s="112" t="s">
        <v>901</v>
      </c>
      <c r="AU171" s="112" t="s">
        <v>854</v>
      </c>
      <c r="AY171" s="104" t="s">
        <v>899</v>
      </c>
      <c r="BE171" s="186">
        <f>IF($N$171="základní",$J$171,0)</f>
        <v>0</v>
      </c>
      <c r="BF171" s="186">
        <f>IF($N$171="snížená",$J$171,0)</f>
        <v>0</v>
      </c>
      <c r="BG171" s="186">
        <f>IF($N$171="zákl. přenesená",$J$171,0)</f>
        <v>0</v>
      </c>
      <c r="BH171" s="186">
        <f>IF($N$171="sníž. přenesená",$J$171,0)</f>
        <v>0</v>
      </c>
      <c r="BI171" s="186">
        <f>IF($N$171="nulová",$J$171,0)</f>
        <v>0</v>
      </c>
      <c r="BJ171" s="112" t="s">
        <v>794</v>
      </c>
      <c r="BK171" s="186">
        <f>ROUND($I$171*$H$171,2)</f>
        <v>0</v>
      </c>
      <c r="BL171" s="112" t="s">
        <v>906</v>
      </c>
      <c r="BM171" s="112" t="s">
        <v>27</v>
      </c>
    </row>
    <row r="172" spans="2:47" s="104" customFormat="1" ht="16.5" customHeight="1">
      <c r="B172" s="105"/>
      <c r="D172" s="187" t="s">
        <v>908</v>
      </c>
      <c r="F172" s="188" t="s">
        <v>338</v>
      </c>
      <c r="L172" s="105"/>
      <c r="M172" s="189"/>
      <c r="T172" s="190"/>
      <c r="AT172" s="104" t="s">
        <v>908</v>
      </c>
      <c r="AU172" s="104" t="s">
        <v>854</v>
      </c>
    </row>
    <row r="173" spans="2:47" s="104" customFormat="1" ht="44.25" customHeight="1">
      <c r="B173" s="105"/>
      <c r="D173" s="203" t="s">
        <v>910</v>
      </c>
      <c r="F173" s="204" t="s">
        <v>339</v>
      </c>
      <c r="L173" s="105"/>
      <c r="M173" s="189"/>
      <c r="T173" s="190"/>
      <c r="AT173" s="104" t="s">
        <v>910</v>
      </c>
      <c r="AU173" s="104" t="s">
        <v>854</v>
      </c>
    </row>
    <row r="174" spans="2:51" s="104" customFormat="1" ht="15.75" customHeight="1">
      <c r="B174" s="197"/>
      <c r="D174" s="203" t="s">
        <v>912</v>
      </c>
      <c r="E174" s="202"/>
      <c r="F174" s="198" t="s">
        <v>18</v>
      </c>
      <c r="H174" s="199">
        <v>0.625</v>
      </c>
      <c r="L174" s="197"/>
      <c r="M174" s="200"/>
      <c r="T174" s="201"/>
      <c r="AT174" s="202" t="s">
        <v>912</v>
      </c>
      <c r="AU174" s="202" t="s">
        <v>854</v>
      </c>
      <c r="AV174" s="202" t="s">
        <v>854</v>
      </c>
      <c r="AW174" s="202" t="s">
        <v>871</v>
      </c>
      <c r="AX174" s="202" t="s">
        <v>794</v>
      </c>
      <c r="AY174" s="202" t="s">
        <v>899</v>
      </c>
    </row>
    <row r="175" spans="2:63" s="165" customFormat="1" ht="30.75" customHeight="1">
      <c r="B175" s="164"/>
      <c r="D175" s="166" t="s">
        <v>845</v>
      </c>
      <c r="E175" s="173" t="s">
        <v>933</v>
      </c>
      <c r="F175" s="173" t="s">
        <v>354</v>
      </c>
      <c r="J175" s="174">
        <f>$BK$175</f>
        <v>0</v>
      </c>
      <c r="L175" s="164"/>
      <c r="M175" s="169"/>
      <c r="P175" s="170">
        <f>SUM($P$176:$P$203)</f>
        <v>0</v>
      </c>
      <c r="R175" s="170">
        <f>SUM($R$176:$R$203)</f>
        <v>26.886879999999998</v>
      </c>
      <c r="T175" s="171">
        <f>SUM($T$176:$T$203)</f>
        <v>0</v>
      </c>
      <c r="AR175" s="166" t="s">
        <v>794</v>
      </c>
      <c r="AT175" s="166" t="s">
        <v>845</v>
      </c>
      <c r="AU175" s="166" t="s">
        <v>794</v>
      </c>
      <c r="AY175" s="166" t="s">
        <v>899</v>
      </c>
      <c r="BK175" s="172">
        <f>SUM($BK$176:$BK$203)</f>
        <v>0</v>
      </c>
    </row>
    <row r="176" spans="2:65" s="104" customFormat="1" ht="15.75" customHeight="1">
      <c r="B176" s="105"/>
      <c r="C176" s="175" t="s">
        <v>751</v>
      </c>
      <c r="D176" s="175" t="s">
        <v>901</v>
      </c>
      <c r="E176" s="176" t="s">
        <v>362</v>
      </c>
      <c r="F176" s="177" t="s">
        <v>363</v>
      </c>
      <c r="G176" s="178" t="s">
        <v>904</v>
      </c>
      <c r="H176" s="179">
        <v>12</v>
      </c>
      <c r="I176" s="196"/>
      <c r="J176" s="181">
        <f>ROUND($I$176*$H$176,2)</f>
        <v>0</v>
      </c>
      <c r="K176" s="177" t="s">
        <v>905</v>
      </c>
      <c r="L176" s="105"/>
      <c r="M176" s="182"/>
      <c r="N176" s="183" t="s">
        <v>817</v>
      </c>
      <c r="Q176" s="184">
        <v>0.27994</v>
      </c>
      <c r="R176" s="184">
        <f>$Q$176*$H$176</f>
        <v>3.35928</v>
      </c>
      <c r="S176" s="184">
        <v>0</v>
      </c>
      <c r="T176" s="185">
        <f>$S$176*$H$176</f>
        <v>0</v>
      </c>
      <c r="AR176" s="112" t="s">
        <v>906</v>
      </c>
      <c r="AT176" s="112" t="s">
        <v>901</v>
      </c>
      <c r="AU176" s="112" t="s">
        <v>854</v>
      </c>
      <c r="AY176" s="104" t="s">
        <v>899</v>
      </c>
      <c r="BE176" s="186">
        <f>IF($N$176="základní",$J$176,0)</f>
        <v>0</v>
      </c>
      <c r="BF176" s="186">
        <f>IF($N$176="snížená",$J$176,0)</f>
        <v>0</v>
      </c>
      <c r="BG176" s="186">
        <f>IF($N$176="zákl. přenesená",$J$176,0)</f>
        <v>0</v>
      </c>
      <c r="BH176" s="186">
        <f>IF($N$176="sníž. přenesená",$J$176,0)</f>
        <v>0</v>
      </c>
      <c r="BI176" s="186">
        <f>IF($N$176="nulová",$J$176,0)</f>
        <v>0</v>
      </c>
      <c r="BJ176" s="112" t="s">
        <v>794</v>
      </c>
      <c r="BK176" s="186">
        <f>ROUND($I$176*$H$176,2)</f>
        <v>0</v>
      </c>
      <c r="BL176" s="112" t="s">
        <v>906</v>
      </c>
      <c r="BM176" s="112" t="s">
        <v>28</v>
      </c>
    </row>
    <row r="177" spans="2:47" s="104" customFormat="1" ht="16.5" customHeight="1">
      <c r="B177" s="105"/>
      <c r="D177" s="187" t="s">
        <v>908</v>
      </c>
      <c r="F177" s="188" t="s">
        <v>365</v>
      </c>
      <c r="L177" s="105"/>
      <c r="M177" s="189"/>
      <c r="T177" s="190"/>
      <c r="AT177" s="104" t="s">
        <v>908</v>
      </c>
      <c r="AU177" s="104" t="s">
        <v>854</v>
      </c>
    </row>
    <row r="178" spans="2:47" s="104" customFormat="1" ht="71.25" customHeight="1">
      <c r="B178" s="105"/>
      <c r="D178" s="203" t="s">
        <v>910</v>
      </c>
      <c r="F178" s="204" t="s">
        <v>360</v>
      </c>
      <c r="L178" s="105"/>
      <c r="M178" s="189"/>
      <c r="T178" s="190"/>
      <c r="AT178" s="104" t="s">
        <v>910</v>
      </c>
      <c r="AU178" s="104" t="s">
        <v>854</v>
      </c>
    </row>
    <row r="179" spans="2:51" s="104" customFormat="1" ht="15.75" customHeight="1">
      <c r="B179" s="197"/>
      <c r="D179" s="203" t="s">
        <v>912</v>
      </c>
      <c r="E179" s="202"/>
      <c r="F179" s="198" t="s">
        <v>640</v>
      </c>
      <c r="H179" s="199">
        <v>12</v>
      </c>
      <c r="L179" s="197"/>
      <c r="M179" s="200"/>
      <c r="T179" s="201"/>
      <c r="AT179" s="202" t="s">
        <v>912</v>
      </c>
      <c r="AU179" s="202" t="s">
        <v>854</v>
      </c>
      <c r="AV179" s="202" t="s">
        <v>854</v>
      </c>
      <c r="AW179" s="202" t="s">
        <v>871</v>
      </c>
      <c r="AX179" s="202" t="s">
        <v>794</v>
      </c>
      <c r="AY179" s="202" t="s">
        <v>899</v>
      </c>
    </row>
    <row r="180" spans="2:65" s="104" customFormat="1" ht="15.75" customHeight="1">
      <c r="B180" s="105"/>
      <c r="C180" s="175" t="s">
        <v>758</v>
      </c>
      <c r="D180" s="175" t="s">
        <v>901</v>
      </c>
      <c r="E180" s="176" t="s">
        <v>29</v>
      </c>
      <c r="F180" s="177" t="s">
        <v>30</v>
      </c>
      <c r="G180" s="178" t="s">
        <v>904</v>
      </c>
      <c r="H180" s="179">
        <v>20</v>
      </c>
      <c r="I180" s="196"/>
      <c r="J180" s="181">
        <f>ROUND($I$180*$H$180,2)</f>
        <v>0</v>
      </c>
      <c r="K180" s="177" t="s">
        <v>905</v>
      </c>
      <c r="L180" s="105"/>
      <c r="M180" s="182"/>
      <c r="N180" s="183" t="s">
        <v>817</v>
      </c>
      <c r="Q180" s="184">
        <v>0.18907</v>
      </c>
      <c r="R180" s="184">
        <f>$Q$180*$H$180</f>
        <v>3.7813999999999997</v>
      </c>
      <c r="S180" s="184">
        <v>0</v>
      </c>
      <c r="T180" s="185">
        <f>$S$180*$H$180</f>
        <v>0</v>
      </c>
      <c r="AR180" s="112" t="s">
        <v>906</v>
      </c>
      <c r="AT180" s="112" t="s">
        <v>901</v>
      </c>
      <c r="AU180" s="112" t="s">
        <v>854</v>
      </c>
      <c r="AY180" s="104" t="s">
        <v>899</v>
      </c>
      <c r="BE180" s="186">
        <f>IF($N$180="základní",$J$180,0)</f>
        <v>0</v>
      </c>
      <c r="BF180" s="186">
        <f>IF($N$180="snížená",$J$180,0)</f>
        <v>0</v>
      </c>
      <c r="BG180" s="186">
        <f>IF($N$180="zákl. přenesená",$J$180,0)</f>
        <v>0</v>
      </c>
      <c r="BH180" s="186">
        <f>IF($N$180="sníž. přenesená",$J$180,0)</f>
        <v>0</v>
      </c>
      <c r="BI180" s="186">
        <f>IF($N$180="nulová",$J$180,0)</f>
        <v>0</v>
      </c>
      <c r="BJ180" s="112" t="s">
        <v>794</v>
      </c>
      <c r="BK180" s="186">
        <f>ROUND($I$180*$H$180,2)</f>
        <v>0</v>
      </c>
      <c r="BL180" s="112" t="s">
        <v>906</v>
      </c>
      <c r="BM180" s="112" t="s">
        <v>31</v>
      </c>
    </row>
    <row r="181" spans="2:47" s="104" customFormat="1" ht="16.5" customHeight="1">
      <c r="B181" s="105"/>
      <c r="D181" s="187" t="s">
        <v>908</v>
      </c>
      <c r="F181" s="188" t="s">
        <v>32</v>
      </c>
      <c r="L181" s="105"/>
      <c r="M181" s="189"/>
      <c r="T181" s="190"/>
      <c r="AT181" s="104" t="s">
        <v>908</v>
      </c>
      <c r="AU181" s="104" t="s">
        <v>854</v>
      </c>
    </row>
    <row r="182" spans="2:47" s="104" customFormat="1" ht="71.25" customHeight="1">
      <c r="B182" s="105"/>
      <c r="D182" s="203" t="s">
        <v>910</v>
      </c>
      <c r="F182" s="204" t="s">
        <v>360</v>
      </c>
      <c r="L182" s="105"/>
      <c r="M182" s="189"/>
      <c r="T182" s="190"/>
      <c r="AT182" s="104" t="s">
        <v>910</v>
      </c>
      <c r="AU182" s="104" t="s">
        <v>854</v>
      </c>
    </row>
    <row r="183" spans="2:51" s="104" customFormat="1" ht="15.75" customHeight="1">
      <c r="B183" s="197"/>
      <c r="D183" s="203" t="s">
        <v>912</v>
      </c>
      <c r="E183" s="202"/>
      <c r="F183" s="198" t="s">
        <v>642</v>
      </c>
      <c r="H183" s="199">
        <v>20</v>
      </c>
      <c r="L183" s="197"/>
      <c r="M183" s="200"/>
      <c r="T183" s="201"/>
      <c r="AT183" s="202" t="s">
        <v>912</v>
      </c>
      <c r="AU183" s="202" t="s">
        <v>854</v>
      </c>
      <c r="AV183" s="202" t="s">
        <v>854</v>
      </c>
      <c r="AW183" s="202" t="s">
        <v>871</v>
      </c>
      <c r="AX183" s="202" t="s">
        <v>794</v>
      </c>
      <c r="AY183" s="202" t="s">
        <v>899</v>
      </c>
    </row>
    <row r="184" spans="2:65" s="104" customFormat="1" ht="15.75" customHeight="1">
      <c r="B184" s="105"/>
      <c r="C184" s="175" t="s">
        <v>764</v>
      </c>
      <c r="D184" s="175" t="s">
        <v>901</v>
      </c>
      <c r="E184" s="176" t="s">
        <v>33</v>
      </c>
      <c r="F184" s="177" t="s">
        <v>34</v>
      </c>
      <c r="G184" s="178" t="s">
        <v>904</v>
      </c>
      <c r="H184" s="179">
        <v>20</v>
      </c>
      <c r="I184" s="196"/>
      <c r="J184" s="181">
        <f>ROUND($I$184*$H$184,2)</f>
        <v>0</v>
      </c>
      <c r="K184" s="177" t="s">
        <v>905</v>
      </c>
      <c r="L184" s="105"/>
      <c r="M184" s="182"/>
      <c r="N184" s="183" t="s">
        <v>817</v>
      </c>
      <c r="Q184" s="184">
        <v>0.26244</v>
      </c>
      <c r="R184" s="184">
        <f>$Q$184*$H$184</f>
        <v>5.2488</v>
      </c>
      <c r="S184" s="184">
        <v>0</v>
      </c>
      <c r="T184" s="185">
        <f>$S$184*$H$184</f>
        <v>0</v>
      </c>
      <c r="AR184" s="112" t="s">
        <v>906</v>
      </c>
      <c r="AT184" s="112" t="s">
        <v>901</v>
      </c>
      <c r="AU184" s="112" t="s">
        <v>854</v>
      </c>
      <c r="AY184" s="104" t="s">
        <v>899</v>
      </c>
      <c r="BE184" s="186">
        <f>IF($N$184="základní",$J$184,0)</f>
        <v>0</v>
      </c>
      <c r="BF184" s="186">
        <f>IF($N$184="snížená",$J$184,0)</f>
        <v>0</v>
      </c>
      <c r="BG184" s="186">
        <f>IF($N$184="zákl. přenesená",$J$184,0)</f>
        <v>0</v>
      </c>
      <c r="BH184" s="186">
        <f>IF($N$184="sníž. přenesená",$J$184,0)</f>
        <v>0</v>
      </c>
      <c r="BI184" s="186">
        <f>IF($N$184="nulová",$J$184,0)</f>
        <v>0</v>
      </c>
      <c r="BJ184" s="112" t="s">
        <v>794</v>
      </c>
      <c r="BK184" s="186">
        <f>ROUND($I$184*$H$184,2)</f>
        <v>0</v>
      </c>
      <c r="BL184" s="112" t="s">
        <v>906</v>
      </c>
      <c r="BM184" s="112" t="s">
        <v>35</v>
      </c>
    </row>
    <row r="185" spans="2:47" s="104" customFormat="1" ht="27" customHeight="1">
      <c r="B185" s="105"/>
      <c r="D185" s="187" t="s">
        <v>908</v>
      </c>
      <c r="F185" s="188" t="s">
        <v>36</v>
      </c>
      <c r="L185" s="105"/>
      <c r="M185" s="189"/>
      <c r="T185" s="190"/>
      <c r="AT185" s="104" t="s">
        <v>908</v>
      </c>
      <c r="AU185" s="104" t="s">
        <v>854</v>
      </c>
    </row>
    <row r="186" spans="2:47" s="104" customFormat="1" ht="71.25" customHeight="1">
      <c r="B186" s="105"/>
      <c r="D186" s="203" t="s">
        <v>910</v>
      </c>
      <c r="F186" s="204" t="s">
        <v>360</v>
      </c>
      <c r="L186" s="105"/>
      <c r="M186" s="189"/>
      <c r="T186" s="190"/>
      <c r="AT186" s="104" t="s">
        <v>910</v>
      </c>
      <c r="AU186" s="104" t="s">
        <v>854</v>
      </c>
    </row>
    <row r="187" spans="2:51" s="104" customFormat="1" ht="15.75" customHeight="1">
      <c r="B187" s="197"/>
      <c r="D187" s="203" t="s">
        <v>912</v>
      </c>
      <c r="E187" s="202"/>
      <c r="F187" s="198" t="s">
        <v>642</v>
      </c>
      <c r="H187" s="199">
        <v>20</v>
      </c>
      <c r="L187" s="197"/>
      <c r="M187" s="200"/>
      <c r="T187" s="201"/>
      <c r="AT187" s="202" t="s">
        <v>912</v>
      </c>
      <c r="AU187" s="202" t="s">
        <v>854</v>
      </c>
      <c r="AV187" s="202" t="s">
        <v>854</v>
      </c>
      <c r="AW187" s="202" t="s">
        <v>871</v>
      </c>
      <c r="AX187" s="202" t="s">
        <v>794</v>
      </c>
      <c r="AY187" s="202" t="s">
        <v>899</v>
      </c>
    </row>
    <row r="188" spans="2:65" s="104" customFormat="1" ht="15.75" customHeight="1">
      <c r="B188" s="105"/>
      <c r="C188" s="175" t="s">
        <v>283</v>
      </c>
      <c r="D188" s="175" t="s">
        <v>901</v>
      </c>
      <c r="E188" s="176" t="s">
        <v>37</v>
      </c>
      <c r="F188" s="177" t="s">
        <v>38</v>
      </c>
      <c r="G188" s="178" t="s">
        <v>904</v>
      </c>
      <c r="H188" s="179">
        <v>20</v>
      </c>
      <c r="I188" s="196"/>
      <c r="J188" s="181">
        <f>ROUND($I$188*$H$188,2)</f>
        <v>0</v>
      </c>
      <c r="K188" s="177" t="s">
        <v>905</v>
      </c>
      <c r="L188" s="105"/>
      <c r="M188" s="182"/>
      <c r="N188" s="183" t="s">
        <v>817</v>
      </c>
      <c r="Q188" s="184">
        <v>0.2809</v>
      </c>
      <c r="R188" s="184">
        <f>$Q$188*$H$188</f>
        <v>5.617999999999999</v>
      </c>
      <c r="S188" s="184">
        <v>0</v>
      </c>
      <c r="T188" s="185">
        <f>$S$188*$H$188</f>
        <v>0</v>
      </c>
      <c r="AR188" s="112" t="s">
        <v>906</v>
      </c>
      <c r="AT188" s="112" t="s">
        <v>901</v>
      </c>
      <c r="AU188" s="112" t="s">
        <v>854</v>
      </c>
      <c r="AY188" s="104" t="s">
        <v>899</v>
      </c>
      <c r="BE188" s="186">
        <f>IF($N$188="základní",$J$188,0)</f>
        <v>0</v>
      </c>
      <c r="BF188" s="186">
        <f>IF($N$188="snížená",$J$188,0)</f>
        <v>0</v>
      </c>
      <c r="BG188" s="186">
        <f>IF($N$188="zákl. přenesená",$J$188,0)</f>
        <v>0</v>
      </c>
      <c r="BH188" s="186">
        <f>IF($N$188="sníž. přenesená",$J$188,0)</f>
        <v>0</v>
      </c>
      <c r="BI188" s="186">
        <f>IF($N$188="nulová",$J$188,0)</f>
        <v>0</v>
      </c>
      <c r="BJ188" s="112" t="s">
        <v>794</v>
      </c>
      <c r="BK188" s="186">
        <f>ROUND($I$188*$H$188,2)</f>
        <v>0</v>
      </c>
      <c r="BL188" s="112" t="s">
        <v>906</v>
      </c>
      <c r="BM188" s="112" t="s">
        <v>39</v>
      </c>
    </row>
    <row r="189" spans="2:47" s="104" customFormat="1" ht="27" customHeight="1">
      <c r="B189" s="105"/>
      <c r="D189" s="187" t="s">
        <v>908</v>
      </c>
      <c r="F189" s="188" t="s">
        <v>40</v>
      </c>
      <c r="L189" s="105"/>
      <c r="M189" s="189"/>
      <c r="T189" s="190"/>
      <c r="AT189" s="104" t="s">
        <v>908</v>
      </c>
      <c r="AU189" s="104" t="s">
        <v>854</v>
      </c>
    </row>
    <row r="190" spans="2:47" s="104" customFormat="1" ht="71.25" customHeight="1">
      <c r="B190" s="105"/>
      <c r="D190" s="203" t="s">
        <v>910</v>
      </c>
      <c r="F190" s="204" t="s">
        <v>360</v>
      </c>
      <c r="L190" s="105"/>
      <c r="M190" s="189"/>
      <c r="T190" s="190"/>
      <c r="AT190" s="104" t="s">
        <v>910</v>
      </c>
      <c r="AU190" s="104" t="s">
        <v>854</v>
      </c>
    </row>
    <row r="191" spans="2:51" s="104" customFormat="1" ht="15.75" customHeight="1">
      <c r="B191" s="197"/>
      <c r="D191" s="203" t="s">
        <v>912</v>
      </c>
      <c r="E191" s="202"/>
      <c r="F191" s="198" t="s">
        <v>642</v>
      </c>
      <c r="H191" s="199">
        <v>20</v>
      </c>
      <c r="L191" s="197"/>
      <c r="M191" s="200"/>
      <c r="T191" s="201"/>
      <c r="AT191" s="202" t="s">
        <v>912</v>
      </c>
      <c r="AU191" s="202" t="s">
        <v>854</v>
      </c>
      <c r="AV191" s="202" t="s">
        <v>854</v>
      </c>
      <c r="AW191" s="202" t="s">
        <v>871</v>
      </c>
      <c r="AX191" s="202" t="s">
        <v>794</v>
      </c>
      <c r="AY191" s="202" t="s">
        <v>899</v>
      </c>
    </row>
    <row r="192" spans="2:65" s="104" customFormat="1" ht="15.75" customHeight="1">
      <c r="B192" s="105"/>
      <c r="C192" s="175" t="s">
        <v>290</v>
      </c>
      <c r="D192" s="175" t="s">
        <v>901</v>
      </c>
      <c r="E192" s="176" t="s">
        <v>41</v>
      </c>
      <c r="F192" s="177" t="s">
        <v>42</v>
      </c>
      <c r="G192" s="178" t="s">
        <v>904</v>
      </c>
      <c r="H192" s="179">
        <v>20</v>
      </c>
      <c r="I192" s="196"/>
      <c r="J192" s="181">
        <f>ROUND($I$192*$H$192,2)</f>
        <v>0</v>
      </c>
      <c r="K192" s="177" t="s">
        <v>905</v>
      </c>
      <c r="L192" s="105"/>
      <c r="M192" s="182"/>
      <c r="N192" s="183" t="s">
        <v>817</v>
      </c>
      <c r="Q192" s="184">
        <v>0.26376</v>
      </c>
      <c r="R192" s="184">
        <f>$Q$192*$H$192</f>
        <v>5.2752</v>
      </c>
      <c r="S192" s="184">
        <v>0</v>
      </c>
      <c r="T192" s="185">
        <f>$S$192*$H$192</f>
        <v>0</v>
      </c>
      <c r="AR192" s="112" t="s">
        <v>906</v>
      </c>
      <c r="AT192" s="112" t="s">
        <v>901</v>
      </c>
      <c r="AU192" s="112" t="s">
        <v>854</v>
      </c>
      <c r="AY192" s="104" t="s">
        <v>899</v>
      </c>
      <c r="BE192" s="186">
        <f>IF($N$192="základní",$J$192,0)</f>
        <v>0</v>
      </c>
      <c r="BF192" s="186">
        <f>IF($N$192="snížená",$J$192,0)</f>
        <v>0</v>
      </c>
      <c r="BG192" s="186">
        <f>IF($N$192="zákl. přenesená",$J$192,0)</f>
        <v>0</v>
      </c>
      <c r="BH192" s="186">
        <f>IF($N$192="sníž. přenesená",$J$192,0)</f>
        <v>0</v>
      </c>
      <c r="BI192" s="186">
        <f>IF($N$192="nulová",$J$192,0)</f>
        <v>0</v>
      </c>
      <c r="BJ192" s="112" t="s">
        <v>794</v>
      </c>
      <c r="BK192" s="186">
        <f>ROUND($I$192*$H$192,2)</f>
        <v>0</v>
      </c>
      <c r="BL192" s="112" t="s">
        <v>906</v>
      </c>
      <c r="BM192" s="112" t="s">
        <v>43</v>
      </c>
    </row>
    <row r="193" spans="2:47" s="104" customFormat="1" ht="27" customHeight="1">
      <c r="B193" s="105"/>
      <c r="D193" s="187" t="s">
        <v>908</v>
      </c>
      <c r="F193" s="188" t="s">
        <v>44</v>
      </c>
      <c r="L193" s="105"/>
      <c r="M193" s="189"/>
      <c r="T193" s="190"/>
      <c r="AT193" s="104" t="s">
        <v>908</v>
      </c>
      <c r="AU193" s="104" t="s">
        <v>854</v>
      </c>
    </row>
    <row r="194" spans="2:47" s="104" customFormat="1" ht="71.25" customHeight="1">
      <c r="B194" s="105"/>
      <c r="D194" s="203" t="s">
        <v>910</v>
      </c>
      <c r="F194" s="204" t="s">
        <v>360</v>
      </c>
      <c r="L194" s="105"/>
      <c r="M194" s="189"/>
      <c r="T194" s="190"/>
      <c r="AT194" s="104" t="s">
        <v>910</v>
      </c>
      <c r="AU194" s="104" t="s">
        <v>854</v>
      </c>
    </row>
    <row r="195" spans="2:51" s="104" customFormat="1" ht="15.75" customHeight="1">
      <c r="B195" s="197"/>
      <c r="D195" s="203" t="s">
        <v>912</v>
      </c>
      <c r="E195" s="202"/>
      <c r="F195" s="198" t="s">
        <v>642</v>
      </c>
      <c r="H195" s="199">
        <v>20</v>
      </c>
      <c r="L195" s="197"/>
      <c r="M195" s="200"/>
      <c r="T195" s="201"/>
      <c r="AT195" s="202" t="s">
        <v>912</v>
      </c>
      <c r="AU195" s="202" t="s">
        <v>854</v>
      </c>
      <c r="AV195" s="202" t="s">
        <v>854</v>
      </c>
      <c r="AW195" s="202" t="s">
        <v>871</v>
      </c>
      <c r="AX195" s="202" t="s">
        <v>794</v>
      </c>
      <c r="AY195" s="202" t="s">
        <v>899</v>
      </c>
    </row>
    <row r="196" spans="2:65" s="104" customFormat="1" ht="15.75" customHeight="1">
      <c r="B196" s="105"/>
      <c r="C196" s="175" t="s">
        <v>298</v>
      </c>
      <c r="D196" s="175" t="s">
        <v>901</v>
      </c>
      <c r="E196" s="176" t="s">
        <v>45</v>
      </c>
      <c r="F196" s="177" t="s">
        <v>46</v>
      </c>
      <c r="G196" s="178" t="s">
        <v>904</v>
      </c>
      <c r="H196" s="179">
        <v>20</v>
      </c>
      <c r="I196" s="196"/>
      <c r="J196" s="181">
        <f>ROUND($I$196*$H$196,2)</f>
        <v>0</v>
      </c>
      <c r="K196" s="177" t="s">
        <v>905</v>
      </c>
      <c r="L196" s="105"/>
      <c r="M196" s="182"/>
      <c r="N196" s="183" t="s">
        <v>817</v>
      </c>
      <c r="Q196" s="184">
        <v>0.12966</v>
      </c>
      <c r="R196" s="184">
        <f>$Q$196*$H$196</f>
        <v>2.5932</v>
      </c>
      <c r="S196" s="184">
        <v>0</v>
      </c>
      <c r="T196" s="185">
        <f>$S$196*$H$196</f>
        <v>0</v>
      </c>
      <c r="AR196" s="112" t="s">
        <v>906</v>
      </c>
      <c r="AT196" s="112" t="s">
        <v>901</v>
      </c>
      <c r="AU196" s="112" t="s">
        <v>854</v>
      </c>
      <c r="AY196" s="104" t="s">
        <v>899</v>
      </c>
      <c r="BE196" s="186">
        <f>IF($N$196="základní",$J$196,0)</f>
        <v>0</v>
      </c>
      <c r="BF196" s="186">
        <f>IF($N$196="snížená",$J$196,0)</f>
        <v>0</v>
      </c>
      <c r="BG196" s="186">
        <f>IF($N$196="zákl. přenesená",$J$196,0)</f>
        <v>0</v>
      </c>
      <c r="BH196" s="186">
        <f>IF($N$196="sníž. přenesená",$J$196,0)</f>
        <v>0</v>
      </c>
      <c r="BI196" s="186">
        <f>IF($N$196="nulová",$J$196,0)</f>
        <v>0</v>
      </c>
      <c r="BJ196" s="112" t="s">
        <v>794</v>
      </c>
      <c r="BK196" s="186">
        <f>ROUND($I$196*$H$196,2)</f>
        <v>0</v>
      </c>
      <c r="BL196" s="112" t="s">
        <v>906</v>
      </c>
      <c r="BM196" s="112" t="s">
        <v>47</v>
      </c>
    </row>
    <row r="197" spans="2:47" s="104" customFormat="1" ht="27" customHeight="1">
      <c r="B197" s="105"/>
      <c r="D197" s="187" t="s">
        <v>908</v>
      </c>
      <c r="F197" s="188" t="s">
        <v>48</v>
      </c>
      <c r="L197" s="105"/>
      <c r="M197" s="189"/>
      <c r="T197" s="190"/>
      <c r="AT197" s="104" t="s">
        <v>908</v>
      </c>
      <c r="AU197" s="104" t="s">
        <v>854</v>
      </c>
    </row>
    <row r="198" spans="2:47" s="104" customFormat="1" ht="98.25" customHeight="1">
      <c r="B198" s="105"/>
      <c r="D198" s="203" t="s">
        <v>910</v>
      </c>
      <c r="F198" s="204" t="s">
        <v>386</v>
      </c>
      <c r="L198" s="105"/>
      <c r="M198" s="189"/>
      <c r="T198" s="190"/>
      <c r="AT198" s="104" t="s">
        <v>910</v>
      </c>
      <c r="AU198" s="104" t="s">
        <v>854</v>
      </c>
    </row>
    <row r="199" spans="2:51" s="104" customFormat="1" ht="15.75" customHeight="1">
      <c r="B199" s="197"/>
      <c r="D199" s="203" t="s">
        <v>912</v>
      </c>
      <c r="E199" s="202"/>
      <c r="F199" s="198" t="s">
        <v>642</v>
      </c>
      <c r="H199" s="199">
        <v>20</v>
      </c>
      <c r="L199" s="197"/>
      <c r="M199" s="200"/>
      <c r="T199" s="201"/>
      <c r="AT199" s="202" t="s">
        <v>912</v>
      </c>
      <c r="AU199" s="202" t="s">
        <v>854</v>
      </c>
      <c r="AV199" s="202" t="s">
        <v>854</v>
      </c>
      <c r="AW199" s="202" t="s">
        <v>871</v>
      </c>
      <c r="AX199" s="202" t="s">
        <v>794</v>
      </c>
      <c r="AY199" s="202" t="s">
        <v>899</v>
      </c>
    </row>
    <row r="200" spans="2:65" s="104" customFormat="1" ht="15.75" customHeight="1">
      <c r="B200" s="105"/>
      <c r="C200" s="175" t="s">
        <v>305</v>
      </c>
      <c r="D200" s="175" t="s">
        <v>901</v>
      </c>
      <c r="E200" s="176" t="s">
        <v>388</v>
      </c>
      <c r="F200" s="177" t="s">
        <v>389</v>
      </c>
      <c r="G200" s="178" t="s">
        <v>904</v>
      </c>
      <c r="H200" s="179">
        <v>12</v>
      </c>
      <c r="I200" s="196"/>
      <c r="J200" s="181">
        <f>ROUND($I$200*$H$200,2)</f>
        <v>0</v>
      </c>
      <c r="K200" s="177" t="s">
        <v>905</v>
      </c>
      <c r="L200" s="105"/>
      <c r="M200" s="182"/>
      <c r="N200" s="183" t="s">
        <v>817</v>
      </c>
      <c r="Q200" s="184">
        <v>0.08425</v>
      </c>
      <c r="R200" s="184">
        <f>$Q$200*$H$200</f>
        <v>1.0110000000000001</v>
      </c>
      <c r="S200" s="184">
        <v>0</v>
      </c>
      <c r="T200" s="185">
        <f>$S$200*$H$200</f>
        <v>0</v>
      </c>
      <c r="AR200" s="112" t="s">
        <v>906</v>
      </c>
      <c r="AT200" s="112" t="s">
        <v>901</v>
      </c>
      <c r="AU200" s="112" t="s">
        <v>854</v>
      </c>
      <c r="AY200" s="104" t="s">
        <v>899</v>
      </c>
      <c r="BE200" s="186">
        <f>IF($N$200="základní",$J$200,0)</f>
        <v>0</v>
      </c>
      <c r="BF200" s="186">
        <f>IF($N$200="snížená",$J$200,0)</f>
        <v>0</v>
      </c>
      <c r="BG200" s="186">
        <f>IF($N$200="zákl. přenesená",$J$200,0)</f>
        <v>0</v>
      </c>
      <c r="BH200" s="186">
        <f>IF($N$200="sníž. přenesená",$J$200,0)</f>
        <v>0</v>
      </c>
      <c r="BI200" s="186">
        <f>IF($N$200="nulová",$J$200,0)</f>
        <v>0</v>
      </c>
      <c r="BJ200" s="112" t="s">
        <v>794</v>
      </c>
      <c r="BK200" s="186">
        <f>ROUND($I$200*$H$200,2)</f>
        <v>0</v>
      </c>
      <c r="BL200" s="112" t="s">
        <v>906</v>
      </c>
      <c r="BM200" s="112" t="s">
        <v>49</v>
      </c>
    </row>
    <row r="201" spans="2:47" s="104" customFormat="1" ht="38.25" customHeight="1">
      <c r="B201" s="105"/>
      <c r="D201" s="187" t="s">
        <v>908</v>
      </c>
      <c r="F201" s="188" t="s">
        <v>391</v>
      </c>
      <c r="L201" s="105"/>
      <c r="M201" s="189"/>
      <c r="T201" s="190"/>
      <c r="AT201" s="104" t="s">
        <v>908</v>
      </c>
      <c r="AU201" s="104" t="s">
        <v>854</v>
      </c>
    </row>
    <row r="202" spans="2:47" s="104" customFormat="1" ht="98.25" customHeight="1">
      <c r="B202" s="105"/>
      <c r="D202" s="203" t="s">
        <v>910</v>
      </c>
      <c r="F202" s="204" t="s">
        <v>392</v>
      </c>
      <c r="L202" s="105"/>
      <c r="M202" s="189"/>
      <c r="T202" s="190"/>
      <c r="AT202" s="104" t="s">
        <v>910</v>
      </c>
      <c r="AU202" s="104" t="s">
        <v>854</v>
      </c>
    </row>
    <row r="203" spans="2:51" s="104" customFormat="1" ht="15.75" customHeight="1">
      <c r="B203" s="197"/>
      <c r="D203" s="203" t="s">
        <v>912</v>
      </c>
      <c r="E203" s="202"/>
      <c r="F203" s="198" t="s">
        <v>640</v>
      </c>
      <c r="H203" s="199">
        <v>12</v>
      </c>
      <c r="L203" s="197"/>
      <c r="M203" s="200"/>
      <c r="T203" s="201"/>
      <c r="AT203" s="202" t="s">
        <v>912</v>
      </c>
      <c r="AU203" s="202" t="s">
        <v>854</v>
      </c>
      <c r="AV203" s="202" t="s">
        <v>854</v>
      </c>
      <c r="AW203" s="202" t="s">
        <v>871</v>
      </c>
      <c r="AX203" s="202" t="s">
        <v>794</v>
      </c>
      <c r="AY203" s="202" t="s">
        <v>899</v>
      </c>
    </row>
    <row r="204" spans="2:63" s="165" customFormat="1" ht="30.75" customHeight="1">
      <c r="B204" s="164"/>
      <c r="D204" s="166" t="s">
        <v>845</v>
      </c>
      <c r="E204" s="173" t="s">
        <v>668</v>
      </c>
      <c r="F204" s="173" t="s">
        <v>401</v>
      </c>
      <c r="J204" s="174">
        <f>$BK$204</f>
        <v>0</v>
      </c>
      <c r="L204" s="164"/>
      <c r="M204" s="169"/>
      <c r="P204" s="170">
        <f>SUM($P$205:$P$213)</f>
        <v>0</v>
      </c>
      <c r="R204" s="170">
        <f>SUM($R$205:$R$213)</f>
        <v>0.0006999999999999999</v>
      </c>
      <c r="T204" s="171">
        <f>SUM($T$205:$T$213)</f>
        <v>0.44999999999999996</v>
      </c>
      <c r="AR204" s="166" t="s">
        <v>794</v>
      </c>
      <c r="AT204" s="166" t="s">
        <v>845</v>
      </c>
      <c r="AU204" s="166" t="s">
        <v>794</v>
      </c>
      <c r="AY204" s="166" t="s">
        <v>899</v>
      </c>
      <c r="BK204" s="172">
        <f>SUM($BK$205:$BK$213)</f>
        <v>0</v>
      </c>
    </row>
    <row r="205" spans="2:65" s="104" customFormat="1" ht="15.75" customHeight="1">
      <c r="B205" s="105"/>
      <c r="C205" s="175" t="s">
        <v>313</v>
      </c>
      <c r="D205" s="175" t="s">
        <v>901</v>
      </c>
      <c r="E205" s="176" t="s">
        <v>50</v>
      </c>
      <c r="F205" s="177" t="s">
        <v>51</v>
      </c>
      <c r="G205" s="178" t="s">
        <v>418</v>
      </c>
      <c r="H205" s="179">
        <v>3</v>
      </c>
      <c r="I205" s="196"/>
      <c r="J205" s="181">
        <f>ROUND($I$205*$H$205,2)</f>
        <v>0</v>
      </c>
      <c r="K205" s="177" t="s">
        <v>905</v>
      </c>
      <c r="L205" s="105"/>
      <c r="M205" s="182"/>
      <c r="N205" s="183" t="s">
        <v>817</v>
      </c>
      <c r="Q205" s="184">
        <v>0</v>
      </c>
      <c r="R205" s="184">
        <f>$Q$205*$H$205</f>
        <v>0</v>
      </c>
      <c r="S205" s="184">
        <v>0.15</v>
      </c>
      <c r="T205" s="185">
        <f>$S$205*$H$205</f>
        <v>0.44999999999999996</v>
      </c>
      <c r="AR205" s="112" t="s">
        <v>906</v>
      </c>
      <c r="AT205" s="112" t="s">
        <v>901</v>
      </c>
      <c r="AU205" s="112" t="s">
        <v>854</v>
      </c>
      <c r="AY205" s="104" t="s">
        <v>899</v>
      </c>
      <c r="BE205" s="186">
        <f>IF($N$205="základní",$J$205,0)</f>
        <v>0</v>
      </c>
      <c r="BF205" s="186">
        <f>IF($N$205="snížená",$J$205,0)</f>
        <v>0</v>
      </c>
      <c r="BG205" s="186">
        <f>IF($N$205="zákl. přenesená",$J$205,0)</f>
        <v>0</v>
      </c>
      <c r="BH205" s="186">
        <f>IF($N$205="sníž. přenesená",$J$205,0)</f>
        <v>0</v>
      </c>
      <c r="BI205" s="186">
        <f>IF($N$205="nulová",$J$205,0)</f>
        <v>0</v>
      </c>
      <c r="BJ205" s="112" t="s">
        <v>794</v>
      </c>
      <c r="BK205" s="186">
        <f>ROUND($I$205*$H$205,2)</f>
        <v>0</v>
      </c>
      <c r="BL205" s="112" t="s">
        <v>906</v>
      </c>
      <c r="BM205" s="112" t="s">
        <v>52</v>
      </c>
    </row>
    <row r="206" spans="2:47" s="104" customFormat="1" ht="16.5" customHeight="1">
      <c r="B206" s="105"/>
      <c r="D206" s="187" t="s">
        <v>908</v>
      </c>
      <c r="F206" s="188" t="s">
        <v>53</v>
      </c>
      <c r="L206" s="105"/>
      <c r="M206" s="189"/>
      <c r="T206" s="190"/>
      <c r="AT206" s="104" t="s">
        <v>908</v>
      </c>
      <c r="AU206" s="104" t="s">
        <v>854</v>
      </c>
    </row>
    <row r="207" spans="2:51" s="104" customFormat="1" ht="15.75" customHeight="1">
      <c r="B207" s="197"/>
      <c r="D207" s="203" t="s">
        <v>912</v>
      </c>
      <c r="E207" s="202"/>
      <c r="F207" s="198" t="s">
        <v>551</v>
      </c>
      <c r="H207" s="199">
        <v>3</v>
      </c>
      <c r="L207" s="197"/>
      <c r="M207" s="200"/>
      <c r="T207" s="201"/>
      <c r="AT207" s="202" t="s">
        <v>912</v>
      </c>
      <c r="AU207" s="202" t="s">
        <v>854</v>
      </c>
      <c r="AV207" s="202" t="s">
        <v>854</v>
      </c>
      <c r="AW207" s="202" t="s">
        <v>871</v>
      </c>
      <c r="AX207" s="202" t="s">
        <v>794</v>
      </c>
      <c r="AY207" s="202" t="s">
        <v>899</v>
      </c>
    </row>
    <row r="208" spans="2:65" s="104" customFormat="1" ht="15.75" customHeight="1">
      <c r="B208" s="105"/>
      <c r="C208" s="175" t="s">
        <v>320</v>
      </c>
      <c r="D208" s="175" t="s">
        <v>901</v>
      </c>
      <c r="E208" s="176" t="s">
        <v>54</v>
      </c>
      <c r="F208" s="177" t="s">
        <v>55</v>
      </c>
      <c r="G208" s="178" t="s">
        <v>928</v>
      </c>
      <c r="H208" s="179">
        <v>10</v>
      </c>
      <c r="I208" s="196"/>
      <c r="J208" s="181">
        <f>ROUND($I$208*$H$208,2)</f>
        <v>0</v>
      </c>
      <c r="K208" s="177" t="s">
        <v>905</v>
      </c>
      <c r="L208" s="105"/>
      <c r="M208" s="182"/>
      <c r="N208" s="183" t="s">
        <v>817</v>
      </c>
      <c r="Q208" s="184">
        <v>7E-05</v>
      </c>
      <c r="R208" s="184">
        <f>$Q$208*$H$208</f>
        <v>0.0006999999999999999</v>
      </c>
      <c r="S208" s="184">
        <v>0</v>
      </c>
      <c r="T208" s="185">
        <f>$S$208*$H$208</f>
        <v>0</v>
      </c>
      <c r="AR208" s="112" t="s">
        <v>906</v>
      </c>
      <c r="AT208" s="112" t="s">
        <v>901</v>
      </c>
      <c r="AU208" s="112" t="s">
        <v>854</v>
      </c>
      <c r="AY208" s="104" t="s">
        <v>899</v>
      </c>
      <c r="BE208" s="186">
        <f>IF($N$208="základní",$J$208,0)</f>
        <v>0</v>
      </c>
      <c r="BF208" s="186">
        <f>IF($N$208="snížená",$J$208,0)</f>
        <v>0</v>
      </c>
      <c r="BG208" s="186">
        <f>IF($N$208="zákl. přenesená",$J$208,0)</f>
        <v>0</v>
      </c>
      <c r="BH208" s="186">
        <f>IF($N$208="sníž. přenesená",$J$208,0)</f>
        <v>0</v>
      </c>
      <c r="BI208" s="186">
        <f>IF($N$208="nulová",$J$208,0)</f>
        <v>0</v>
      </c>
      <c r="BJ208" s="112" t="s">
        <v>794</v>
      </c>
      <c r="BK208" s="186">
        <f>ROUND($I$208*$H$208,2)</f>
        <v>0</v>
      </c>
      <c r="BL208" s="112" t="s">
        <v>906</v>
      </c>
      <c r="BM208" s="112" t="s">
        <v>56</v>
      </c>
    </row>
    <row r="209" spans="2:47" s="104" customFormat="1" ht="16.5" customHeight="1">
      <c r="B209" s="105"/>
      <c r="D209" s="187" t="s">
        <v>908</v>
      </c>
      <c r="F209" s="188" t="s">
        <v>57</v>
      </c>
      <c r="L209" s="105"/>
      <c r="M209" s="189"/>
      <c r="T209" s="190"/>
      <c r="AT209" s="104" t="s">
        <v>908</v>
      </c>
      <c r="AU209" s="104" t="s">
        <v>854</v>
      </c>
    </row>
    <row r="210" spans="2:51" s="104" customFormat="1" ht="15.75" customHeight="1">
      <c r="B210" s="197"/>
      <c r="D210" s="203" t="s">
        <v>912</v>
      </c>
      <c r="E210" s="202"/>
      <c r="F210" s="198" t="s">
        <v>647</v>
      </c>
      <c r="H210" s="199">
        <v>10</v>
      </c>
      <c r="L210" s="197"/>
      <c r="M210" s="200"/>
      <c r="T210" s="201"/>
      <c r="AT210" s="202" t="s">
        <v>912</v>
      </c>
      <c r="AU210" s="202" t="s">
        <v>854</v>
      </c>
      <c r="AV210" s="202" t="s">
        <v>854</v>
      </c>
      <c r="AW210" s="202" t="s">
        <v>871</v>
      </c>
      <c r="AX210" s="202" t="s">
        <v>794</v>
      </c>
      <c r="AY210" s="202" t="s">
        <v>899</v>
      </c>
    </row>
    <row r="211" spans="2:65" s="104" customFormat="1" ht="15.75" customHeight="1">
      <c r="B211" s="105"/>
      <c r="C211" s="175" t="s">
        <v>326</v>
      </c>
      <c r="D211" s="175" t="s">
        <v>901</v>
      </c>
      <c r="E211" s="176" t="s">
        <v>548</v>
      </c>
      <c r="F211" s="177" t="s">
        <v>58</v>
      </c>
      <c r="G211" s="178" t="s">
        <v>418</v>
      </c>
      <c r="H211" s="179">
        <v>1</v>
      </c>
      <c r="I211" s="196"/>
      <c r="J211" s="181">
        <f>ROUND($I$211*$H$211,2)</f>
        <v>0</v>
      </c>
      <c r="K211" s="177"/>
      <c r="L211" s="105"/>
      <c r="M211" s="182"/>
      <c r="N211" s="183" t="s">
        <v>817</v>
      </c>
      <c r="Q211" s="184">
        <v>0</v>
      </c>
      <c r="R211" s="184">
        <f>$Q$211*$H$211</f>
        <v>0</v>
      </c>
      <c r="S211" s="184">
        <v>0</v>
      </c>
      <c r="T211" s="185">
        <f>$S$211*$H$211</f>
        <v>0</v>
      </c>
      <c r="AR211" s="112" t="s">
        <v>906</v>
      </c>
      <c r="AT211" s="112" t="s">
        <v>901</v>
      </c>
      <c r="AU211" s="112" t="s">
        <v>854</v>
      </c>
      <c r="AY211" s="104" t="s">
        <v>899</v>
      </c>
      <c r="BE211" s="186">
        <f>IF($N$211="základní",$J$211,0)</f>
        <v>0</v>
      </c>
      <c r="BF211" s="186">
        <f>IF($N$211="snížená",$J$211,0)</f>
        <v>0</v>
      </c>
      <c r="BG211" s="186">
        <f>IF($N$211="zákl. přenesená",$J$211,0)</f>
        <v>0</v>
      </c>
      <c r="BH211" s="186">
        <f>IF($N$211="sníž. přenesená",$J$211,0)</f>
        <v>0</v>
      </c>
      <c r="BI211" s="186">
        <f>IF($N$211="nulová",$J$211,0)</f>
        <v>0</v>
      </c>
      <c r="BJ211" s="112" t="s">
        <v>794</v>
      </c>
      <c r="BK211" s="186">
        <f>ROUND($I$211*$H$211,2)</f>
        <v>0</v>
      </c>
      <c r="BL211" s="112" t="s">
        <v>906</v>
      </c>
      <c r="BM211" s="112" t="s">
        <v>59</v>
      </c>
    </row>
    <row r="212" spans="2:47" s="104" customFormat="1" ht="16.5" customHeight="1">
      <c r="B212" s="105"/>
      <c r="D212" s="187" t="s">
        <v>908</v>
      </c>
      <c r="F212" s="188" t="s">
        <v>549</v>
      </c>
      <c r="L212" s="105"/>
      <c r="M212" s="189"/>
      <c r="T212" s="190"/>
      <c r="AT212" s="104" t="s">
        <v>908</v>
      </c>
      <c r="AU212" s="104" t="s">
        <v>854</v>
      </c>
    </row>
    <row r="213" spans="2:51" s="104" customFormat="1" ht="15.75" customHeight="1">
      <c r="B213" s="197"/>
      <c r="D213" s="203" t="s">
        <v>912</v>
      </c>
      <c r="E213" s="202"/>
      <c r="F213" s="198" t="s">
        <v>439</v>
      </c>
      <c r="H213" s="199">
        <v>1</v>
      </c>
      <c r="L213" s="197"/>
      <c r="M213" s="200"/>
      <c r="T213" s="201"/>
      <c r="AT213" s="202" t="s">
        <v>912</v>
      </c>
      <c r="AU213" s="202" t="s">
        <v>854</v>
      </c>
      <c r="AV213" s="202" t="s">
        <v>854</v>
      </c>
      <c r="AW213" s="202" t="s">
        <v>871</v>
      </c>
      <c r="AX213" s="202" t="s">
        <v>794</v>
      </c>
      <c r="AY213" s="202" t="s">
        <v>899</v>
      </c>
    </row>
    <row r="214" spans="2:63" s="165" customFormat="1" ht="30.75" customHeight="1">
      <c r="B214" s="164"/>
      <c r="D214" s="166" t="s">
        <v>845</v>
      </c>
      <c r="E214" s="173" t="s">
        <v>679</v>
      </c>
      <c r="F214" s="173" t="s">
        <v>552</v>
      </c>
      <c r="J214" s="174">
        <f>$BK$214</f>
        <v>0</v>
      </c>
      <c r="L214" s="164"/>
      <c r="M214" s="169"/>
      <c r="P214" s="170">
        <f>SUM($P$215:$P$253)</f>
        <v>0</v>
      </c>
      <c r="R214" s="170">
        <f>SUM($R$215:$R$253)</f>
        <v>9.821718</v>
      </c>
      <c r="T214" s="171">
        <f>SUM($T$215:$T$253)</f>
        <v>20.3106</v>
      </c>
      <c r="AR214" s="166" t="s">
        <v>794</v>
      </c>
      <c r="AT214" s="166" t="s">
        <v>845</v>
      </c>
      <c r="AU214" s="166" t="s">
        <v>794</v>
      </c>
      <c r="AY214" s="166" t="s">
        <v>899</v>
      </c>
      <c r="BK214" s="172">
        <f>SUM($BK$215:$BK$253)</f>
        <v>0</v>
      </c>
    </row>
    <row r="215" spans="2:65" s="104" customFormat="1" ht="15.75" customHeight="1">
      <c r="B215" s="105"/>
      <c r="C215" s="175" t="s">
        <v>334</v>
      </c>
      <c r="D215" s="175" t="s">
        <v>901</v>
      </c>
      <c r="E215" s="176" t="s">
        <v>554</v>
      </c>
      <c r="F215" s="177" t="s">
        <v>555</v>
      </c>
      <c r="G215" s="178" t="s">
        <v>928</v>
      </c>
      <c r="H215" s="179">
        <v>9</v>
      </c>
      <c r="I215" s="196"/>
      <c r="J215" s="181">
        <f>ROUND($I$215*$H$215,2)</f>
        <v>0</v>
      </c>
      <c r="K215" s="177" t="s">
        <v>905</v>
      </c>
      <c r="L215" s="105"/>
      <c r="M215" s="182"/>
      <c r="N215" s="183" t="s">
        <v>817</v>
      </c>
      <c r="Q215" s="184">
        <v>0.1554</v>
      </c>
      <c r="R215" s="184">
        <f>$Q$215*$H$215</f>
        <v>1.3986</v>
      </c>
      <c r="S215" s="184">
        <v>0</v>
      </c>
      <c r="T215" s="185">
        <f>$S$215*$H$215</f>
        <v>0</v>
      </c>
      <c r="AR215" s="112" t="s">
        <v>906</v>
      </c>
      <c r="AT215" s="112" t="s">
        <v>901</v>
      </c>
      <c r="AU215" s="112" t="s">
        <v>854</v>
      </c>
      <c r="AY215" s="104" t="s">
        <v>899</v>
      </c>
      <c r="BE215" s="186">
        <f>IF($N$215="základní",$J$215,0)</f>
        <v>0</v>
      </c>
      <c r="BF215" s="186">
        <f>IF($N$215="snížená",$J$215,0)</f>
        <v>0</v>
      </c>
      <c r="BG215" s="186">
        <f>IF($N$215="zákl. přenesená",$J$215,0)</f>
        <v>0</v>
      </c>
      <c r="BH215" s="186">
        <f>IF($N$215="sníž. přenesená",$J$215,0)</f>
        <v>0</v>
      </c>
      <c r="BI215" s="186">
        <f>IF($N$215="nulová",$J$215,0)</f>
        <v>0</v>
      </c>
      <c r="BJ215" s="112" t="s">
        <v>794</v>
      </c>
      <c r="BK215" s="186">
        <f>ROUND($I$215*$H$215,2)</f>
        <v>0</v>
      </c>
      <c r="BL215" s="112" t="s">
        <v>906</v>
      </c>
      <c r="BM215" s="112" t="s">
        <v>60</v>
      </c>
    </row>
    <row r="216" spans="2:47" s="104" customFormat="1" ht="27" customHeight="1">
      <c r="B216" s="105"/>
      <c r="D216" s="187" t="s">
        <v>908</v>
      </c>
      <c r="F216" s="188" t="s">
        <v>557</v>
      </c>
      <c r="L216" s="105"/>
      <c r="M216" s="189"/>
      <c r="T216" s="190"/>
      <c r="AT216" s="104" t="s">
        <v>908</v>
      </c>
      <c r="AU216" s="104" t="s">
        <v>854</v>
      </c>
    </row>
    <row r="217" spans="2:47" s="104" customFormat="1" ht="84.75" customHeight="1">
      <c r="B217" s="105"/>
      <c r="D217" s="203" t="s">
        <v>910</v>
      </c>
      <c r="F217" s="204" t="s">
        <v>558</v>
      </c>
      <c r="L217" s="105"/>
      <c r="M217" s="189"/>
      <c r="T217" s="190"/>
      <c r="AT217" s="104" t="s">
        <v>910</v>
      </c>
      <c r="AU217" s="104" t="s">
        <v>854</v>
      </c>
    </row>
    <row r="218" spans="2:51" s="104" customFormat="1" ht="15.75" customHeight="1">
      <c r="B218" s="197"/>
      <c r="D218" s="203" t="s">
        <v>912</v>
      </c>
      <c r="E218" s="202"/>
      <c r="F218" s="198" t="s">
        <v>61</v>
      </c>
      <c r="H218" s="199">
        <v>9</v>
      </c>
      <c r="L218" s="197"/>
      <c r="M218" s="200"/>
      <c r="T218" s="201"/>
      <c r="AT218" s="202" t="s">
        <v>912</v>
      </c>
      <c r="AU218" s="202" t="s">
        <v>854</v>
      </c>
      <c r="AV218" s="202" t="s">
        <v>854</v>
      </c>
      <c r="AW218" s="202" t="s">
        <v>871</v>
      </c>
      <c r="AX218" s="202" t="s">
        <v>794</v>
      </c>
      <c r="AY218" s="202" t="s">
        <v>899</v>
      </c>
    </row>
    <row r="219" spans="2:65" s="104" customFormat="1" ht="15.75" customHeight="1">
      <c r="B219" s="105"/>
      <c r="C219" s="175" t="s">
        <v>341</v>
      </c>
      <c r="D219" s="175" t="s">
        <v>901</v>
      </c>
      <c r="E219" s="176" t="s">
        <v>561</v>
      </c>
      <c r="F219" s="177" t="s">
        <v>562</v>
      </c>
      <c r="G219" s="178" t="s">
        <v>928</v>
      </c>
      <c r="H219" s="179">
        <v>18</v>
      </c>
      <c r="I219" s="196"/>
      <c r="J219" s="181">
        <f>ROUND($I$219*$H$219,2)</f>
        <v>0</v>
      </c>
      <c r="K219" s="177" t="s">
        <v>905</v>
      </c>
      <c r="L219" s="105"/>
      <c r="M219" s="182"/>
      <c r="N219" s="183" t="s">
        <v>817</v>
      </c>
      <c r="Q219" s="184">
        <v>0.1295</v>
      </c>
      <c r="R219" s="184">
        <f>$Q$219*$H$219</f>
        <v>2.331</v>
      </c>
      <c r="S219" s="184">
        <v>0</v>
      </c>
      <c r="T219" s="185">
        <f>$S$219*$H$219</f>
        <v>0</v>
      </c>
      <c r="AR219" s="112" t="s">
        <v>906</v>
      </c>
      <c r="AT219" s="112" t="s">
        <v>901</v>
      </c>
      <c r="AU219" s="112" t="s">
        <v>854</v>
      </c>
      <c r="AY219" s="104" t="s">
        <v>899</v>
      </c>
      <c r="BE219" s="186">
        <f>IF($N$219="základní",$J$219,0)</f>
        <v>0</v>
      </c>
      <c r="BF219" s="186">
        <f>IF($N$219="snížená",$J$219,0)</f>
        <v>0</v>
      </c>
      <c r="BG219" s="186">
        <f>IF($N$219="zákl. přenesená",$J$219,0)</f>
        <v>0</v>
      </c>
      <c r="BH219" s="186">
        <f>IF($N$219="sníž. přenesená",$J$219,0)</f>
        <v>0</v>
      </c>
      <c r="BI219" s="186">
        <f>IF($N$219="nulová",$J$219,0)</f>
        <v>0</v>
      </c>
      <c r="BJ219" s="112" t="s">
        <v>794</v>
      </c>
      <c r="BK219" s="186">
        <f>ROUND($I$219*$H$219,2)</f>
        <v>0</v>
      </c>
      <c r="BL219" s="112" t="s">
        <v>906</v>
      </c>
      <c r="BM219" s="112" t="s">
        <v>62</v>
      </c>
    </row>
    <row r="220" spans="2:47" s="104" customFormat="1" ht="27" customHeight="1">
      <c r="B220" s="105"/>
      <c r="D220" s="187" t="s">
        <v>908</v>
      </c>
      <c r="F220" s="188" t="s">
        <v>564</v>
      </c>
      <c r="L220" s="105"/>
      <c r="M220" s="189"/>
      <c r="T220" s="190"/>
      <c r="AT220" s="104" t="s">
        <v>908</v>
      </c>
      <c r="AU220" s="104" t="s">
        <v>854</v>
      </c>
    </row>
    <row r="221" spans="2:47" s="104" customFormat="1" ht="84.75" customHeight="1">
      <c r="B221" s="105"/>
      <c r="D221" s="203" t="s">
        <v>910</v>
      </c>
      <c r="F221" s="204" t="s">
        <v>565</v>
      </c>
      <c r="L221" s="105"/>
      <c r="M221" s="189"/>
      <c r="T221" s="190"/>
      <c r="AT221" s="104" t="s">
        <v>910</v>
      </c>
      <c r="AU221" s="104" t="s">
        <v>854</v>
      </c>
    </row>
    <row r="222" spans="2:51" s="104" customFormat="1" ht="15.75" customHeight="1">
      <c r="B222" s="197"/>
      <c r="D222" s="203" t="s">
        <v>912</v>
      </c>
      <c r="E222" s="202"/>
      <c r="F222" s="198" t="s">
        <v>63</v>
      </c>
      <c r="H222" s="199">
        <v>18</v>
      </c>
      <c r="L222" s="197"/>
      <c r="M222" s="200"/>
      <c r="T222" s="201"/>
      <c r="AT222" s="202" t="s">
        <v>912</v>
      </c>
      <c r="AU222" s="202" t="s">
        <v>854</v>
      </c>
      <c r="AV222" s="202" t="s">
        <v>854</v>
      </c>
      <c r="AW222" s="202" t="s">
        <v>871</v>
      </c>
      <c r="AX222" s="202" t="s">
        <v>794</v>
      </c>
      <c r="AY222" s="202" t="s">
        <v>899</v>
      </c>
    </row>
    <row r="223" spans="2:65" s="104" customFormat="1" ht="15.75" customHeight="1">
      <c r="B223" s="105"/>
      <c r="C223" s="175" t="s">
        <v>347</v>
      </c>
      <c r="D223" s="175" t="s">
        <v>901</v>
      </c>
      <c r="E223" s="176" t="s">
        <v>568</v>
      </c>
      <c r="F223" s="177" t="s">
        <v>569</v>
      </c>
      <c r="G223" s="178" t="s">
        <v>943</v>
      </c>
      <c r="H223" s="179">
        <v>2.7</v>
      </c>
      <c r="I223" s="196"/>
      <c r="J223" s="181">
        <f>ROUND($I$223*$H$223,2)</f>
        <v>0</v>
      </c>
      <c r="K223" s="177" t="s">
        <v>905</v>
      </c>
      <c r="L223" s="105"/>
      <c r="M223" s="182"/>
      <c r="N223" s="183" t="s">
        <v>817</v>
      </c>
      <c r="Q223" s="184">
        <v>2.25634</v>
      </c>
      <c r="R223" s="184">
        <f>$Q$223*$H$223</f>
        <v>6.092118</v>
      </c>
      <c r="S223" s="184">
        <v>0</v>
      </c>
      <c r="T223" s="185">
        <f>$S$223*$H$223</f>
        <v>0</v>
      </c>
      <c r="AR223" s="112" t="s">
        <v>906</v>
      </c>
      <c r="AT223" s="112" t="s">
        <v>901</v>
      </c>
      <c r="AU223" s="112" t="s">
        <v>854</v>
      </c>
      <c r="AY223" s="104" t="s">
        <v>899</v>
      </c>
      <c r="BE223" s="186">
        <f>IF($N$223="základní",$J$223,0)</f>
        <v>0</v>
      </c>
      <c r="BF223" s="186">
        <f>IF($N$223="snížená",$J$223,0)</f>
        <v>0</v>
      </c>
      <c r="BG223" s="186">
        <f>IF($N$223="zákl. přenesená",$J$223,0)</f>
        <v>0</v>
      </c>
      <c r="BH223" s="186">
        <f>IF($N$223="sníž. přenesená",$J$223,0)</f>
        <v>0</v>
      </c>
      <c r="BI223" s="186">
        <f>IF($N$223="nulová",$J$223,0)</f>
        <v>0</v>
      </c>
      <c r="BJ223" s="112" t="s">
        <v>794</v>
      </c>
      <c r="BK223" s="186">
        <f>ROUND($I$223*$H$223,2)</f>
        <v>0</v>
      </c>
      <c r="BL223" s="112" t="s">
        <v>906</v>
      </c>
      <c r="BM223" s="112" t="s">
        <v>64</v>
      </c>
    </row>
    <row r="224" spans="2:47" s="104" customFormat="1" ht="16.5" customHeight="1">
      <c r="B224" s="105"/>
      <c r="D224" s="187" t="s">
        <v>908</v>
      </c>
      <c r="F224" s="188" t="s">
        <v>571</v>
      </c>
      <c r="L224" s="105"/>
      <c r="M224" s="189"/>
      <c r="T224" s="190"/>
      <c r="AT224" s="104" t="s">
        <v>908</v>
      </c>
      <c r="AU224" s="104" t="s">
        <v>854</v>
      </c>
    </row>
    <row r="225" spans="2:51" s="104" customFormat="1" ht="15.75" customHeight="1">
      <c r="B225" s="197"/>
      <c r="D225" s="203" t="s">
        <v>912</v>
      </c>
      <c r="E225" s="202"/>
      <c r="F225" s="198" t="s">
        <v>65</v>
      </c>
      <c r="H225" s="199">
        <v>2.7</v>
      </c>
      <c r="L225" s="197"/>
      <c r="M225" s="200"/>
      <c r="T225" s="201"/>
      <c r="AT225" s="202" t="s">
        <v>912</v>
      </c>
      <c r="AU225" s="202" t="s">
        <v>854</v>
      </c>
      <c r="AV225" s="202" t="s">
        <v>854</v>
      </c>
      <c r="AW225" s="202" t="s">
        <v>871</v>
      </c>
      <c r="AX225" s="202" t="s">
        <v>794</v>
      </c>
      <c r="AY225" s="202" t="s">
        <v>899</v>
      </c>
    </row>
    <row r="226" spans="2:65" s="104" customFormat="1" ht="15.75" customHeight="1">
      <c r="B226" s="105"/>
      <c r="C226" s="175" t="s">
        <v>355</v>
      </c>
      <c r="D226" s="175" t="s">
        <v>901</v>
      </c>
      <c r="E226" s="176" t="s">
        <v>574</v>
      </c>
      <c r="F226" s="177" t="s">
        <v>575</v>
      </c>
      <c r="G226" s="178" t="s">
        <v>928</v>
      </c>
      <c r="H226" s="179">
        <v>13</v>
      </c>
      <c r="I226" s="196"/>
      <c r="J226" s="181">
        <f>ROUND($I$226*$H$226,2)</f>
        <v>0</v>
      </c>
      <c r="K226" s="177" t="s">
        <v>905</v>
      </c>
      <c r="L226" s="105"/>
      <c r="M226" s="182"/>
      <c r="N226" s="183" t="s">
        <v>817</v>
      </c>
      <c r="Q226" s="184">
        <v>0</v>
      </c>
      <c r="R226" s="184">
        <f>$Q$226*$H$226</f>
        <v>0</v>
      </c>
      <c r="S226" s="184">
        <v>0</v>
      </c>
      <c r="T226" s="185">
        <f>$S$226*$H$226</f>
        <v>0</v>
      </c>
      <c r="AR226" s="112" t="s">
        <v>906</v>
      </c>
      <c r="AT226" s="112" t="s">
        <v>901</v>
      </c>
      <c r="AU226" s="112" t="s">
        <v>854</v>
      </c>
      <c r="AY226" s="104" t="s">
        <v>899</v>
      </c>
      <c r="BE226" s="186">
        <f>IF($N$226="základní",$J$226,0)</f>
        <v>0</v>
      </c>
      <c r="BF226" s="186">
        <f>IF($N$226="snížená",$J$226,0)</f>
        <v>0</v>
      </c>
      <c r="BG226" s="186">
        <f>IF($N$226="zákl. přenesená",$J$226,0)</f>
        <v>0</v>
      </c>
      <c r="BH226" s="186">
        <f>IF($N$226="sníž. přenesená",$J$226,0)</f>
        <v>0</v>
      </c>
      <c r="BI226" s="186">
        <f>IF($N$226="nulová",$J$226,0)</f>
        <v>0</v>
      </c>
      <c r="BJ226" s="112" t="s">
        <v>794</v>
      </c>
      <c r="BK226" s="186">
        <f>ROUND($I$226*$H$226,2)</f>
        <v>0</v>
      </c>
      <c r="BL226" s="112" t="s">
        <v>906</v>
      </c>
      <c r="BM226" s="112" t="s">
        <v>66</v>
      </c>
    </row>
    <row r="227" spans="2:47" s="104" customFormat="1" ht="16.5" customHeight="1">
      <c r="B227" s="105"/>
      <c r="D227" s="187" t="s">
        <v>908</v>
      </c>
      <c r="F227" s="188" t="s">
        <v>577</v>
      </c>
      <c r="L227" s="105"/>
      <c r="M227" s="189"/>
      <c r="T227" s="190"/>
      <c r="AT227" s="104" t="s">
        <v>908</v>
      </c>
      <c r="AU227" s="104" t="s">
        <v>854</v>
      </c>
    </row>
    <row r="228" spans="2:47" s="104" customFormat="1" ht="30.75" customHeight="1">
      <c r="B228" s="105"/>
      <c r="D228" s="203" t="s">
        <v>910</v>
      </c>
      <c r="F228" s="204" t="s">
        <v>578</v>
      </c>
      <c r="L228" s="105"/>
      <c r="M228" s="189"/>
      <c r="T228" s="190"/>
      <c r="AT228" s="104" t="s">
        <v>910</v>
      </c>
      <c r="AU228" s="104" t="s">
        <v>854</v>
      </c>
    </row>
    <row r="229" spans="2:51" s="104" customFormat="1" ht="15.75" customHeight="1">
      <c r="B229" s="197"/>
      <c r="D229" s="203" t="s">
        <v>912</v>
      </c>
      <c r="E229" s="202"/>
      <c r="F229" s="198" t="s">
        <v>67</v>
      </c>
      <c r="H229" s="199">
        <v>13</v>
      </c>
      <c r="L229" s="197"/>
      <c r="M229" s="200"/>
      <c r="T229" s="201"/>
      <c r="AT229" s="202" t="s">
        <v>912</v>
      </c>
      <c r="AU229" s="202" t="s">
        <v>854</v>
      </c>
      <c r="AV229" s="202" t="s">
        <v>854</v>
      </c>
      <c r="AW229" s="202" t="s">
        <v>871</v>
      </c>
      <c r="AX229" s="202" t="s">
        <v>794</v>
      </c>
      <c r="AY229" s="202" t="s">
        <v>899</v>
      </c>
    </row>
    <row r="230" spans="2:65" s="104" customFormat="1" ht="15.75" customHeight="1">
      <c r="B230" s="105"/>
      <c r="C230" s="175" t="s">
        <v>361</v>
      </c>
      <c r="D230" s="175" t="s">
        <v>901</v>
      </c>
      <c r="E230" s="176" t="s">
        <v>68</v>
      </c>
      <c r="F230" s="177" t="s">
        <v>69</v>
      </c>
      <c r="G230" s="178" t="s">
        <v>904</v>
      </c>
      <c r="H230" s="179">
        <v>192</v>
      </c>
      <c r="I230" s="196"/>
      <c r="J230" s="181">
        <f>ROUND($I$230*$H$230,2)</f>
        <v>0</v>
      </c>
      <c r="K230" s="177" t="s">
        <v>905</v>
      </c>
      <c r="L230" s="105"/>
      <c r="M230" s="182"/>
      <c r="N230" s="183" t="s">
        <v>817</v>
      </c>
      <c r="Q230" s="184">
        <v>0</v>
      </c>
      <c r="R230" s="184">
        <f>$Q$230*$H$230</f>
        <v>0</v>
      </c>
      <c r="S230" s="184">
        <v>0</v>
      </c>
      <c r="T230" s="185">
        <f>$S$230*$H$230</f>
        <v>0</v>
      </c>
      <c r="AR230" s="112" t="s">
        <v>906</v>
      </c>
      <c r="AT230" s="112" t="s">
        <v>901</v>
      </c>
      <c r="AU230" s="112" t="s">
        <v>854</v>
      </c>
      <c r="AY230" s="104" t="s">
        <v>899</v>
      </c>
      <c r="BE230" s="186">
        <f>IF($N$230="základní",$J$230,0)</f>
        <v>0</v>
      </c>
      <c r="BF230" s="186">
        <f>IF($N$230="snížená",$J$230,0)</f>
        <v>0</v>
      </c>
      <c r="BG230" s="186">
        <f>IF($N$230="zákl. přenesená",$J$230,0)</f>
        <v>0</v>
      </c>
      <c r="BH230" s="186">
        <f>IF($N$230="sníž. přenesená",$J$230,0)</f>
        <v>0</v>
      </c>
      <c r="BI230" s="186">
        <f>IF($N$230="nulová",$J$230,0)</f>
        <v>0</v>
      </c>
      <c r="BJ230" s="112" t="s">
        <v>794</v>
      </c>
      <c r="BK230" s="186">
        <f>ROUND($I$230*$H$230,2)</f>
        <v>0</v>
      </c>
      <c r="BL230" s="112" t="s">
        <v>906</v>
      </c>
      <c r="BM230" s="112" t="s">
        <v>70</v>
      </c>
    </row>
    <row r="231" spans="2:47" s="104" customFormat="1" ht="16.5" customHeight="1">
      <c r="B231" s="105"/>
      <c r="D231" s="187" t="s">
        <v>908</v>
      </c>
      <c r="F231" s="188" t="s">
        <v>71</v>
      </c>
      <c r="I231" s="195"/>
      <c r="L231" s="105"/>
      <c r="M231" s="189"/>
      <c r="T231" s="190"/>
      <c r="AT231" s="104" t="s">
        <v>908</v>
      </c>
      <c r="AU231" s="104" t="s">
        <v>854</v>
      </c>
    </row>
    <row r="232" spans="2:47" s="104" customFormat="1" ht="125.25" customHeight="1">
      <c r="B232" s="105"/>
      <c r="D232" s="203" t="s">
        <v>910</v>
      </c>
      <c r="F232" s="204" t="s">
        <v>72</v>
      </c>
      <c r="L232" s="105"/>
      <c r="M232" s="189"/>
      <c r="T232" s="190"/>
      <c r="AT232" s="104" t="s">
        <v>910</v>
      </c>
      <c r="AU232" s="104" t="s">
        <v>854</v>
      </c>
    </row>
    <row r="233" spans="2:51" s="104" customFormat="1" ht="15.75" customHeight="1">
      <c r="B233" s="197"/>
      <c r="D233" s="203" t="s">
        <v>912</v>
      </c>
      <c r="E233" s="202"/>
      <c r="F233" s="198" t="s">
        <v>73</v>
      </c>
      <c r="H233" s="199">
        <v>192</v>
      </c>
      <c r="L233" s="197"/>
      <c r="M233" s="200"/>
      <c r="T233" s="201"/>
      <c r="AT233" s="202" t="s">
        <v>912</v>
      </c>
      <c r="AU233" s="202" t="s">
        <v>854</v>
      </c>
      <c r="AV233" s="202" t="s">
        <v>854</v>
      </c>
      <c r="AW233" s="202" t="s">
        <v>871</v>
      </c>
      <c r="AX233" s="202" t="s">
        <v>794</v>
      </c>
      <c r="AY233" s="202" t="s">
        <v>899</v>
      </c>
    </row>
    <row r="234" spans="2:65" s="104" customFormat="1" ht="15.75" customHeight="1">
      <c r="B234" s="105"/>
      <c r="C234" s="175" t="s">
        <v>366</v>
      </c>
      <c r="D234" s="175" t="s">
        <v>901</v>
      </c>
      <c r="E234" s="176" t="s">
        <v>74</v>
      </c>
      <c r="F234" s="177" t="s">
        <v>75</v>
      </c>
      <c r="G234" s="178" t="s">
        <v>943</v>
      </c>
      <c r="H234" s="179">
        <v>3.648</v>
      </c>
      <c r="I234" s="196"/>
      <c r="J234" s="181">
        <f>ROUND($I$234*$H$234,2)</f>
        <v>0</v>
      </c>
      <c r="K234" s="177" t="s">
        <v>905</v>
      </c>
      <c r="L234" s="105"/>
      <c r="M234" s="182"/>
      <c r="N234" s="183" t="s">
        <v>817</v>
      </c>
      <c r="Q234" s="184">
        <v>0</v>
      </c>
      <c r="R234" s="184">
        <f>$Q$234*$H$234</f>
        <v>0</v>
      </c>
      <c r="S234" s="184">
        <v>2.2</v>
      </c>
      <c r="T234" s="185">
        <f>$S$234*$H$234</f>
        <v>8.0256</v>
      </c>
      <c r="AR234" s="112" t="s">
        <v>906</v>
      </c>
      <c r="AT234" s="112" t="s">
        <v>901</v>
      </c>
      <c r="AU234" s="112" t="s">
        <v>854</v>
      </c>
      <c r="AY234" s="104" t="s">
        <v>899</v>
      </c>
      <c r="BE234" s="186">
        <f>IF($N$234="základní",$J$234,0)</f>
        <v>0</v>
      </c>
      <c r="BF234" s="186">
        <f>IF($N$234="snížená",$J$234,0)</f>
        <v>0</v>
      </c>
      <c r="BG234" s="186">
        <f>IF($N$234="zákl. přenesená",$J$234,0)</f>
        <v>0</v>
      </c>
      <c r="BH234" s="186">
        <f>IF($N$234="sníž. přenesená",$J$234,0)</f>
        <v>0</v>
      </c>
      <c r="BI234" s="186">
        <f>IF($N$234="nulová",$J$234,0)</f>
        <v>0</v>
      </c>
      <c r="BJ234" s="112" t="s">
        <v>794</v>
      </c>
      <c r="BK234" s="186">
        <f>ROUND($I$234*$H$234,2)</f>
        <v>0</v>
      </c>
      <c r="BL234" s="112" t="s">
        <v>906</v>
      </c>
      <c r="BM234" s="112" t="s">
        <v>76</v>
      </c>
    </row>
    <row r="235" spans="2:47" s="104" customFormat="1" ht="16.5" customHeight="1">
      <c r="B235" s="105"/>
      <c r="D235" s="187" t="s">
        <v>908</v>
      </c>
      <c r="F235" s="188" t="s">
        <v>77</v>
      </c>
      <c r="L235" s="105"/>
      <c r="M235" s="189"/>
      <c r="T235" s="190"/>
      <c r="AT235" s="104" t="s">
        <v>908</v>
      </c>
      <c r="AU235" s="104" t="s">
        <v>854</v>
      </c>
    </row>
    <row r="236" spans="2:47" s="104" customFormat="1" ht="44.25" customHeight="1">
      <c r="B236" s="105"/>
      <c r="D236" s="203" t="s">
        <v>910</v>
      </c>
      <c r="F236" s="204" t="s">
        <v>78</v>
      </c>
      <c r="L236" s="105"/>
      <c r="M236" s="189"/>
      <c r="T236" s="190"/>
      <c r="AT236" s="104" t="s">
        <v>910</v>
      </c>
      <c r="AU236" s="104" t="s">
        <v>854</v>
      </c>
    </row>
    <row r="237" spans="2:51" s="104" customFormat="1" ht="15.75" customHeight="1">
      <c r="B237" s="197"/>
      <c r="D237" s="203" t="s">
        <v>912</v>
      </c>
      <c r="E237" s="202"/>
      <c r="F237" s="198" t="s">
        <v>79</v>
      </c>
      <c r="H237" s="199">
        <v>3.648</v>
      </c>
      <c r="L237" s="197"/>
      <c r="M237" s="200"/>
      <c r="T237" s="201"/>
      <c r="AT237" s="202" t="s">
        <v>912</v>
      </c>
      <c r="AU237" s="202" t="s">
        <v>854</v>
      </c>
      <c r="AV237" s="202" t="s">
        <v>854</v>
      </c>
      <c r="AW237" s="202" t="s">
        <v>871</v>
      </c>
      <c r="AX237" s="202" t="s">
        <v>794</v>
      </c>
      <c r="AY237" s="202" t="s">
        <v>899</v>
      </c>
    </row>
    <row r="238" spans="2:65" s="104" customFormat="1" ht="15.75" customHeight="1">
      <c r="B238" s="105"/>
      <c r="C238" s="175" t="s">
        <v>371</v>
      </c>
      <c r="D238" s="175" t="s">
        <v>901</v>
      </c>
      <c r="E238" s="176" t="s">
        <v>80</v>
      </c>
      <c r="F238" s="177" t="s">
        <v>81</v>
      </c>
      <c r="G238" s="178" t="s">
        <v>943</v>
      </c>
      <c r="H238" s="179">
        <v>5.85</v>
      </c>
      <c r="I238" s="196"/>
      <c r="J238" s="181">
        <f>ROUND($I$238*$H$238,2)</f>
        <v>0</v>
      </c>
      <c r="K238" s="177" t="s">
        <v>905</v>
      </c>
      <c r="L238" s="105"/>
      <c r="M238" s="182"/>
      <c r="N238" s="183" t="s">
        <v>817</v>
      </c>
      <c r="Q238" s="184">
        <v>0</v>
      </c>
      <c r="R238" s="184">
        <f>$Q$238*$H$238</f>
        <v>0</v>
      </c>
      <c r="S238" s="184">
        <v>2.1</v>
      </c>
      <c r="T238" s="185">
        <f>$S$238*$H$238</f>
        <v>12.285</v>
      </c>
      <c r="AR238" s="112" t="s">
        <v>906</v>
      </c>
      <c r="AT238" s="112" t="s">
        <v>901</v>
      </c>
      <c r="AU238" s="112" t="s">
        <v>854</v>
      </c>
      <c r="AY238" s="104" t="s">
        <v>899</v>
      </c>
      <c r="BE238" s="186">
        <f>IF($N$238="základní",$J$238,0)</f>
        <v>0</v>
      </c>
      <c r="BF238" s="186">
        <f>IF($N$238="snížená",$J$238,0)</f>
        <v>0</v>
      </c>
      <c r="BG238" s="186">
        <f>IF($N$238="zákl. přenesená",$J$238,0)</f>
        <v>0</v>
      </c>
      <c r="BH238" s="186">
        <f>IF($N$238="sníž. přenesená",$J$238,0)</f>
        <v>0</v>
      </c>
      <c r="BI238" s="186">
        <f>IF($N$238="nulová",$J$238,0)</f>
        <v>0</v>
      </c>
      <c r="BJ238" s="112" t="s">
        <v>794</v>
      </c>
      <c r="BK238" s="186">
        <f>ROUND($I$238*$H$238,2)</f>
        <v>0</v>
      </c>
      <c r="BL238" s="112" t="s">
        <v>906</v>
      </c>
      <c r="BM238" s="112" t="s">
        <v>82</v>
      </c>
    </row>
    <row r="239" spans="2:47" s="104" customFormat="1" ht="16.5" customHeight="1">
      <c r="B239" s="105"/>
      <c r="D239" s="187" t="s">
        <v>908</v>
      </c>
      <c r="F239" s="188" t="s">
        <v>83</v>
      </c>
      <c r="L239" s="105"/>
      <c r="M239" s="189"/>
      <c r="T239" s="190"/>
      <c r="AT239" s="104" t="s">
        <v>908</v>
      </c>
      <c r="AU239" s="104" t="s">
        <v>854</v>
      </c>
    </row>
    <row r="240" spans="2:47" s="104" customFormat="1" ht="30.75" customHeight="1">
      <c r="B240" s="105"/>
      <c r="D240" s="203" t="s">
        <v>910</v>
      </c>
      <c r="F240" s="204" t="s">
        <v>84</v>
      </c>
      <c r="L240" s="105"/>
      <c r="M240" s="189"/>
      <c r="T240" s="190"/>
      <c r="AT240" s="104" t="s">
        <v>910</v>
      </c>
      <c r="AU240" s="104" t="s">
        <v>854</v>
      </c>
    </row>
    <row r="241" spans="2:51" s="104" customFormat="1" ht="15.75" customHeight="1">
      <c r="B241" s="197"/>
      <c r="D241" s="203" t="s">
        <v>912</v>
      </c>
      <c r="E241" s="202"/>
      <c r="F241" s="198" t="s">
        <v>85</v>
      </c>
      <c r="H241" s="199">
        <v>5.85</v>
      </c>
      <c r="L241" s="197"/>
      <c r="M241" s="200"/>
      <c r="T241" s="201"/>
      <c r="AT241" s="202" t="s">
        <v>912</v>
      </c>
      <c r="AU241" s="202" t="s">
        <v>854</v>
      </c>
      <c r="AV241" s="202" t="s">
        <v>854</v>
      </c>
      <c r="AW241" s="202" t="s">
        <v>871</v>
      </c>
      <c r="AX241" s="202" t="s">
        <v>794</v>
      </c>
      <c r="AY241" s="202" t="s">
        <v>899</v>
      </c>
    </row>
    <row r="242" spans="2:65" s="104" customFormat="1" ht="15.75" customHeight="1">
      <c r="B242" s="105"/>
      <c r="C242" s="175" t="s">
        <v>376</v>
      </c>
      <c r="D242" s="175" t="s">
        <v>901</v>
      </c>
      <c r="E242" s="176" t="s">
        <v>581</v>
      </c>
      <c r="F242" s="177" t="s">
        <v>582</v>
      </c>
      <c r="G242" s="178" t="s">
        <v>928</v>
      </c>
      <c r="H242" s="179">
        <v>18</v>
      </c>
      <c r="I242" s="196"/>
      <c r="J242" s="181">
        <f>ROUND($I$242*$H$242,2)</f>
        <v>0</v>
      </c>
      <c r="K242" s="177" t="s">
        <v>905</v>
      </c>
      <c r="L242" s="105"/>
      <c r="M242" s="182"/>
      <c r="N242" s="183" t="s">
        <v>817</v>
      </c>
      <c r="Q242" s="184">
        <v>0</v>
      </c>
      <c r="R242" s="184">
        <f>$Q$242*$H$242</f>
        <v>0</v>
      </c>
      <c r="S242" s="184">
        <v>0</v>
      </c>
      <c r="T242" s="185">
        <f>$S$242*$H$242</f>
        <v>0</v>
      </c>
      <c r="AR242" s="112" t="s">
        <v>906</v>
      </c>
      <c r="AT242" s="112" t="s">
        <v>901</v>
      </c>
      <c r="AU242" s="112" t="s">
        <v>854</v>
      </c>
      <c r="AY242" s="104" t="s">
        <v>899</v>
      </c>
      <c r="BE242" s="186">
        <f>IF($N$242="základní",$J$242,0)</f>
        <v>0</v>
      </c>
      <c r="BF242" s="186">
        <f>IF($N$242="snížená",$J$242,0)</f>
        <v>0</v>
      </c>
      <c r="BG242" s="186">
        <f>IF($N$242="zákl. přenesená",$J$242,0)</f>
        <v>0</v>
      </c>
      <c r="BH242" s="186">
        <f>IF($N$242="sníž. přenesená",$J$242,0)</f>
        <v>0</v>
      </c>
      <c r="BI242" s="186">
        <f>IF($N$242="nulová",$J$242,0)</f>
        <v>0</v>
      </c>
      <c r="BJ242" s="112" t="s">
        <v>794</v>
      </c>
      <c r="BK242" s="186">
        <f>ROUND($I$242*$H$242,2)</f>
        <v>0</v>
      </c>
      <c r="BL242" s="112" t="s">
        <v>906</v>
      </c>
      <c r="BM242" s="112" t="s">
        <v>86</v>
      </c>
    </row>
    <row r="243" spans="2:47" s="104" customFormat="1" ht="38.25" customHeight="1">
      <c r="B243" s="105"/>
      <c r="D243" s="187" t="s">
        <v>908</v>
      </c>
      <c r="F243" s="188" t="s">
        <v>584</v>
      </c>
      <c r="L243" s="105"/>
      <c r="M243" s="189"/>
      <c r="T243" s="190"/>
      <c r="AT243" s="104" t="s">
        <v>908</v>
      </c>
      <c r="AU243" s="104" t="s">
        <v>854</v>
      </c>
    </row>
    <row r="244" spans="2:47" s="104" customFormat="1" ht="71.25" customHeight="1">
      <c r="B244" s="105"/>
      <c r="D244" s="203" t="s">
        <v>910</v>
      </c>
      <c r="F244" s="204" t="s">
        <v>585</v>
      </c>
      <c r="L244" s="105"/>
      <c r="M244" s="189"/>
      <c r="T244" s="190"/>
      <c r="AT244" s="104" t="s">
        <v>910</v>
      </c>
      <c r="AU244" s="104" t="s">
        <v>854</v>
      </c>
    </row>
    <row r="245" spans="2:51" s="104" customFormat="1" ht="15.75" customHeight="1">
      <c r="B245" s="197"/>
      <c r="D245" s="203" t="s">
        <v>912</v>
      </c>
      <c r="E245" s="202"/>
      <c r="F245" s="198" t="s">
        <v>63</v>
      </c>
      <c r="H245" s="199">
        <v>18</v>
      </c>
      <c r="L245" s="197"/>
      <c r="M245" s="200"/>
      <c r="T245" s="201"/>
      <c r="AT245" s="202" t="s">
        <v>912</v>
      </c>
      <c r="AU245" s="202" t="s">
        <v>854</v>
      </c>
      <c r="AV245" s="202" t="s">
        <v>854</v>
      </c>
      <c r="AW245" s="202" t="s">
        <v>871</v>
      </c>
      <c r="AX245" s="202" t="s">
        <v>794</v>
      </c>
      <c r="AY245" s="202" t="s">
        <v>899</v>
      </c>
    </row>
    <row r="246" spans="2:65" s="104" customFormat="1" ht="15.75" customHeight="1">
      <c r="B246" s="105"/>
      <c r="C246" s="175" t="s">
        <v>381</v>
      </c>
      <c r="D246" s="175" t="s">
        <v>901</v>
      </c>
      <c r="E246" s="176" t="s">
        <v>587</v>
      </c>
      <c r="F246" s="177" t="s">
        <v>588</v>
      </c>
      <c r="G246" s="178" t="s">
        <v>928</v>
      </c>
      <c r="H246" s="179">
        <v>9</v>
      </c>
      <c r="I246" s="196"/>
      <c r="J246" s="181">
        <f>ROUND($I$246*$H$246,2)</f>
        <v>0</v>
      </c>
      <c r="K246" s="177" t="s">
        <v>905</v>
      </c>
      <c r="L246" s="105"/>
      <c r="M246" s="182"/>
      <c r="N246" s="183" t="s">
        <v>817</v>
      </c>
      <c r="Q246" s="184">
        <v>0</v>
      </c>
      <c r="R246" s="184">
        <f>$Q$246*$H$246</f>
        <v>0</v>
      </c>
      <c r="S246" s="184">
        <v>0</v>
      </c>
      <c r="T246" s="185">
        <f>$S$246*$H$246</f>
        <v>0</v>
      </c>
      <c r="AR246" s="112" t="s">
        <v>906</v>
      </c>
      <c r="AT246" s="112" t="s">
        <v>901</v>
      </c>
      <c r="AU246" s="112" t="s">
        <v>854</v>
      </c>
      <c r="AY246" s="104" t="s">
        <v>899</v>
      </c>
      <c r="BE246" s="186">
        <f>IF($N$246="základní",$J$246,0)</f>
        <v>0</v>
      </c>
      <c r="BF246" s="186">
        <f>IF($N$246="snížená",$J$246,0)</f>
        <v>0</v>
      </c>
      <c r="BG246" s="186">
        <f>IF($N$246="zákl. přenesená",$J$246,0)</f>
        <v>0</v>
      </c>
      <c r="BH246" s="186">
        <f>IF($N$246="sníž. přenesená",$J$246,0)</f>
        <v>0</v>
      </c>
      <c r="BI246" s="186">
        <f>IF($N$246="nulová",$J$246,0)</f>
        <v>0</v>
      </c>
      <c r="BJ246" s="112" t="s">
        <v>794</v>
      </c>
      <c r="BK246" s="186">
        <f>ROUND($I$246*$H$246,2)</f>
        <v>0</v>
      </c>
      <c r="BL246" s="112" t="s">
        <v>906</v>
      </c>
      <c r="BM246" s="112" t="s">
        <v>87</v>
      </c>
    </row>
    <row r="247" spans="2:47" s="104" customFormat="1" ht="38.25" customHeight="1">
      <c r="B247" s="105"/>
      <c r="D247" s="187" t="s">
        <v>908</v>
      </c>
      <c r="F247" s="188" t="s">
        <v>590</v>
      </c>
      <c r="L247" s="105"/>
      <c r="M247" s="189"/>
      <c r="T247" s="190"/>
      <c r="AT247" s="104" t="s">
        <v>908</v>
      </c>
      <c r="AU247" s="104" t="s">
        <v>854</v>
      </c>
    </row>
    <row r="248" spans="2:47" s="104" customFormat="1" ht="71.25" customHeight="1">
      <c r="B248" s="105"/>
      <c r="D248" s="203" t="s">
        <v>910</v>
      </c>
      <c r="F248" s="204" t="s">
        <v>585</v>
      </c>
      <c r="L248" s="105"/>
      <c r="M248" s="189"/>
      <c r="T248" s="190"/>
      <c r="AT248" s="104" t="s">
        <v>910</v>
      </c>
      <c r="AU248" s="104" t="s">
        <v>854</v>
      </c>
    </row>
    <row r="249" spans="2:51" s="104" customFormat="1" ht="15.75" customHeight="1">
      <c r="B249" s="197"/>
      <c r="D249" s="203" t="s">
        <v>912</v>
      </c>
      <c r="E249" s="202"/>
      <c r="F249" s="198" t="s">
        <v>61</v>
      </c>
      <c r="H249" s="199">
        <v>9</v>
      </c>
      <c r="L249" s="197"/>
      <c r="M249" s="200"/>
      <c r="T249" s="201"/>
      <c r="AT249" s="202" t="s">
        <v>912</v>
      </c>
      <c r="AU249" s="202" t="s">
        <v>854</v>
      </c>
      <c r="AV249" s="202" t="s">
        <v>854</v>
      </c>
      <c r="AW249" s="202" t="s">
        <v>871</v>
      </c>
      <c r="AX249" s="202" t="s">
        <v>794</v>
      </c>
      <c r="AY249" s="202" t="s">
        <v>899</v>
      </c>
    </row>
    <row r="250" spans="2:65" s="104" customFormat="1" ht="15.75" customHeight="1">
      <c r="B250" s="105"/>
      <c r="C250" s="175" t="s">
        <v>387</v>
      </c>
      <c r="D250" s="175" t="s">
        <v>901</v>
      </c>
      <c r="E250" s="176" t="s">
        <v>592</v>
      </c>
      <c r="F250" s="177" t="s">
        <v>593</v>
      </c>
      <c r="G250" s="178" t="s">
        <v>904</v>
      </c>
      <c r="H250" s="179">
        <v>12</v>
      </c>
      <c r="I250" s="196"/>
      <c r="J250" s="181">
        <f>ROUND($I$250*$H$250,2)</f>
        <v>0</v>
      </c>
      <c r="K250" s="177" t="s">
        <v>905</v>
      </c>
      <c r="L250" s="105"/>
      <c r="M250" s="182"/>
      <c r="N250" s="183" t="s">
        <v>817</v>
      </c>
      <c r="Q250" s="184">
        <v>0</v>
      </c>
      <c r="R250" s="184">
        <f>$Q$250*$H$250</f>
        <v>0</v>
      </c>
      <c r="S250" s="184">
        <v>0</v>
      </c>
      <c r="T250" s="185">
        <f>$S$250*$H$250</f>
        <v>0</v>
      </c>
      <c r="AR250" s="112" t="s">
        <v>906</v>
      </c>
      <c r="AT250" s="112" t="s">
        <v>901</v>
      </c>
      <c r="AU250" s="112" t="s">
        <v>854</v>
      </c>
      <c r="AY250" s="104" t="s">
        <v>899</v>
      </c>
      <c r="BE250" s="186">
        <f>IF($N$250="základní",$J$250,0)</f>
        <v>0</v>
      </c>
      <c r="BF250" s="186">
        <f>IF($N$250="snížená",$J$250,0)</f>
        <v>0</v>
      </c>
      <c r="BG250" s="186">
        <f>IF($N$250="zákl. přenesená",$J$250,0)</f>
        <v>0</v>
      </c>
      <c r="BH250" s="186">
        <f>IF($N$250="sníž. přenesená",$J$250,0)</f>
        <v>0</v>
      </c>
      <c r="BI250" s="186">
        <f>IF($N$250="nulová",$J$250,0)</f>
        <v>0</v>
      </c>
      <c r="BJ250" s="112" t="s">
        <v>794</v>
      </c>
      <c r="BK250" s="186">
        <f>ROUND($I$250*$H$250,2)</f>
        <v>0</v>
      </c>
      <c r="BL250" s="112" t="s">
        <v>906</v>
      </c>
      <c r="BM250" s="112" t="s">
        <v>88</v>
      </c>
    </row>
    <row r="251" spans="2:47" s="104" customFormat="1" ht="38.25" customHeight="1">
      <c r="B251" s="105"/>
      <c r="D251" s="187" t="s">
        <v>908</v>
      </c>
      <c r="F251" s="188" t="s">
        <v>595</v>
      </c>
      <c r="L251" s="105"/>
      <c r="M251" s="189"/>
      <c r="T251" s="190"/>
      <c r="AT251" s="104" t="s">
        <v>908</v>
      </c>
      <c r="AU251" s="104" t="s">
        <v>854</v>
      </c>
    </row>
    <row r="252" spans="2:47" s="104" customFormat="1" ht="71.25" customHeight="1">
      <c r="B252" s="105"/>
      <c r="D252" s="203" t="s">
        <v>910</v>
      </c>
      <c r="F252" s="204" t="s">
        <v>585</v>
      </c>
      <c r="L252" s="105"/>
      <c r="M252" s="189"/>
      <c r="T252" s="190"/>
      <c r="AT252" s="104" t="s">
        <v>910</v>
      </c>
      <c r="AU252" s="104" t="s">
        <v>854</v>
      </c>
    </row>
    <row r="253" spans="2:51" s="104" customFormat="1" ht="15.75" customHeight="1">
      <c r="B253" s="197"/>
      <c r="D253" s="203" t="s">
        <v>912</v>
      </c>
      <c r="E253" s="202"/>
      <c r="F253" s="198" t="s">
        <v>640</v>
      </c>
      <c r="H253" s="199">
        <v>12</v>
      </c>
      <c r="L253" s="197"/>
      <c r="M253" s="200"/>
      <c r="T253" s="201"/>
      <c r="AT253" s="202" t="s">
        <v>912</v>
      </c>
      <c r="AU253" s="202" t="s">
        <v>854</v>
      </c>
      <c r="AV253" s="202" t="s">
        <v>854</v>
      </c>
      <c r="AW253" s="202" t="s">
        <v>871</v>
      </c>
      <c r="AX253" s="202" t="s">
        <v>794</v>
      </c>
      <c r="AY253" s="202" t="s">
        <v>899</v>
      </c>
    </row>
    <row r="254" spans="2:63" s="165" customFormat="1" ht="30.75" customHeight="1">
      <c r="B254" s="164"/>
      <c r="D254" s="166" t="s">
        <v>845</v>
      </c>
      <c r="E254" s="173" t="s">
        <v>596</v>
      </c>
      <c r="F254" s="173" t="s">
        <v>597</v>
      </c>
      <c r="J254" s="174">
        <f>$BK$254</f>
        <v>0</v>
      </c>
      <c r="L254" s="164"/>
      <c r="M254" s="169"/>
      <c r="P254" s="170">
        <f>SUM($P$255:$P$270)</f>
        <v>0</v>
      </c>
      <c r="R254" s="170">
        <f>SUM($R$255:$R$270)</f>
        <v>0</v>
      </c>
      <c r="T254" s="171">
        <f>SUM($T$255:$T$270)</f>
        <v>0</v>
      </c>
      <c r="AR254" s="166" t="s">
        <v>794</v>
      </c>
      <c r="AT254" s="166" t="s">
        <v>845</v>
      </c>
      <c r="AU254" s="166" t="s">
        <v>794</v>
      </c>
      <c r="AY254" s="166" t="s">
        <v>899</v>
      </c>
      <c r="BK254" s="172">
        <f>SUM($BK$255:$BK$270)</f>
        <v>0</v>
      </c>
    </row>
    <row r="255" spans="2:65" s="104" customFormat="1" ht="15.75" customHeight="1">
      <c r="B255" s="105"/>
      <c r="C255" s="175" t="s">
        <v>394</v>
      </c>
      <c r="D255" s="175" t="s">
        <v>901</v>
      </c>
      <c r="E255" s="176" t="s">
        <v>599</v>
      </c>
      <c r="F255" s="177" t="s">
        <v>600</v>
      </c>
      <c r="G255" s="178" t="s">
        <v>294</v>
      </c>
      <c r="H255" s="179">
        <v>6.32</v>
      </c>
      <c r="I255" s="196"/>
      <c r="J255" s="181">
        <f>ROUND($I$255*$H$255,2)</f>
        <v>0</v>
      </c>
      <c r="K255" s="177" t="s">
        <v>905</v>
      </c>
      <c r="L255" s="105"/>
      <c r="M255" s="182"/>
      <c r="N255" s="183" t="s">
        <v>817</v>
      </c>
      <c r="Q255" s="184">
        <v>0</v>
      </c>
      <c r="R255" s="184">
        <f>$Q$255*$H$255</f>
        <v>0</v>
      </c>
      <c r="S255" s="184">
        <v>0</v>
      </c>
      <c r="T255" s="185">
        <f>$S$255*$H$255</f>
        <v>0</v>
      </c>
      <c r="AR255" s="112" t="s">
        <v>906</v>
      </c>
      <c r="AT255" s="112" t="s">
        <v>901</v>
      </c>
      <c r="AU255" s="112" t="s">
        <v>854</v>
      </c>
      <c r="AY255" s="104" t="s">
        <v>899</v>
      </c>
      <c r="BE255" s="186">
        <f>IF($N$255="základní",$J$255,0)</f>
        <v>0</v>
      </c>
      <c r="BF255" s="186">
        <f>IF($N$255="snížená",$J$255,0)</f>
        <v>0</v>
      </c>
      <c r="BG255" s="186">
        <f>IF($N$255="zákl. přenesená",$J$255,0)</f>
        <v>0</v>
      </c>
      <c r="BH255" s="186">
        <f>IF($N$255="sníž. přenesená",$J$255,0)</f>
        <v>0</v>
      </c>
      <c r="BI255" s="186">
        <f>IF($N$255="nulová",$J$255,0)</f>
        <v>0</v>
      </c>
      <c r="BJ255" s="112" t="s">
        <v>794</v>
      </c>
      <c r="BK255" s="186">
        <f>ROUND($I$255*$H$255,2)</f>
        <v>0</v>
      </c>
      <c r="BL255" s="112" t="s">
        <v>906</v>
      </c>
      <c r="BM255" s="112" t="s">
        <v>89</v>
      </c>
    </row>
    <row r="256" spans="2:47" s="104" customFormat="1" ht="16.5" customHeight="1">
      <c r="B256" s="105"/>
      <c r="D256" s="187" t="s">
        <v>908</v>
      </c>
      <c r="F256" s="188" t="s">
        <v>602</v>
      </c>
      <c r="L256" s="105"/>
      <c r="M256" s="189"/>
      <c r="T256" s="190"/>
      <c r="AT256" s="104" t="s">
        <v>908</v>
      </c>
      <c r="AU256" s="104" t="s">
        <v>854</v>
      </c>
    </row>
    <row r="257" spans="2:47" s="104" customFormat="1" ht="84.75" customHeight="1">
      <c r="B257" s="105"/>
      <c r="D257" s="203" t="s">
        <v>910</v>
      </c>
      <c r="F257" s="204" t="s">
        <v>603</v>
      </c>
      <c r="L257" s="105"/>
      <c r="M257" s="189"/>
      <c r="T257" s="190"/>
      <c r="AT257" s="104" t="s">
        <v>910</v>
      </c>
      <c r="AU257" s="104" t="s">
        <v>854</v>
      </c>
    </row>
    <row r="258" spans="2:51" s="104" customFormat="1" ht="15.75" customHeight="1">
      <c r="B258" s="197"/>
      <c r="D258" s="203" t="s">
        <v>912</v>
      </c>
      <c r="E258" s="202"/>
      <c r="F258" s="198" t="s">
        <v>90</v>
      </c>
      <c r="H258" s="199">
        <v>6.32</v>
      </c>
      <c r="L258" s="197"/>
      <c r="M258" s="200"/>
      <c r="T258" s="201"/>
      <c r="AT258" s="202" t="s">
        <v>912</v>
      </c>
      <c r="AU258" s="202" t="s">
        <v>854</v>
      </c>
      <c r="AV258" s="202" t="s">
        <v>854</v>
      </c>
      <c r="AW258" s="202" t="s">
        <v>871</v>
      </c>
      <c r="AX258" s="202" t="s">
        <v>794</v>
      </c>
      <c r="AY258" s="202" t="s">
        <v>899</v>
      </c>
    </row>
    <row r="259" spans="2:65" s="104" customFormat="1" ht="15.75" customHeight="1">
      <c r="B259" s="105"/>
      <c r="C259" s="175" t="s">
        <v>402</v>
      </c>
      <c r="D259" s="175" t="s">
        <v>901</v>
      </c>
      <c r="E259" s="176" t="s">
        <v>606</v>
      </c>
      <c r="F259" s="177" t="s">
        <v>607</v>
      </c>
      <c r="G259" s="178" t="s">
        <v>294</v>
      </c>
      <c r="H259" s="179">
        <v>12.64</v>
      </c>
      <c r="I259" s="196"/>
      <c r="J259" s="181">
        <f>ROUND($I$259*$H$259,2)</f>
        <v>0</v>
      </c>
      <c r="K259" s="177" t="s">
        <v>905</v>
      </c>
      <c r="L259" s="105"/>
      <c r="M259" s="182"/>
      <c r="N259" s="183" t="s">
        <v>817</v>
      </c>
      <c r="Q259" s="184">
        <v>0</v>
      </c>
      <c r="R259" s="184">
        <f>$Q$259*$H$259</f>
        <v>0</v>
      </c>
      <c r="S259" s="184">
        <v>0</v>
      </c>
      <c r="T259" s="185">
        <f>$S$259*$H$259</f>
        <v>0</v>
      </c>
      <c r="AR259" s="112" t="s">
        <v>906</v>
      </c>
      <c r="AT259" s="112" t="s">
        <v>901</v>
      </c>
      <c r="AU259" s="112" t="s">
        <v>854</v>
      </c>
      <c r="AY259" s="104" t="s">
        <v>899</v>
      </c>
      <c r="BE259" s="186">
        <f>IF($N$259="základní",$J$259,0)</f>
        <v>0</v>
      </c>
      <c r="BF259" s="186">
        <f>IF($N$259="snížená",$J$259,0)</f>
        <v>0</v>
      </c>
      <c r="BG259" s="186">
        <f>IF($N$259="zákl. přenesená",$J$259,0)</f>
        <v>0</v>
      </c>
      <c r="BH259" s="186">
        <f>IF($N$259="sníž. přenesená",$J$259,0)</f>
        <v>0</v>
      </c>
      <c r="BI259" s="186">
        <f>IF($N$259="nulová",$J$259,0)</f>
        <v>0</v>
      </c>
      <c r="BJ259" s="112" t="s">
        <v>794</v>
      </c>
      <c r="BK259" s="186">
        <f>ROUND($I$259*$H$259,2)</f>
        <v>0</v>
      </c>
      <c r="BL259" s="112" t="s">
        <v>906</v>
      </c>
      <c r="BM259" s="112" t="s">
        <v>91</v>
      </c>
    </row>
    <row r="260" spans="2:47" s="104" customFormat="1" ht="27" customHeight="1">
      <c r="B260" s="105"/>
      <c r="D260" s="187" t="s">
        <v>908</v>
      </c>
      <c r="F260" s="188" t="s">
        <v>609</v>
      </c>
      <c r="L260" s="105"/>
      <c r="M260" s="189"/>
      <c r="T260" s="190"/>
      <c r="AT260" s="104" t="s">
        <v>908</v>
      </c>
      <c r="AU260" s="104" t="s">
        <v>854</v>
      </c>
    </row>
    <row r="261" spans="2:47" s="104" customFormat="1" ht="84.75" customHeight="1">
      <c r="B261" s="105"/>
      <c r="D261" s="203" t="s">
        <v>910</v>
      </c>
      <c r="F261" s="204" t="s">
        <v>603</v>
      </c>
      <c r="L261" s="105"/>
      <c r="M261" s="189"/>
      <c r="T261" s="190"/>
      <c r="AT261" s="104" t="s">
        <v>910</v>
      </c>
      <c r="AU261" s="104" t="s">
        <v>854</v>
      </c>
    </row>
    <row r="262" spans="2:51" s="104" customFormat="1" ht="15.75" customHeight="1">
      <c r="B262" s="197"/>
      <c r="D262" s="203" t="s">
        <v>912</v>
      </c>
      <c r="E262" s="202"/>
      <c r="F262" s="198" t="s">
        <v>92</v>
      </c>
      <c r="H262" s="199">
        <v>12.64</v>
      </c>
      <c r="L262" s="197"/>
      <c r="M262" s="200"/>
      <c r="T262" s="201"/>
      <c r="AT262" s="202" t="s">
        <v>912</v>
      </c>
      <c r="AU262" s="202" t="s">
        <v>854</v>
      </c>
      <c r="AV262" s="202" t="s">
        <v>854</v>
      </c>
      <c r="AW262" s="202" t="s">
        <v>871</v>
      </c>
      <c r="AX262" s="202" t="s">
        <v>794</v>
      </c>
      <c r="AY262" s="202" t="s">
        <v>899</v>
      </c>
    </row>
    <row r="263" spans="2:65" s="104" customFormat="1" ht="15.75" customHeight="1">
      <c r="B263" s="105"/>
      <c r="C263" s="175" t="s">
        <v>409</v>
      </c>
      <c r="D263" s="175" t="s">
        <v>901</v>
      </c>
      <c r="E263" s="176" t="s">
        <v>612</v>
      </c>
      <c r="F263" s="177" t="s">
        <v>613</v>
      </c>
      <c r="G263" s="178" t="s">
        <v>294</v>
      </c>
      <c r="H263" s="179">
        <v>6.32</v>
      </c>
      <c r="I263" s="196"/>
      <c r="J263" s="181">
        <f>ROUND($I$263*$H$263,2)</f>
        <v>0</v>
      </c>
      <c r="K263" s="177" t="s">
        <v>905</v>
      </c>
      <c r="L263" s="105"/>
      <c r="M263" s="182"/>
      <c r="N263" s="183" t="s">
        <v>817</v>
      </c>
      <c r="Q263" s="184">
        <v>0</v>
      </c>
      <c r="R263" s="184">
        <f>$Q$263*$H$263</f>
        <v>0</v>
      </c>
      <c r="S263" s="184">
        <v>0</v>
      </c>
      <c r="T263" s="185">
        <f>$S$263*$H$263</f>
        <v>0</v>
      </c>
      <c r="AR263" s="112" t="s">
        <v>906</v>
      </c>
      <c r="AT263" s="112" t="s">
        <v>901</v>
      </c>
      <c r="AU263" s="112" t="s">
        <v>854</v>
      </c>
      <c r="AY263" s="104" t="s">
        <v>899</v>
      </c>
      <c r="BE263" s="186">
        <f>IF($N$263="základní",$J$263,0)</f>
        <v>0</v>
      </c>
      <c r="BF263" s="186">
        <f>IF($N$263="snížená",$J$263,0)</f>
        <v>0</v>
      </c>
      <c r="BG263" s="186">
        <f>IF($N$263="zákl. přenesená",$J$263,0)</f>
        <v>0</v>
      </c>
      <c r="BH263" s="186">
        <f>IF($N$263="sníž. přenesená",$J$263,0)</f>
        <v>0</v>
      </c>
      <c r="BI263" s="186">
        <f>IF($N$263="nulová",$J$263,0)</f>
        <v>0</v>
      </c>
      <c r="BJ263" s="112" t="s">
        <v>794</v>
      </c>
      <c r="BK263" s="186">
        <f>ROUND($I$263*$H$263,2)</f>
        <v>0</v>
      </c>
      <c r="BL263" s="112" t="s">
        <v>906</v>
      </c>
      <c r="BM263" s="112" t="s">
        <v>93</v>
      </c>
    </row>
    <row r="264" spans="2:47" s="104" customFormat="1" ht="16.5" customHeight="1">
      <c r="B264" s="105"/>
      <c r="D264" s="187" t="s">
        <v>908</v>
      </c>
      <c r="F264" s="188" t="s">
        <v>615</v>
      </c>
      <c r="L264" s="105"/>
      <c r="M264" s="189"/>
      <c r="T264" s="190"/>
      <c r="AT264" s="104" t="s">
        <v>908</v>
      </c>
      <c r="AU264" s="104" t="s">
        <v>854</v>
      </c>
    </row>
    <row r="265" spans="2:47" s="104" customFormat="1" ht="44.25" customHeight="1">
      <c r="B265" s="105"/>
      <c r="D265" s="203" t="s">
        <v>910</v>
      </c>
      <c r="F265" s="204" t="s">
        <v>616</v>
      </c>
      <c r="L265" s="105"/>
      <c r="M265" s="189"/>
      <c r="T265" s="190"/>
      <c r="AT265" s="104" t="s">
        <v>910</v>
      </c>
      <c r="AU265" s="104" t="s">
        <v>854</v>
      </c>
    </row>
    <row r="266" spans="2:51" s="104" customFormat="1" ht="15.75" customHeight="1">
      <c r="B266" s="197"/>
      <c r="D266" s="203" t="s">
        <v>912</v>
      </c>
      <c r="E266" s="202"/>
      <c r="F266" s="198" t="s">
        <v>90</v>
      </c>
      <c r="H266" s="199">
        <v>6.32</v>
      </c>
      <c r="L266" s="197"/>
      <c r="M266" s="200"/>
      <c r="T266" s="201"/>
      <c r="AT266" s="202" t="s">
        <v>912</v>
      </c>
      <c r="AU266" s="202" t="s">
        <v>854</v>
      </c>
      <c r="AV266" s="202" t="s">
        <v>854</v>
      </c>
      <c r="AW266" s="202" t="s">
        <v>871</v>
      </c>
      <c r="AX266" s="202" t="s">
        <v>794</v>
      </c>
      <c r="AY266" s="202" t="s">
        <v>899</v>
      </c>
    </row>
    <row r="267" spans="2:65" s="104" customFormat="1" ht="15.75" customHeight="1">
      <c r="B267" s="105"/>
      <c r="C267" s="175" t="s">
        <v>415</v>
      </c>
      <c r="D267" s="175" t="s">
        <v>901</v>
      </c>
      <c r="E267" s="176" t="s">
        <v>618</v>
      </c>
      <c r="F267" s="177" t="s">
        <v>619</v>
      </c>
      <c r="G267" s="178" t="s">
        <v>294</v>
      </c>
      <c r="H267" s="179">
        <v>6.32</v>
      </c>
      <c r="I267" s="196"/>
      <c r="J267" s="181">
        <f>ROUND($I$267*$H$267,2)</f>
        <v>0</v>
      </c>
      <c r="K267" s="177" t="s">
        <v>905</v>
      </c>
      <c r="L267" s="105"/>
      <c r="M267" s="182"/>
      <c r="N267" s="183" t="s">
        <v>817</v>
      </c>
      <c r="Q267" s="184">
        <v>0</v>
      </c>
      <c r="R267" s="184">
        <f>$Q$267*$H$267</f>
        <v>0</v>
      </c>
      <c r="S267" s="184">
        <v>0</v>
      </c>
      <c r="T267" s="185">
        <f>$S$267*$H$267</f>
        <v>0</v>
      </c>
      <c r="AR267" s="112" t="s">
        <v>906</v>
      </c>
      <c r="AT267" s="112" t="s">
        <v>901</v>
      </c>
      <c r="AU267" s="112" t="s">
        <v>854</v>
      </c>
      <c r="AY267" s="104" t="s">
        <v>899</v>
      </c>
      <c r="BE267" s="186">
        <f>IF($N$267="základní",$J$267,0)</f>
        <v>0</v>
      </c>
      <c r="BF267" s="186">
        <f>IF($N$267="snížená",$J$267,0)</f>
        <v>0</v>
      </c>
      <c r="BG267" s="186">
        <f>IF($N$267="zákl. přenesená",$J$267,0)</f>
        <v>0</v>
      </c>
      <c r="BH267" s="186">
        <f>IF($N$267="sníž. přenesená",$J$267,0)</f>
        <v>0</v>
      </c>
      <c r="BI267" s="186">
        <f>IF($N$267="nulová",$J$267,0)</f>
        <v>0</v>
      </c>
      <c r="BJ267" s="112" t="s">
        <v>794</v>
      </c>
      <c r="BK267" s="186">
        <f>ROUND($I$267*$H$267,2)</f>
        <v>0</v>
      </c>
      <c r="BL267" s="112" t="s">
        <v>906</v>
      </c>
      <c r="BM267" s="112" t="s">
        <v>94</v>
      </c>
    </row>
    <row r="268" spans="2:47" s="104" customFormat="1" ht="16.5" customHeight="1">
      <c r="B268" s="105"/>
      <c r="D268" s="187" t="s">
        <v>908</v>
      </c>
      <c r="F268" s="188" t="s">
        <v>621</v>
      </c>
      <c r="L268" s="105"/>
      <c r="M268" s="189"/>
      <c r="T268" s="190"/>
      <c r="AT268" s="104" t="s">
        <v>908</v>
      </c>
      <c r="AU268" s="104" t="s">
        <v>854</v>
      </c>
    </row>
    <row r="269" spans="2:47" s="104" customFormat="1" ht="57.75" customHeight="1">
      <c r="B269" s="105"/>
      <c r="D269" s="203" t="s">
        <v>910</v>
      </c>
      <c r="F269" s="204" t="s">
        <v>622</v>
      </c>
      <c r="L269" s="105"/>
      <c r="M269" s="189"/>
      <c r="T269" s="190"/>
      <c r="AT269" s="104" t="s">
        <v>910</v>
      </c>
      <c r="AU269" s="104" t="s">
        <v>854</v>
      </c>
    </row>
    <row r="270" spans="2:51" s="104" customFormat="1" ht="15.75" customHeight="1">
      <c r="B270" s="197"/>
      <c r="D270" s="203" t="s">
        <v>912</v>
      </c>
      <c r="E270" s="202"/>
      <c r="F270" s="198" t="s">
        <v>90</v>
      </c>
      <c r="H270" s="199">
        <v>6.32</v>
      </c>
      <c r="L270" s="197"/>
      <c r="M270" s="220"/>
      <c r="N270" s="221"/>
      <c r="O270" s="221"/>
      <c r="P270" s="221"/>
      <c r="Q270" s="221"/>
      <c r="R270" s="221"/>
      <c r="S270" s="221"/>
      <c r="T270" s="222"/>
      <c r="AT270" s="202" t="s">
        <v>912</v>
      </c>
      <c r="AU270" s="202" t="s">
        <v>854</v>
      </c>
      <c r="AV270" s="202" t="s">
        <v>854</v>
      </c>
      <c r="AW270" s="202" t="s">
        <v>871</v>
      </c>
      <c r="AX270" s="202" t="s">
        <v>794</v>
      </c>
      <c r="AY270" s="202" t="s">
        <v>899</v>
      </c>
    </row>
    <row r="271" spans="2:12" s="104" customFormat="1" ht="7.5" customHeight="1">
      <c r="B271" s="131"/>
      <c r="C271" s="132"/>
      <c r="D271" s="132"/>
      <c r="E271" s="132"/>
      <c r="F271" s="132"/>
      <c r="G271" s="132"/>
      <c r="H271" s="132"/>
      <c r="I271" s="132"/>
      <c r="J271" s="132"/>
      <c r="K271" s="132"/>
      <c r="L271" s="105"/>
    </row>
    <row r="422" s="92" customFormat="1" ht="14.25" customHeight="1"/>
  </sheetData>
  <sheetProtection password="88AF" sheet="1" objects="1" scenarios="1" selectLockedCells="1"/>
  <autoFilter ref="C83:K83"/>
  <mergeCells count="9">
    <mergeCell ref="L2:V2"/>
    <mergeCell ref="E47:H47"/>
    <mergeCell ref="E74:H74"/>
    <mergeCell ref="E76:H76"/>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87"/>
  <sheetViews>
    <sheetView showGridLines="0" zoomScalePageLayoutView="0" workbookViewId="0" topLeftCell="A1">
      <pane ySplit="1" topLeftCell="A68" activePane="bottomLeft" state="frozen"/>
      <selection pane="topLeft" activeCell="A1" sqref="A1"/>
      <selection pane="bottomLeft" activeCell="I82" sqref="I82"/>
    </sheetView>
  </sheetViews>
  <sheetFormatPr defaultColWidth="10.5" defaultRowHeight="14.25" customHeight="1"/>
  <cols>
    <col min="1" max="1" width="8.33203125" style="92" customWidth="1"/>
    <col min="2" max="2" width="1.66796875" style="92" customWidth="1"/>
    <col min="3" max="3" width="4.16015625" style="92" customWidth="1"/>
    <col min="4" max="4" width="4.33203125" style="92" customWidth="1"/>
    <col min="5" max="5" width="17.16015625" style="92" customWidth="1"/>
    <col min="6" max="6" width="90.8320312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10.5" style="194" customWidth="1"/>
    <col min="13" max="18" width="10.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160156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10.5" style="194" customWidth="1"/>
    <col min="44" max="65" width="10.5" style="92" hidden="1" customWidth="1"/>
    <col min="66" max="16384" width="10.5" style="194" customWidth="1"/>
  </cols>
  <sheetData>
    <row r="1" spans="1:256" s="91" customFormat="1" ht="22.5" customHeight="1">
      <c r="A1" s="88"/>
      <c r="B1" s="2"/>
      <c r="C1" s="2"/>
      <c r="D1" s="3" t="s">
        <v>771</v>
      </c>
      <c r="E1" s="2"/>
      <c r="F1" s="4" t="s">
        <v>116</v>
      </c>
      <c r="G1" s="89" t="s">
        <v>117</v>
      </c>
      <c r="H1" s="89"/>
      <c r="I1" s="2"/>
      <c r="J1" s="4" t="s">
        <v>118</v>
      </c>
      <c r="K1" s="3" t="s">
        <v>863</v>
      </c>
      <c r="L1" s="4" t="s">
        <v>119</v>
      </c>
      <c r="M1" s="4"/>
      <c r="N1" s="4"/>
      <c r="O1" s="4"/>
      <c r="P1" s="4"/>
      <c r="Q1" s="4"/>
      <c r="R1" s="4"/>
      <c r="S1" s="4"/>
      <c r="T1" s="4"/>
      <c r="U1" s="90"/>
      <c r="V1" s="90"/>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3:46" s="92" customFormat="1" ht="37.5" customHeight="1">
      <c r="C2" s="92"/>
      <c r="L2" s="93" t="s">
        <v>776</v>
      </c>
      <c r="M2" s="94"/>
      <c r="N2" s="94"/>
      <c r="O2" s="94"/>
      <c r="P2" s="94"/>
      <c r="Q2" s="94"/>
      <c r="R2" s="94"/>
      <c r="S2" s="94"/>
      <c r="T2" s="94"/>
      <c r="U2" s="94"/>
      <c r="V2" s="94"/>
      <c r="AT2" s="92" t="s">
        <v>862</v>
      </c>
    </row>
    <row r="3" spans="2:46" s="92" customFormat="1" ht="7.5" customHeight="1">
      <c r="B3" s="95"/>
      <c r="C3" s="96"/>
      <c r="D3" s="96"/>
      <c r="E3" s="96"/>
      <c r="F3" s="96"/>
      <c r="G3" s="96"/>
      <c r="H3" s="96"/>
      <c r="I3" s="96"/>
      <c r="J3" s="96"/>
      <c r="K3" s="97"/>
      <c r="AT3" s="92" t="s">
        <v>854</v>
      </c>
    </row>
    <row r="4" spans="2:46" s="92" customFormat="1" ht="37.5" customHeight="1">
      <c r="B4" s="98"/>
      <c r="D4" s="99" t="s">
        <v>864</v>
      </c>
      <c r="K4" s="100"/>
      <c r="M4" s="101" t="s">
        <v>781</v>
      </c>
      <c r="AT4" s="92" t="s">
        <v>774</v>
      </c>
    </row>
    <row r="5" spans="2:11" s="92" customFormat="1" ht="7.5" customHeight="1">
      <c r="B5" s="98"/>
      <c r="K5" s="100"/>
    </row>
    <row r="6" spans="2:11" s="92" customFormat="1" ht="15.75" customHeight="1">
      <c r="B6" s="98"/>
      <c r="D6" s="102" t="s">
        <v>787</v>
      </c>
      <c r="K6" s="100"/>
    </row>
    <row r="7" spans="2:11" s="92" customFormat="1" ht="15.75" customHeight="1">
      <c r="B7" s="98"/>
      <c r="E7" s="103" t="str">
        <f>'Rekapitulace stavby'!$K$6</f>
        <v>Kanalizační přípojka a zrušení septiku u DSP č.p.221, k.ú. Dačice</v>
      </c>
      <c r="F7" s="94"/>
      <c r="G7" s="94"/>
      <c r="H7" s="94"/>
      <c r="K7" s="100"/>
    </row>
    <row r="8" spans="2:11" s="104" customFormat="1" ht="15.75" customHeight="1">
      <c r="B8" s="105"/>
      <c r="D8" s="102" t="s">
        <v>865</v>
      </c>
      <c r="K8" s="106"/>
    </row>
    <row r="9" spans="2:11" s="104" customFormat="1" ht="37.5" customHeight="1">
      <c r="B9" s="105"/>
      <c r="E9" s="107" t="s">
        <v>95</v>
      </c>
      <c r="F9" s="108"/>
      <c r="G9" s="108"/>
      <c r="H9" s="108"/>
      <c r="K9" s="106"/>
    </row>
    <row r="10" spans="2:11" s="104" customFormat="1" ht="14.25" customHeight="1">
      <c r="B10" s="105"/>
      <c r="K10" s="106"/>
    </row>
    <row r="11" spans="2:11" s="104" customFormat="1" ht="15" customHeight="1">
      <c r="B11" s="105"/>
      <c r="D11" s="102" t="s">
        <v>790</v>
      </c>
      <c r="F11" s="109" t="s">
        <v>791</v>
      </c>
      <c r="I11" s="102" t="s">
        <v>792</v>
      </c>
      <c r="J11" s="109"/>
      <c r="K11" s="106"/>
    </row>
    <row r="12" spans="2:11" s="104" customFormat="1" ht="15" customHeight="1">
      <c r="B12" s="105"/>
      <c r="D12" s="102" t="s">
        <v>795</v>
      </c>
      <c r="F12" s="109" t="s">
        <v>796</v>
      </c>
      <c r="I12" s="102" t="s">
        <v>797</v>
      </c>
      <c r="J12" s="110" t="str">
        <f>'Rekapitulace stavby'!$AN$8</f>
        <v>26.04.2014</v>
      </c>
      <c r="K12" s="106"/>
    </row>
    <row r="13" spans="2:11" s="104" customFormat="1" ht="12" customHeight="1">
      <c r="B13" s="105"/>
      <c r="K13" s="106"/>
    </row>
    <row r="14" spans="2:11" s="104" customFormat="1" ht="15" customHeight="1">
      <c r="B14" s="105"/>
      <c r="D14" s="102" t="s">
        <v>801</v>
      </c>
      <c r="I14" s="102" t="s">
        <v>802</v>
      </c>
      <c r="J14" s="109">
        <f>IF('Rekapitulace stavby'!$AN$10="","",'Rekapitulace stavby'!$AN$10)</f>
      </c>
      <c r="K14" s="106"/>
    </row>
    <row r="15" spans="2:11" s="104" customFormat="1" ht="18.75" customHeight="1">
      <c r="B15" s="105"/>
      <c r="E15" s="109" t="str">
        <f>IF('Rekapitulace stavby'!$E$11="","",'Rekapitulace stavby'!$E$11)</f>
        <v> </v>
      </c>
      <c r="H15" s="195"/>
      <c r="I15" s="102" t="s">
        <v>804</v>
      </c>
      <c r="J15" s="109">
        <f>IF('Rekapitulace stavby'!$AN$11="","",'Rekapitulace stavby'!$AN$11)</f>
      </c>
      <c r="K15" s="106"/>
    </row>
    <row r="16" spans="2:11" s="104" customFormat="1" ht="7.5" customHeight="1">
      <c r="B16" s="105"/>
      <c r="K16" s="106"/>
    </row>
    <row r="17" spans="2:11" s="104" customFormat="1" ht="15" customHeight="1">
      <c r="B17" s="105"/>
      <c r="D17" s="102" t="s">
        <v>805</v>
      </c>
      <c r="I17" s="102" t="s">
        <v>802</v>
      </c>
      <c r="J17" s="109">
        <f>IF('Rekapitulace stavby'!$AN$13="Vyplň údaj","",IF('Rekapitulace stavby'!$AN$13="","",'Rekapitulace stavby'!$AN$13))</f>
      </c>
      <c r="K17" s="106"/>
    </row>
    <row r="18" spans="2:11" s="104" customFormat="1" ht="18.75" customHeight="1">
      <c r="B18" s="105"/>
      <c r="E18" s="109">
        <f>IF('Rekapitulace stavby'!$E$14="Vyplň údaj","",IF('Rekapitulace stavby'!$E$14="","",'Rekapitulace stavby'!$E$14))</f>
      </c>
      <c r="I18" s="102" t="s">
        <v>804</v>
      </c>
      <c r="J18" s="109">
        <f>IF('Rekapitulace stavby'!$AN$14="Vyplň údaj","",IF('Rekapitulace stavby'!$AN$14="","",'Rekapitulace stavby'!$AN$14))</f>
      </c>
      <c r="K18" s="106"/>
    </row>
    <row r="19" spans="2:11" s="104" customFormat="1" ht="7.5" customHeight="1">
      <c r="B19" s="105"/>
      <c r="K19" s="106"/>
    </row>
    <row r="20" spans="2:11" s="104" customFormat="1" ht="15" customHeight="1">
      <c r="B20" s="105"/>
      <c r="D20" s="102" t="s">
        <v>807</v>
      </c>
      <c r="I20" s="102" t="s">
        <v>802</v>
      </c>
      <c r="J20" s="109" t="s">
        <v>808</v>
      </c>
      <c r="K20" s="106"/>
    </row>
    <row r="21" spans="2:11" s="104" customFormat="1" ht="18.75" customHeight="1">
      <c r="B21" s="105"/>
      <c r="E21" s="109" t="s">
        <v>809</v>
      </c>
      <c r="I21" s="102" t="s">
        <v>804</v>
      </c>
      <c r="J21" s="109"/>
      <c r="K21" s="106"/>
    </row>
    <row r="22" spans="2:11" s="104" customFormat="1" ht="7.5" customHeight="1">
      <c r="B22" s="105"/>
      <c r="K22" s="106"/>
    </row>
    <row r="23" spans="2:11" s="104" customFormat="1" ht="15" customHeight="1">
      <c r="B23" s="105"/>
      <c r="D23" s="102" t="s">
        <v>811</v>
      </c>
      <c r="K23" s="106"/>
    </row>
    <row r="24" spans="2:11" s="112" customFormat="1" ht="15.75" customHeight="1">
      <c r="B24" s="111"/>
      <c r="E24" s="113"/>
      <c r="F24" s="114"/>
      <c r="G24" s="114"/>
      <c r="H24" s="114"/>
      <c r="K24" s="115"/>
    </row>
    <row r="25" spans="2:11" s="104" customFormat="1" ht="7.5" customHeight="1">
      <c r="B25" s="105"/>
      <c r="K25" s="106"/>
    </row>
    <row r="26" spans="2:11" s="104" customFormat="1" ht="7.5" customHeight="1">
      <c r="B26" s="105"/>
      <c r="D26" s="116"/>
      <c r="E26" s="116"/>
      <c r="F26" s="116"/>
      <c r="G26" s="116"/>
      <c r="H26" s="116"/>
      <c r="I26" s="116"/>
      <c r="J26" s="116"/>
      <c r="K26" s="117"/>
    </row>
    <row r="27" spans="2:11" s="104" customFormat="1" ht="26.25" customHeight="1">
      <c r="B27" s="105"/>
      <c r="D27" s="118" t="s">
        <v>812</v>
      </c>
      <c r="J27" s="119">
        <f>ROUND($J$79,2)</f>
        <v>0</v>
      </c>
      <c r="K27" s="106"/>
    </row>
    <row r="28" spans="2:11" s="104" customFormat="1" ht="7.5" customHeight="1">
      <c r="B28" s="105"/>
      <c r="D28" s="116"/>
      <c r="E28" s="116"/>
      <c r="F28" s="116"/>
      <c r="G28" s="116"/>
      <c r="H28" s="116"/>
      <c r="I28" s="116"/>
      <c r="J28" s="116"/>
      <c r="K28" s="117"/>
    </row>
    <row r="29" spans="2:11" s="104" customFormat="1" ht="15" customHeight="1">
      <c r="B29" s="105"/>
      <c r="F29" s="120" t="s">
        <v>814</v>
      </c>
      <c r="I29" s="120" t="s">
        <v>813</v>
      </c>
      <c r="J29" s="120" t="s">
        <v>815</v>
      </c>
      <c r="K29" s="106"/>
    </row>
    <row r="30" spans="2:11" s="104" customFormat="1" ht="15" customHeight="1">
      <c r="B30" s="105"/>
      <c r="D30" s="121" t="s">
        <v>816</v>
      </c>
      <c r="E30" s="121" t="s">
        <v>817</v>
      </c>
      <c r="F30" s="122">
        <f>ROUND(SUM($BE$79:$BE$86),2)</f>
        <v>0</v>
      </c>
      <c r="I30" s="123">
        <v>0.21</v>
      </c>
      <c r="J30" s="122">
        <f>ROUND(SUM($BE$79:$BE$86)*$I$30,2)</f>
        <v>0</v>
      </c>
      <c r="K30" s="106"/>
    </row>
    <row r="31" spans="2:11" s="104" customFormat="1" ht="15" customHeight="1">
      <c r="B31" s="105"/>
      <c r="E31" s="121" t="s">
        <v>818</v>
      </c>
      <c r="F31" s="122">
        <f>ROUND(SUM($BF$79:$BF$86),2)</f>
        <v>0</v>
      </c>
      <c r="I31" s="123">
        <v>0.15</v>
      </c>
      <c r="J31" s="122">
        <f>ROUND(SUM($BF$79:$BF$86)*$I$31,2)</f>
        <v>0</v>
      </c>
      <c r="K31" s="106"/>
    </row>
    <row r="32" spans="2:11" s="104" customFormat="1" ht="15" customHeight="1" hidden="1">
      <c r="B32" s="105"/>
      <c r="E32" s="121" t="s">
        <v>819</v>
      </c>
      <c r="F32" s="122">
        <f>ROUND(SUM($BG$79:$BG$86),2)</f>
        <v>0</v>
      </c>
      <c r="I32" s="123">
        <v>0.21</v>
      </c>
      <c r="J32" s="122">
        <v>0</v>
      </c>
      <c r="K32" s="106"/>
    </row>
    <row r="33" spans="2:11" s="104" customFormat="1" ht="15" customHeight="1" hidden="1">
      <c r="B33" s="105"/>
      <c r="E33" s="121" t="s">
        <v>820</v>
      </c>
      <c r="F33" s="122">
        <f>ROUND(SUM($BH$79:$BH$86),2)</f>
        <v>0</v>
      </c>
      <c r="I33" s="123">
        <v>0.15</v>
      </c>
      <c r="J33" s="122">
        <v>0</v>
      </c>
      <c r="K33" s="106"/>
    </row>
    <row r="34" spans="2:11" s="104" customFormat="1" ht="15" customHeight="1" hidden="1">
      <c r="B34" s="105"/>
      <c r="E34" s="121" t="s">
        <v>821</v>
      </c>
      <c r="F34" s="122">
        <f>ROUND(SUM($BI$79:$BI$86),2)</f>
        <v>0</v>
      </c>
      <c r="I34" s="123">
        <v>0</v>
      </c>
      <c r="J34" s="122">
        <v>0</v>
      </c>
      <c r="K34" s="106"/>
    </row>
    <row r="35" spans="2:11" s="104" customFormat="1" ht="7.5" customHeight="1">
      <c r="B35" s="105"/>
      <c r="K35" s="106"/>
    </row>
    <row r="36" spans="2:11" s="104" customFormat="1" ht="26.25" customHeight="1">
      <c r="B36" s="105"/>
      <c r="C36" s="124"/>
      <c r="D36" s="125" t="s">
        <v>822</v>
      </c>
      <c r="E36" s="126"/>
      <c r="F36" s="126"/>
      <c r="G36" s="127" t="s">
        <v>823</v>
      </c>
      <c r="H36" s="128" t="s">
        <v>824</v>
      </c>
      <c r="I36" s="126"/>
      <c r="J36" s="129">
        <f>ROUND(SUM($J$27:$J$34),2)</f>
        <v>0</v>
      </c>
      <c r="K36" s="130"/>
    </row>
    <row r="37" spans="2:11" s="104" customFormat="1" ht="15" customHeight="1">
      <c r="B37" s="131"/>
      <c r="C37" s="132"/>
      <c r="D37" s="132"/>
      <c r="E37" s="132"/>
      <c r="F37" s="132"/>
      <c r="G37" s="132"/>
      <c r="H37" s="132"/>
      <c r="I37" s="132"/>
      <c r="J37" s="132"/>
      <c r="K37" s="133"/>
    </row>
    <row r="41" spans="2:11" s="104" customFormat="1" ht="7.5" customHeight="1">
      <c r="B41" s="134"/>
      <c r="C41" s="135"/>
      <c r="D41" s="135"/>
      <c r="E41" s="135"/>
      <c r="F41" s="135"/>
      <c r="G41" s="135"/>
      <c r="H41" s="135"/>
      <c r="I41" s="135"/>
      <c r="J41" s="135"/>
      <c r="K41" s="136"/>
    </row>
    <row r="42" spans="2:11" s="104" customFormat="1" ht="37.5" customHeight="1">
      <c r="B42" s="105"/>
      <c r="C42" s="99" t="s">
        <v>867</v>
      </c>
      <c r="K42" s="106"/>
    </row>
    <row r="43" spans="2:11" s="104" customFormat="1" ht="7.5" customHeight="1">
      <c r="B43" s="105"/>
      <c r="K43" s="106"/>
    </row>
    <row r="44" spans="2:11" s="104" customFormat="1" ht="15" customHeight="1">
      <c r="B44" s="105"/>
      <c r="C44" s="102" t="s">
        <v>787</v>
      </c>
      <c r="K44" s="106"/>
    </row>
    <row r="45" spans="2:11" s="104" customFormat="1" ht="16.5" customHeight="1">
      <c r="B45" s="105"/>
      <c r="E45" s="103" t="str">
        <f>$E$7</f>
        <v>Kanalizační přípojka a zrušení septiku u DSP č.p.221, k.ú. Dačice</v>
      </c>
      <c r="F45" s="108"/>
      <c r="G45" s="108"/>
      <c r="H45" s="108"/>
      <c r="K45" s="106"/>
    </row>
    <row r="46" spans="2:11" s="104" customFormat="1" ht="15" customHeight="1">
      <c r="B46" s="105"/>
      <c r="C46" s="102" t="s">
        <v>865</v>
      </c>
      <c r="K46" s="106"/>
    </row>
    <row r="47" spans="2:11" s="104" customFormat="1" ht="19.5" customHeight="1">
      <c r="B47" s="105"/>
      <c r="E47" s="107" t="str">
        <f>$E$9</f>
        <v>201404153 - Vedlejší a ostatní náklady</v>
      </c>
      <c r="F47" s="108"/>
      <c r="G47" s="108"/>
      <c r="H47" s="108"/>
      <c r="K47" s="106"/>
    </row>
    <row r="48" spans="2:11" s="104" customFormat="1" ht="7.5" customHeight="1">
      <c r="B48" s="105"/>
      <c r="K48" s="106"/>
    </row>
    <row r="49" spans="2:11" s="104" customFormat="1" ht="18.75" customHeight="1">
      <c r="B49" s="105"/>
      <c r="C49" s="102" t="s">
        <v>795</v>
      </c>
      <c r="F49" s="109" t="str">
        <f>$F$12</f>
        <v>Dačice</v>
      </c>
      <c r="I49" s="102" t="s">
        <v>797</v>
      </c>
      <c r="J49" s="110" t="str">
        <f>IF($J$12="","",$J$12)</f>
        <v>26.04.2014</v>
      </c>
      <c r="K49" s="106"/>
    </row>
    <row r="50" spans="2:11" s="104" customFormat="1" ht="7.5" customHeight="1">
      <c r="B50" s="105"/>
      <c r="K50" s="106"/>
    </row>
    <row r="51" spans="2:11" s="104" customFormat="1" ht="15.75" customHeight="1">
      <c r="B51" s="105"/>
      <c r="C51" s="102" t="s">
        <v>801</v>
      </c>
      <c r="F51" s="109" t="str">
        <f>$E$15</f>
        <v> </v>
      </c>
      <c r="I51" s="102" t="s">
        <v>807</v>
      </c>
      <c r="J51" s="109" t="str">
        <f>$E$21</f>
        <v>Ing. Zdeněk Hejtman</v>
      </c>
      <c r="K51" s="106"/>
    </row>
    <row r="52" spans="2:11" s="104" customFormat="1" ht="15" customHeight="1">
      <c r="B52" s="105"/>
      <c r="C52" s="102" t="s">
        <v>805</v>
      </c>
      <c r="F52" s="109">
        <f>IF($E$18="","",$E$18)</f>
      </c>
      <c r="K52" s="106"/>
    </row>
    <row r="53" spans="2:11" s="104" customFormat="1" ht="11.25" customHeight="1">
      <c r="B53" s="105"/>
      <c r="K53" s="106"/>
    </row>
    <row r="54" spans="2:11" s="104" customFormat="1" ht="30" customHeight="1">
      <c r="B54" s="105"/>
      <c r="C54" s="137" t="s">
        <v>868</v>
      </c>
      <c r="D54" s="124"/>
      <c r="E54" s="124"/>
      <c r="F54" s="124"/>
      <c r="G54" s="124"/>
      <c r="H54" s="124"/>
      <c r="I54" s="124"/>
      <c r="J54" s="138" t="s">
        <v>869</v>
      </c>
      <c r="K54" s="139"/>
    </row>
    <row r="55" spans="2:11" s="104" customFormat="1" ht="11.25" customHeight="1">
      <c r="B55" s="105"/>
      <c r="K55" s="106"/>
    </row>
    <row r="56" spans="2:47" s="104" customFormat="1" ht="30" customHeight="1">
      <c r="B56" s="105"/>
      <c r="C56" s="140" t="s">
        <v>870</v>
      </c>
      <c r="J56" s="119">
        <f>ROUND($J$79,2)</f>
        <v>0</v>
      </c>
      <c r="K56" s="106"/>
      <c r="AU56" s="104" t="s">
        <v>871</v>
      </c>
    </row>
    <row r="57" spans="2:11" s="141" customFormat="1" ht="25.5" customHeight="1">
      <c r="B57" s="142"/>
      <c r="D57" s="143" t="s">
        <v>96</v>
      </c>
      <c r="E57" s="143"/>
      <c r="F57" s="143"/>
      <c r="G57" s="143"/>
      <c r="H57" s="143"/>
      <c r="I57" s="143"/>
      <c r="J57" s="144">
        <f>ROUND($J$80,2)</f>
        <v>0</v>
      </c>
      <c r="K57" s="145"/>
    </row>
    <row r="58" spans="2:11" s="146" customFormat="1" ht="21" customHeight="1">
      <c r="B58" s="147"/>
      <c r="D58" s="148" t="s">
        <v>97</v>
      </c>
      <c r="E58" s="148"/>
      <c r="F58" s="148"/>
      <c r="G58" s="148"/>
      <c r="H58" s="148"/>
      <c r="I58" s="148"/>
      <c r="J58" s="149">
        <f>ROUND($J$81,2)</f>
        <v>0</v>
      </c>
      <c r="K58" s="150"/>
    </row>
    <row r="59" spans="2:11" s="146" customFormat="1" ht="21" customHeight="1">
      <c r="B59" s="147"/>
      <c r="D59" s="148" t="s">
        <v>98</v>
      </c>
      <c r="E59" s="148"/>
      <c r="F59" s="148"/>
      <c r="G59" s="148"/>
      <c r="H59" s="148"/>
      <c r="I59" s="148"/>
      <c r="J59" s="149">
        <f>ROUND($J$84,2)</f>
        <v>0</v>
      </c>
      <c r="K59" s="150"/>
    </row>
    <row r="60" spans="2:11" s="104" customFormat="1" ht="22.5" customHeight="1">
      <c r="B60" s="105"/>
      <c r="K60" s="106"/>
    </row>
    <row r="61" spans="2:11" s="104" customFormat="1" ht="7.5" customHeight="1">
      <c r="B61" s="131"/>
      <c r="C61" s="132"/>
      <c r="D61" s="132"/>
      <c r="E61" s="132"/>
      <c r="F61" s="132"/>
      <c r="G61" s="132"/>
      <c r="H61" s="132"/>
      <c r="I61" s="132"/>
      <c r="J61" s="132"/>
      <c r="K61" s="133"/>
    </row>
    <row r="65" spans="2:12" s="104" customFormat="1" ht="7.5" customHeight="1">
      <c r="B65" s="134"/>
      <c r="C65" s="135"/>
      <c r="D65" s="135"/>
      <c r="E65" s="135"/>
      <c r="F65" s="135"/>
      <c r="G65" s="135"/>
      <c r="H65" s="135"/>
      <c r="I65" s="135"/>
      <c r="J65" s="135"/>
      <c r="K65" s="135"/>
      <c r="L65" s="105"/>
    </row>
    <row r="66" spans="2:12" s="104" customFormat="1" ht="37.5" customHeight="1">
      <c r="B66" s="105"/>
      <c r="C66" s="99" t="s">
        <v>882</v>
      </c>
      <c r="L66" s="105"/>
    </row>
    <row r="67" spans="2:12" s="104" customFormat="1" ht="7.5" customHeight="1">
      <c r="B67" s="105"/>
      <c r="L67" s="105"/>
    </row>
    <row r="68" spans="2:12" s="104" customFormat="1" ht="15" customHeight="1">
      <c r="B68" s="105"/>
      <c r="C68" s="102" t="s">
        <v>787</v>
      </c>
      <c r="L68" s="105"/>
    </row>
    <row r="69" spans="2:12" s="104" customFormat="1" ht="16.5" customHeight="1">
      <c r="B69" s="105"/>
      <c r="E69" s="103" t="str">
        <f>$E$7</f>
        <v>Kanalizační přípojka a zrušení septiku u DSP č.p.221, k.ú. Dačice</v>
      </c>
      <c r="F69" s="108"/>
      <c r="G69" s="108"/>
      <c r="H69" s="108"/>
      <c r="L69" s="105"/>
    </row>
    <row r="70" spans="2:12" s="104" customFormat="1" ht="15" customHeight="1">
      <c r="B70" s="105"/>
      <c r="C70" s="102" t="s">
        <v>865</v>
      </c>
      <c r="L70" s="105"/>
    </row>
    <row r="71" spans="2:12" s="104" customFormat="1" ht="19.5" customHeight="1">
      <c r="B71" s="105"/>
      <c r="E71" s="107" t="str">
        <f>$E$9</f>
        <v>201404153 - Vedlejší a ostatní náklady</v>
      </c>
      <c r="F71" s="108"/>
      <c r="G71" s="108"/>
      <c r="H71" s="108"/>
      <c r="L71" s="105"/>
    </row>
    <row r="72" spans="2:12" s="104" customFormat="1" ht="7.5" customHeight="1">
      <c r="B72" s="105"/>
      <c r="L72" s="105"/>
    </row>
    <row r="73" spans="2:12" s="104" customFormat="1" ht="18.75" customHeight="1">
      <c r="B73" s="105"/>
      <c r="C73" s="102" t="s">
        <v>795</v>
      </c>
      <c r="F73" s="109" t="str">
        <f>$F$12</f>
        <v>Dačice</v>
      </c>
      <c r="I73" s="102" t="s">
        <v>797</v>
      </c>
      <c r="J73" s="110" t="str">
        <f>IF($J$12="","",$J$12)</f>
        <v>26.04.2014</v>
      </c>
      <c r="L73" s="105"/>
    </row>
    <row r="74" spans="2:12" s="104" customFormat="1" ht="7.5" customHeight="1">
      <c r="B74" s="105"/>
      <c r="L74" s="105"/>
    </row>
    <row r="75" spans="2:12" s="104" customFormat="1" ht="15.75" customHeight="1">
      <c r="B75" s="105"/>
      <c r="C75" s="102" t="s">
        <v>801</v>
      </c>
      <c r="F75" s="109" t="str">
        <f>$E$15</f>
        <v> </v>
      </c>
      <c r="I75" s="102" t="s">
        <v>807</v>
      </c>
      <c r="J75" s="109" t="str">
        <f>$E$21</f>
        <v>Ing. Zdeněk Hejtman</v>
      </c>
      <c r="L75" s="105"/>
    </row>
    <row r="76" spans="2:12" s="104" customFormat="1" ht="15" customHeight="1">
      <c r="B76" s="105"/>
      <c r="C76" s="102" t="s">
        <v>805</v>
      </c>
      <c r="F76" s="109">
        <f>IF($E$18="","",$E$18)</f>
      </c>
      <c r="L76" s="105"/>
    </row>
    <row r="77" spans="2:12" s="104" customFormat="1" ht="11.25" customHeight="1">
      <c r="B77" s="105"/>
      <c r="L77" s="105"/>
    </row>
    <row r="78" spans="2:20" s="158" customFormat="1" ht="30" customHeight="1">
      <c r="B78" s="151"/>
      <c r="C78" s="152" t="s">
        <v>883</v>
      </c>
      <c r="D78" s="153" t="s">
        <v>831</v>
      </c>
      <c r="E78" s="153" t="s">
        <v>827</v>
      </c>
      <c r="F78" s="153" t="s">
        <v>884</v>
      </c>
      <c r="G78" s="153" t="s">
        <v>885</v>
      </c>
      <c r="H78" s="153" t="s">
        <v>886</v>
      </c>
      <c r="I78" s="153" t="s">
        <v>887</v>
      </c>
      <c r="J78" s="153" t="s">
        <v>888</v>
      </c>
      <c r="K78" s="154" t="s">
        <v>889</v>
      </c>
      <c r="L78" s="151"/>
      <c r="M78" s="155" t="s">
        <v>890</v>
      </c>
      <c r="N78" s="156" t="s">
        <v>816</v>
      </c>
      <c r="O78" s="156" t="s">
        <v>891</v>
      </c>
      <c r="P78" s="156" t="s">
        <v>892</v>
      </c>
      <c r="Q78" s="156" t="s">
        <v>893</v>
      </c>
      <c r="R78" s="156" t="s">
        <v>894</v>
      </c>
      <c r="S78" s="156" t="s">
        <v>895</v>
      </c>
      <c r="T78" s="157" t="s">
        <v>896</v>
      </c>
    </row>
    <row r="79" spans="2:63" s="104" customFormat="1" ht="30" customHeight="1">
      <c r="B79" s="105"/>
      <c r="C79" s="140" t="s">
        <v>870</v>
      </c>
      <c r="J79" s="159">
        <f>$BK$79</f>
        <v>0</v>
      </c>
      <c r="L79" s="105"/>
      <c r="M79" s="160"/>
      <c r="N79" s="116"/>
      <c r="O79" s="116"/>
      <c r="P79" s="161">
        <f>$P$80</f>
        <v>0</v>
      </c>
      <c r="Q79" s="116"/>
      <c r="R79" s="161">
        <f>$R$80</f>
        <v>0</v>
      </c>
      <c r="S79" s="116"/>
      <c r="T79" s="162">
        <f>$T$80</f>
        <v>0</v>
      </c>
      <c r="AT79" s="104" t="s">
        <v>845</v>
      </c>
      <c r="AU79" s="104" t="s">
        <v>871</v>
      </c>
      <c r="BK79" s="163">
        <f>$BK$80</f>
        <v>0</v>
      </c>
    </row>
    <row r="80" spans="2:63" s="165" customFormat="1" ht="37.5" customHeight="1">
      <c r="B80" s="164"/>
      <c r="D80" s="166" t="s">
        <v>845</v>
      </c>
      <c r="E80" s="167" t="s">
        <v>99</v>
      </c>
      <c r="F80" s="167" t="s">
        <v>100</v>
      </c>
      <c r="J80" s="168">
        <f>$BK$80</f>
        <v>0</v>
      </c>
      <c r="L80" s="164"/>
      <c r="M80" s="169"/>
      <c r="P80" s="170">
        <f>$P$81+$P$84</f>
        <v>0</v>
      </c>
      <c r="R80" s="170">
        <f>$R$81+$R$84</f>
        <v>0</v>
      </c>
      <c r="T80" s="171">
        <f>$T$81+$T$84</f>
        <v>0</v>
      </c>
      <c r="AR80" s="166" t="s">
        <v>933</v>
      </c>
      <c r="AT80" s="166" t="s">
        <v>845</v>
      </c>
      <c r="AU80" s="166" t="s">
        <v>846</v>
      </c>
      <c r="AY80" s="166" t="s">
        <v>899</v>
      </c>
      <c r="BK80" s="172">
        <f>$BK$81+$BK$84</f>
        <v>0</v>
      </c>
    </row>
    <row r="81" spans="2:63" s="165" customFormat="1" ht="21" customHeight="1">
      <c r="B81" s="164"/>
      <c r="D81" s="166" t="s">
        <v>845</v>
      </c>
      <c r="E81" s="173" t="s">
        <v>101</v>
      </c>
      <c r="F81" s="173" t="s">
        <v>102</v>
      </c>
      <c r="J81" s="174">
        <f>$BK$81</f>
        <v>0</v>
      </c>
      <c r="L81" s="164"/>
      <c r="M81" s="169"/>
      <c r="P81" s="170">
        <f>SUM($P$82:$P$83)</f>
        <v>0</v>
      </c>
      <c r="R81" s="170">
        <f>SUM($R$82:$R$83)</f>
        <v>0</v>
      </c>
      <c r="T81" s="171">
        <f>SUM($T$82:$T$83)</f>
        <v>0</v>
      </c>
      <c r="AR81" s="166" t="s">
        <v>933</v>
      </c>
      <c r="AT81" s="166" t="s">
        <v>845</v>
      </c>
      <c r="AU81" s="166" t="s">
        <v>794</v>
      </c>
      <c r="AY81" s="166" t="s">
        <v>899</v>
      </c>
      <c r="BK81" s="172">
        <f>SUM($BK$82:$BK$83)</f>
        <v>0</v>
      </c>
    </row>
    <row r="82" spans="2:65" s="104" customFormat="1" ht="15.75" customHeight="1">
      <c r="B82" s="105"/>
      <c r="C82" s="175" t="s">
        <v>794</v>
      </c>
      <c r="D82" s="175" t="s">
        <v>901</v>
      </c>
      <c r="E82" s="176" t="s">
        <v>103</v>
      </c>
      <c r="F82" s="177" t="s">
        <v>102</v>
      </c>
      <c r="G82" s="178" t="s">
        <v>104</v>
      </c>
      <c r="H82" s="179">
        <v>1</v>
      </c>
      <c r="I82" s="196"/>
      <c r="J82" s="181">
        <f>ROUND($I$82*$H$82,2)</f>
        <v>0</v>
      </c>
      <c r="K82" s="177" t="s">
        <v>905</v>
      </c>
      <c r="L82" s="105"/>
      <c r="M82" s="182"/>
      <c r="N82" s="183" t="s">
        <v>817</v>
      </c>
      <c r="Q82" s="184">
        <v>0</v>
      </c>
      <c r="R82" s="184">
        <f>$Q$82*$H$82</f>
        <v>0</v>
      </c>
      <c r="S82" s="184">
        <v>0</v>
      </c>
      <c r="T82" s="185">
        <f>$S$82*$H$82</f>
        <v>0</v>
      </c>
      <c r="AR82" s="112" t="s">
        <v>105</v>
      </c>
      <c r="AT82" s="112" t="s">
        <v>901</v>
      </c>
      <c r="AU82" s="112" t="s">
        <v>854</v>
      </c>
      <c r="AY82" s="104" t="s">
        <v>899</v>
      </c>
      <c r="BE82" s="186">
        <f>IF($N$82="základní",$J$82,0)</f>
        <v>0</v>
      </c>
      <c r="BF82" s="186">
        <f>IF($N$82="snížená",$J$82,0)</f>
        <v>0</v>
      </c>
      <c r="BG82" s="186">
        <f>IF($N$82="zákl. přenesená",$J$82,0)</f>
        <v>0</v>
      </c>
      <c r="BH82" s="186">
        <f>IF($N$82="sníž. přenesená",$J$82,0)</f>
        <v>0</v>
      </c>
      <c r="BI82" s="186">
        <f>IF($N$82="nulová",$J$82,0)</f>
        <v>0</v>
      </c>
      <c r="BJ82" s="112" t="s">
        <v>794</v>
      </c>
      <c r="BK82" s="186">
        <f>ROUND($I$82*$H$82,2)</f>
        <v>0</v>
      </c>
      <c r="BL82" s="112" t="s">
        <v>105</v>
      </c>
      <c r="BM82" s="112" t="s">
        <v>106</v>
      </c>
    </row>
    <row r="83" spans="2:47" s="104" customFormat="1" ht="16.5" customHeight="1">
      <c r="B83" s="105"/>
      <c r="D83" s="187" t="s">
        <v>908</v>
      </c>
      <c r="F83" s="188" t="s">
        <v>107</v>
      </c>
      <c r="L83" s="105"/>
      <c r="M83" s="189"/>
      <c r="T83" s="190"/>
      <c r="AT83" s="104" t="s">
        <v>908</v>
      </c>
      <c r="AU83" s="104" t="s">
        <v>854</v>
      </c>
    </row>
    <row r="84" spans="2:63" s="165" customFormat="1" ht="30.75" customHeight="1">
      <c r="B84" s="164"/>
      <c r="D84" s="166" t="s">
        <v>845</v>
      </c>
      <c r="E84" s="173" t="s">
        <v>108</v>
      </c>
      <c r="F84" s="173" t="s">
        <v>109</v>
      </c>
      <c r="J84" s="174">
        <f>$BK$84</f>
        <v>0</v>
      </c>
      <c r="L84" s="164"/>
      <c r="M84" s="169"/>
      <c r="P84" s="170">
        <f>SUM($P$85:$P$86)</f>
        <v>0</v>
      </c>
      <c r="R84" s="170">
        <f>SUM($R$85:$R$86)</f>
        <v>0</v>
      </c>
      <c r="T84" s="171">
        <f>SUM($T$85:$T$86)</f>
        <v>0</v>
      </c>
      <c r="AR84" s="166" t="s">
        <v>933</v>
      </c>
      <c r="AT84" s="166" t="s">
        <v>845</v>
      </c>
      <c r="AU84" s="166" t="s">
        <v>794</v>
      </c>
      <c r="AY84" s="166" t="s">
        <v>899</v>
      </c>
      <c r="BK84" s="172">
        <f>SUM($BK$85:$BK$86)</f>
        <v>0</v>
      </c>
    </row>
    <row r="85" spans="2:65" s="104" customFormat="1" ht="15.75" customHeight="1">
      <c r="B85" s="105"/>
      <c r="C85" s="175" t="s">
        <v>854</v>
      </c>
      <c r="D85" s="175" t="s">
        <v>901</v>
      </c>
      <c r="E85" s="176" t="s">
        <v>110</v>
      </c>
      <c r="F85" s="177" t="s">
        <v>109</v>
      </c>
      <c r="G85" s="178" t="s">
        <v>104</v>
      </c>
      <c r="H85" s="179">
        <v>1</v>
      </c>
      <c r="I85" s="196"/>
      <c r="J85" s="181">
        <f>ROUND($I$85*$H$85,2)</f>
        <v>0</v>
      </c>
      <c r="K85" s="177" t="s">
        <v>905</v>
      </c>
      <c r="L85" s="105"/>
      <c r="M85" s="182"/>
      <c r="N85" s="183" t="s">
        <v>817</v>
      </c>
      <c r="Q85" s="184">
        <v>0</v>
      </c>
      <c r="R85" s="184">
        <f>$Q$85*$H$85</f>
        <v>0</v>
      </c>
      <c r="S85" s="184">
        <v>0</v>
      </c>
      <c r="T85" s="185">
        <f>$S$85*$H$85</f>
        <v>0</v>
      </c>
      <c r="AR85" s="112" t="s">
        <v>105</v>
      </c>
      <c r="AT85" s="112" t="s">
        <v>901</v>
      </c>
      <c r="AU85" s="112" t="s">
        <v>854</v>
      </c>
      <c r="AY85" s="104" t="s">
        <v>899</v>
      </c>
      <c r="BE85" s="186">
        <f>IF($N$85="základní",$J$85,0)</f>
        <v>0</v>
      </c>
      <c r="BF85" s="186">
        <f>IF($N$85="snížená",$J$85,0)</f>
        <v>0</v>
      </c>
      <c r="BG85" s="186">
        <f>IF($N$85="zákl. přenesená",$J$85,0)</f>
        <v>0</v>
      </c>
      <c r="BH85" s="186">
        <f>IF($N$85="sníž. přenesená",$J$85,0)</f>
        <v>0</v>
      </c>
      <c r="BI85" s="186">
        <f>IF($N$85="nulová",$J$85,0)</f>
        <v>0</v>
      </c>
      <c r="BJ85" s="112" t="s">
        <v>794</v>
      </c>
      <c r="BK85" s="186">
        <f>ROUND($I$85*$H$85,2)</f>
        <v>0</v>
      </c>
      <c r="BL85" s="112" t="s">
        <v>105</v>
      </c>
      <c r="BM85" s="112" t="s">
        <v>111</v>
      </c>
    </row>
    <row r="86" spans="2:47" s="104" customFormat="1" ht="16.5" customHeight="1">
      <c r="B86" s="105"/>
      <c r="D86" s="187" t="s">
        <v>908</v>
      </c>
      <c r="F86" s="188" t="s">
        <v>112</v>
      </c>
      <c r="L86" s="105"/>
      <c r="M86" s="191"/>
      <c r="N86" s="192"/>
      <c r="O86" s="192"/>
      <c r="P86" s="192"/>
      <c r="Q86" s="192"/>
      <c r="R86" s="192"/>
      <c r="S86" s="192"/>
      <c r="T86" s="193"/>
      <c r="AT86" s="104" t="s">
        <v>908</v>
      </c>
      <c r="AU86" s="104" t="s">
        <v>854</v>
      </c>
    </row>
    <row r="87" spans="2:12" s="104" customFormat="1" ht="7.5" customHeight="1">
      <c r="B87" s="131"/>
      <c r="C87" s="132"/>
      <c r="D87" s="132"/>
      <c r="E87" s="132"/>
      <c r="F87" s="132"/>
      <c r="G87" s="132"/>
      <c r="H87" s="132"/>
      <c r="I87" s="132"/>
      <c r="J87" s="132"/>
      <c r="K87" s="132"/>
      <c r="L87" s="105"/>
    </row>
    <row r="422" s="92" customFormat="1" ht="14.25" customHeight="1"/>
  </sheetData>
  <sheetProtection password="88AF" sheet="1" objects="1" scenarios="1" selectLockedCells="1"/>
  <autoFilter ref="C78:K78"/>
  <mergeCells count="9">
    <mergeCell ref="L2:V2"/>
    <mergeCell ref="E47:H47"/>
    <mergeCell ref="E69:H69"/>
    <mergeCell ref="E71:H71"/>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07"/>
  <sheetViews>
    <sheetView showGridLines="0" tabSelected="1" zoomScalePageLayoutView="0" workbookViewId="0" topLeftCell="A1">
      <selection activeCell="A2" sqref="A2"/>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5"/>
      <c r="C2" s="6"/>
      <c r="D2" s="6"/>
      <c r="E2" s="6"/>
      <c r="F2" s="6"/>
      <c r="G2" s="6"/>
      <c r="H2" s="6"/>
      <c r="I2" s="6"/>
      <c r="J2" s="6"/>
      <c r="K2" s="7"/>
    </row>
    <row r="3" spans="2:11" s="10" customFormat="1" ht="45" customHeight="1">
      <c r="B3" s="8"/>
      <c r="C3" s="81" t="s">
        <v>120</v>
      </c>
      <c r="D3" s="81"/>
      <c r="E3" s="81"/>
      <c r="F3" s="81"/>
      <c r="G3" s="81"/>
      <c r="H3" s="81"/>
      <c r="I3" s="81"/>
      <c r="J3" s="81"/>
      <c r="K3" s="9"/>
    </row>
    <row r="4" spans="2:11" ht="25.5" customHeight="1">
      <c r="B4" s="11"/>
      <c r="C4" s="82" t="s">
        <v>121</v>
      </c>
      <c r="D4" s="82"/>
      <c r="E4" s="82"/>
      <c r="F4" s="82"/>
      <c r="G4" s="82"/>
      <c r="H4" s="82"/>
      <c r="I4" s="82"/>
      <c r="J4" s="82"/>
      <c r="K4" s="12"/>
    </row>
    <row r="5" spans="2:11" ht="5.25" customHeight="1">
      <c r="B5" s="11"/>
      <c r="C5" s="13"/>
      <c r="D5" s="13"/>
      <c r="E5" s="13"/>
      <c r="F5" s="13"/>
      <c r="G5" s="13"/>
      <c r="H5" s="13"/>
      <c r="I5" s="13"/>
      <c r="J5" s="13"/>
      <c r="K5" s="12"/>
    </row>
    <row r="6" spans="2:11" ht="15" customHeight="1">
      <c r="B6" s="11"/>
      <c r="C6" s="80" t="s">
        <v>122</v>
      </c>
      <c r="D6" s="80"/>
      <c r="E6" s="80"/>
      <c r="F6" s="80"/>
      <c r="G6" s="80"/>
      <c r="H6" s="80"/>
      <c r="I6" s="80"/>
      <c r="J6" s="80"/>
      <c r="K6" s="12"/>
    </row>
    <row r="7" spans="2:11" ht="15" customHeight="1">
      <c r="B7" s="15"/>
      <c r="C7" s="80" t="s">
        <v>123</v>
      </c>
      <c r="D7" s="80"/>
      <c r="E7" s="80"/>
      <c r="F7" s="80"/>
      <c r="G7" s="80"/>
      <c r="H7" s="80"/>
      <c r="I7" s="80"/>
      <c r="J7" s="80"/>
      <c r="K7" s="12"/>
    </row>
    <row r="8" spans="2:11" ht="12.75" customHeight="1">
      <c r="B8" s="15"/>
      <c r="C8" s="14"/>
      <c r="D8" s="14"/>
      <c r="E8" s="14"/>
      <c r="F8" s="14"/>
      <c r="G8" s="14"/>
      <c r="H8" s="14"/>
      <c r="I8" s="14"/>
      <c r="J8" s="14"/>
      <c r="K8" s="12"/>
    </row>
    <row r="9" spans="2:11" ht="15" customHeight="1">
      <c r="B9" s="15"/>
      <c r="C9" s="80" t="s">
        <v>275</v>
      </c>
      <c r="D9" s="80"/>
      <c r="E9" s="80"/>
      <c r="F9" s="80"/>
      <c r="G9" s="80"/>
      <c r="H9" s="80"/>
      <c r="I9" s="80"/>
      <c r="J9" s="80"/>
      <c r="K9" s="12"/>
    </row>
    <row r="10" spans="2:11" ht="15" customHeight="1">
      <c r="B10" s="15"/>
      <c r="C10" s="14"/>
      <c r="D10" s="80" t="s">
        <v>276</v>
      </c>
      <c r="E10" s="80"/>
      <c r="F10" s="80"/>
      <c r="G10" s="80"/>
      <c r="H10" s="80"/>
      <c r="I10" s="80"/>
      <c r="J10" s="80"/>
      <c r="K10" s="12"/>
    </row>
    <row r="11" spans="2:11" ht="15" customHeight="1">
      <c r="B11" s="15"/>
      <c r="C11" s="16"/>
      <c r="D11" s="80" t="s">
        <v>124</v>
      </c>
      <c r="E11" s="80"/>
      <c r="F11" s="80"/>
      <c r="G11" s="80"/>
      <c r="H11" s="80"/>
      <c r="I11" s="80"/>
      <c r="J11" s="80"/>
      <c r="K11" s="12"/>
    </row>
    <row r="12" spans="2:11" ht="12.75" customHeight="1">
      <c r="B12" s="15"/>
      <c r="C12" s="16"/>
      <c r="D12" s="16"/>
      <c r="E12" s="16"/>
      <c r="F12" s="16"/>
      <c r="G12" s="16"/>
      <c r="H12" s="16"/>
      <c r="I12" s="16"/>
      <c r="J12" s="16"/>
      <c r="K12" s="12"/>
    </row>
    <row r="13" spans="2:11" ht="15" customHeight="1">
      <c r="B13" s="15"/>
      <c r="C13" s="16"/>
      <c r="D13" s="80" t="s">
        <v>277</v>
      </c>
      <c r="E13" s="80"/>
      <c r="F13" s="80"/>
      <c r="G13" s="80"/>
      <c r="H13" s="80"/>
      <c r="I13" s="80"/>
      <c r="J13" s="80"/>
      <c r="K13" s="12"/>
    </row>
    <row r="14" spans="2:11" ht="15" customHeight="1">
      <c r="B14" s="15"/>
      <c r="C14" s="16"/>
      <c r="D14" s="80" t="s">
        <v>125</v>
      </c>
      <c r="E14" s="80"/>
      <c r="F14" s="80"/>
      <c r="G14" s="80"/>
      <c r="H14" s="80"/>
      <c r="I14" s="80"/>
      <c r="J14" s="80"/>
      <c r="K14" s="12"/>
    </row>
    <row r="15" spans="2:11" ht="15" customHeight="1">
      <c r="B15" s="15"/>
      <c r="C15" s="16"/>
      <c r="D15" s="80" t="s">
        <v>126</v>
      </c>
      <c r="E15" s="80"/>
      <c r="F15" s="80"/>
      <c r="G15" s="80"/>
      <c r="H15" s="80"/>
      <c r="I15" s="80"/>
      <c r="J15" s="80"/>
      <c r="K15" s="12"/>
    </row>
    <row r="16" spans="2:11" ht="15" customHeight="1">
      <c r="B16" s="15"/>
      <c r="C16" s="16"/>
      <c r="D16" s="16"/>
      <c r="E16" s="17" t="s">
        <v>857</v>
      </c>
      <c r="F16" s="80" t="s">
        <v>127</v>
      </c>
      <c r="G16" s="80"/>
      <c r="H16" s="80"/>
      <c r="I16" s="80"/>
      <c r="J16" s="80"/>
      <c r="K16" s="12"/>
    </row>
    <row r="17" spans="2:11" ht="15" customHeight="1">
      <c r="B17" s="15"/>
      <c r="C17" s="16"/>
      <c r="D17" s="16"/>
      <c r="E17" s="17" t="s">
        <v>852</v>
      </c>
      <c r="F17" s="80" t="s">
        <v>128</v>
      </c>
      <c r="G17" s="80"/>
      <c r="H17" s="80"/>
      <c r="I17" s="80"/>
      <c r="J17" s="80"/>
      <c r="K17" s="12"/>
    </row>
    <row r="18" spans="2:11" ht="15" customHeight="1">
      <c r="B18" s="15"/>
      <c r="C18" s="16"/>
      <c r="D18" s="16"/>
      <c r="E18" s="17" t="s">
        <v>129</v>
      </c>
      <c r="F18" s="80" t="s">
        <v>130</v>
      </c>
      <c r="G18" s="80"/>
      <c r="H18" s="80"/>
      <c r="I18" s="80"/>
      <c r="J18" s="80"/>
      <c r="K18" s="12"/>
    </row>
    <row r="19" spans="2:11" ht="15" customHeight="1">
      <c r="B19" s="15"/>
      <c r="C19" s="16"/>
      <c r="D19" s="16"/>
      <c r="E19" s="17" t="s">
        <v>861</v>
      </c>
      <c r="F19" s="80" t="s">
        <v>860</v>
      </c>
      <c r="G19" s="80"/>
      <c r="H19" s="80"/>
      <c r="I19" s="80"/>
      <c r="J19" s="80"/>
      <c r="K19" s="12"/>
    </row>
    <row r="20" spans="2:11" ht="15" customHeight="1">
      <c r="B20" s="15"/>
      <c r="C20" s="16"/>
      <c r="D20" s="16"/>
      <c r="E20" s="17" t="s">
        <v>131</v>
      </c>
      <c r="F20" s="80" t="s">
        <v>132</v>
      </c>
      <c r="G20" s="80"/>
      <c r="H20" s="80"/>
      <c r="I20" s="80"/>
      <c r="J20" s="80"/>
      <c r="K20" s="12"/>
    </row>
    <row r="21" spans="2:11" ht="15" customHeight="1">
      <c r="B21" s="15"/>
      <c r="C21" s="16"/>
      <c r="D21" s="16"/>
      <c r="E21" s="17" t="s">
        <v>133</v>
      </c>
      <c r="F21" s="80" t="s">
        <v>134</v>
      </c>
      <c r="G21" s="80"/>
      <c r="H21" s="80"/>
      <c r="I21" s="80"/>
      <c r="J21" s="80"/>
      <c r="K21" s="12"/>
    </row>
    <row r="22" spans="2:11" ht="12.75" customHeight="1">
      <c r="B22" s="15"/>
      <c r="C22" s="16"/>
      <c r="D22" s="16"/>
      <c r="E22" s="16"/>
      <c r="F22" s="16"/>
      <c r="G22" s="16"/>
      <c r="H22" s="16"/>
      <c r="I22" s="16"/>
      <c r="J22" s="16"/>
      <c r="K22" s="12"/>
    </row>
    <row r="23" spans="2:11" ht="15" customHeight="1">
      <c r="B23" s="15"/>
      <c r="C23" s="80" t="s">
        <v>278</v>
      </c>
      <c r="D23" s="80"/>
      <c r="E23" s="80"/>
      <c r="F23" s="80"/>
      <c r="G23" s="80"/>
      <c r="H23" s="80"/>
      <c r="I23" s="80"/>
      <c r="J23" s="80"/>
      <c r="K23" s="12"/>
    </row>
    <row r="24" spans="2:11" ht="15" customHeight="1">
      <c r="B24" s="15"/>
      <c r="C24" s="80" t="s">
        <v>135</v>
      </c>
      <c r="D24" s="80"/>
      <c r="E24" s="80"/>
      <c r="F24" s="80"/>
      <c r="G24" s="80"/>
      <c r="H24" s="80"/>
      <c r="I24" s="80"/>
      <c r="J24" s="80"/>
      <c r="K24" s="12"/>
    </row>
    <row r="25" spans="2:11" ht="15" customHeight="1">
      <c r="B25" s="15"/>
      <c r="C25" s="14"/>
      <c r="D25" s="80" t="s">
        <v>279</v>
      </c>
      <c r="E25" s="80"/>
      <c r="F25" s="80"/>
      <c r="G25" s="80"/>
      <c r="H25" s="80"/>
      <c r="I25" s="80"/>
      <c r="J25" s="80"/>
      <c r="K25" s="12"/>
    </row>
    <row r="26" spans="2:11" ht="15" customHeight="1">
      <c r="B26" s="15"/>
      <c r="C26" s="16"/>
      <c r="D26" s="80" t="s">
        <v>136</v>
      </c>
      <c r="E26" s="80"/>
      <c r="F26" s="80"/>
      <c r="G26" s="80"/>
      <c r="H26" s="80"/>
      <c r="I26" s="80"/>
      <c r="J26" s="80"/>
      <c r="K26" s="12"/>
    </row>
    <row r="27" spans="2:11" ht="12.75" customHeight="1">
      <c r="B27" s="15"/>
      <c r="C27" s="16"/>
      <c r="D27" s="16"/>
      <c r="E27" s="16"/>
      <c r="F27" s="16"/>
      <c r="G27" s="16"/>
      <c r="H27" s="16"/>
      <c r="I27" s="16"/>
      <c r="J27" s="16"/>
      <c r="K27" s="12"/>
    </row>
    <row r="28" spans="2:11" ht="15" customHeight="1">
      <c r="B28" s="15"/>
      <c r="C28" s="16"/>
      <c r="D28" s="80" t="s">
        <v>280</v>
      </c>
      <c r="E28" s="80"/>
      <c r="F28" s="80"/>
      <c r="G28" s="80"/>
      <c r="H28" s="80"/>
      <c r="I28" s="80"/>
      <c r="J28" s="80"/>
      <c r="K28" s="12"/>
    </row>
    <row r="29" spans="2:11" ht="15" customHeight="1">
      <c r="B29" s="15"/>
      <c r="C29" s="16"/>
      <c r="D29" s="80" t="s">
        <v>137</v>
      </c>
      <c r="E29" s="80"/>
      <c r="F29" s="80"/>
      <c r="G29" s="80"/>
      <c r="H29" s="80"/>
      <c r="I29" s="80"/>
      <c r="J29" s="80"/>
      <c r="K29" s="12"/>
    </row>
    <row r="30" spans="2:11" ht="12.75" customHeight="1">
      <c r="B30" s="15"/>
      <c r="C30" s="16"/>
      <c r="D30" s="16"/>
      <c r="E30" s="16"/>
      <c r="F30" s="16"/>
      <c r="G30" s="16"/>
      <c r="H30" s="16"/>
      <c r="I30" s="16"/>
      <c r="J30" s="16"/>
      <c r="K30" s="12"/>
    </row>
    <row r="31" spans="2:11" ht="15" customHeight="1">
      <c r="B31" s="15"/>
      <c r="C31" s="16"/>
      <c r="D31" s="80" t="s">
        <v>281</v>
      </c>
      <c r="E31" s="80"/>
      <c r="F31" s="80"/>
      <c r="G31" s="80"/>
      <c r="H31" s="80"/>
      <c r="I31" s="80"/>
      <c r="J31" s="80"/>
      <c r="K31" s="12"/>
    </row>
    <row r="32" spans="2:11" ht="15" customHeight="1">
      <c r="B32" s="15"/>
      <c r="C32" s="16"/>
      <c r="D32" s="80" t="s">
        <v>138</v>
      </c>
      <c r="E32" s="80"/>
      <c r="F32" s="80"/>
      <c r="G32" s="80"/>
      <c r="H32" s="80"/>
      <c r="I32" s="80"/>
      <c r="J32" s="80"/>
      <c r="K32" s="12"/>
    </row>
    <row r="33" spans="2:11" ht="15" customHeight="1">
      <c r="B33" s="15"/>
      <c r="C33" s="16"/>
      <c r="D33" s="80" t="s">
        <v>139</v>
      </c>
      <c r="E33" s="80"/>
      <c r="F33" s="80"/>
      <c r="G33" s="80"/>
      <c r="H33" s="80"/>
      <c r="I33" s="80"/>
      <c r="J33" s="80"/>
      <c r="K33" s="12"/>
    </row>
    <row r="34" spans="2:11" ht="15" customHeight="1">
      <c r="B34" s="15"/>
      <c r="C34" s="16"/>
      <c r="D34" s="14"/>
      <c r="E34" s="18" t="s">
        <v>883</v>
      </c>
      <c r="F34" s="14"/>
      <c r="G34" s="80" t="s">
        <v>140</v>
      </c>
      <c r="H34" s="80"/>
      <c r="I34" s="80"/>
      <c r="J34" s="80"/>
      <c r="K34" s="12"/>
    </row>
    <row r="35" spans="2:11" ht="30.75" customHeight="1">
      <c r="B35" s="15"/>
      <c r="C35" s="16"/>
      <c r="D35" s="14"/>
      <c r="E35" s="18" t="s">
        <v>141</v>
      </c>
      <c r="F35" s="14"/>
      <c r="G35" s="80" t="s">
        <v>142</v>
      </c>
      <c r="H35" s="80"/>
      <c r="I35" s="80"/>
      <c r="J35" s="80"/>
      <c r="K35" s="12"/>
    </row>
    <row r="36" spans="2:11" ht="15" customHeight="1">
      <c r="B36" s="15"/>
      <c r="C36" s="16"/>
      <c r="D36" s="14"/>
      <c r="E36" s="18" t="s">
        <v>827</v>
      </c>
      <c r="F36" s="14"/>
      <c r="G36" s="80" t="s">
        <v>143</v>
      </c>
      <c r="H36" s="80"/>
      <c r="I36" s="80"/>
      <c r="J36" s="80"/>
      <c r="K36" s="12"/>
    </row>
    <row r="37" spans="2:11" ht="15" customHeight="1">
      <c r="B37" s="15"/>
      <c r="C37" s="16"/>
      <c r="D37" s="14"/>
      <c r="E37" s="18" t="s">
        <v>884</v>
      </c>
      <c r="F37" s="14"/>
      <c r="G37" s="80" t="s">
        <v>144</v>
      </c>
      <c r="H37" s="80"/>
      <c r="I37" s="80"/>
      <c r="J37" s="80"/>
      <c r="K37" s="12"/>
    </row>
    <row r="38" spans="2:11" ht="15" customHeight="1">
      <c r="B38" s="15"/>
      <c r="C38" s="16"/>
      <c r="D38" s="14"/>
      <c r="E38" s="18" t="s">
        <v>885</v>
      </c>
      <c r="F38" s="14"/>
      <c r="G38" s="80" t="s">
        <v>145</v>
      </c>
      <c r="H38" s="80"/>
      <c r="I38" s="80"/>
      <c r="J38" s="80"/>
      <c r="K38" s="12"/>
    </row>
    <row r="39" spans="2:11" ht="15" customHeight="1">
      <c r="B39" s="15"/>
      <c r="C39" s="16"/>
      <c r="D39" s="14"/>
      <c r="E39" s="18" t="s">
        <v>886</v>
      </c>
      <c r="F39" s="14"/>
      <c r="G39" s="80" t="s">
        <v>146</v>
      </c>
      <c r="H39" s="80"/>
      <c r="I39" s="80"/>
      <c r="J39" s="80"/>
      <c r="K39" s="12"/>
    </row>
    <row r="40" spans="2:11" ht="15" customHeight="1">
      <c r="B40" s="15"/>
      <c r="C40" s="16"/>
      <c r="D40" s="14"/>
      <c r="E40" s="18" t="s">
        <v>147</v>
      </c>
      <c r="F40" s="14"/>
      <c r="G40" s="80" t="s">
        <v>148</v>
      </c>
      <c r="H40" s="80"/>
      <c r="I40" s="80"/>
      <c r="J40" s="80"/>
      <c r="K40" s="12"/>
    </row>
    <row r="41" spans="2:11" ht="15" customHeight="1">
      <c r="B41" s="15"/>
      <c r="C41" s="16"/>
      <c r="D41" s="14"/>
      <c r="E41" s="18"/>
      <c r="F41" s="14"/>
      <c r="G41" s="80" t="s">
        <v>149</v>
      </c>
      <c r="H41" s="80"/>
      <c r="I41" s="80"/>
      <c r="J41" s="80"/>
      <c r="K41" s="12"/>
    </row>
    <row r="42" spans="2:11" ht="15" customHeight="1">
      <c r="B42" s="15"/>
      <c r="C42" s="16"/>
      <c r="D42" s="14"/>
      <c r="E42" s="18" t="s">
        <v>150</v>
      </c>
      <c r="F42" s="14"/>
      <c r="G42" s="80" t="s">
        <v>151</v>
      </c>
      <c r="H42" s="80"/>
      <c r="I42" s="80"/>
      <c r="J42" s="80"/>
      <c r="K42" s="12"/>
    </row>
    <row r="43" spans="2:11" ht="15" customHeight="1">
      <c r="B43" s="15"/>
      <c r="C43" s="16"/>
      <c r="D43" s="14"/>
      <c r="E43" s="18" t="s">
        <v>889</v>
      </c>
      <c r="F43" s="14"/>
      <c r="G43" s="80" t="s">
        <v>152</v>
      </c>
      <c r="H43" s="80"/>
      <c r="I43" s="80"/>
      <c r="J43" s="80"/>
      <c r="K43" s="12"/>
    </row>
    <row r="44" spans="2:11" ht="12.75" customHeight="1">
      <c r="B44" s="15"/>
      <c r="C44" s="16"/>
      <c r="D44" s="14"/>
      <c r="E44" s="14"/>
      <c r="F44" s="14"/>
      <c r="G44" s="14"/>
      <c r="H44" s="14"/>
      <c r="I44" s="14"/>
      <c r="J44" s="14"/>
      <c r="K44" s="12"/>
    </row>
    <row r="45" spans="2:11" ht="15" customHeight="1">
      <c r="B45" s="15"/>
      <c r="C45" s="16"/>
      <c r="D45" s="80" t="s">
        <v>153</v>
      </c>
      <c r="E45" s="80"/>
      <c r="F45" s="80"/>
      <c r="G45" s="80"/>
      <c r="H45" s="80"/>
      <c r="I45" s="80"/>
      <c r="J45" s="80"/>
      <c r="K45" s="12"/>
    </row>
    <row r="46" spans="2:11" ht="15" customHeight="1">
      <c r="B46" s="15"/>
      <c r="C46" s="16"/>
      <c r="D46" s="16"/>
      <c r="E46" s="80" t="s">
        <v>154</v>
      </c>
      <c r="F46" s="80"/>
      <c r="G46" s="80"/>
      <c r="H46" s="80"/>
      <c r="I46" s="80"/>
      <c r="J46" s="80"/>
      <c r="K46" s="12"/>
    </row>
    <row r="47" spans="2:11" ht="15" customHeight="1">
      <c r="B47" s="15"/>
      <c r="C47" s="16"/>
      <c r="D47" s="16"/>
      <c r="E47" s="80" t="s">
        <v>155</v>
      </c>
      <c r="F47" s="80"/>
      <c r="G47" s="80"/>
      <c r="H47" s="80"/>
      <c r="I47" s="80"/>
      <c r="J47" s="80"/>
      <c r="K47" s="12"/>
    </row>
    <row r="48" spans="2:11" ht="15" customHeight="1">
      <c r="B48" s="15"/>
      <c r="C48" s="16"/>
      <c r="D48" s="16"/>
      <c r="E48" s="80" t="s">
        <v>156</v>
      </c>
      <c r="F48" s="80"/>
      <c r="G48" s="80"/>
      <c r="H48" s="80"/>
      <c r="I48" s="80"/>
      <c r="J48" s="80"/>
      <c r="K48" s="12"/>
    </row>
    <row r="49" spans="2:11" ht="15" customHeight="1">
      <c r="B49" s="15"/>
      <c r="C49" s="16"/>
      <c r="D49" s="80" t="s">
        <v>157</v>
      </c>
      <c r="E49" s="80"/>
      <c r="F49" s="80"/>
      <c r="G49" s="80"/>
      <c r="H49" s="80"/>
      <c r="I49" s="80"/>
      <c r="J49" s="80"/>
      <c r="K49" s="12"/>
    </row>
    <row r="50" spans="2:11" ht="25.5" customHeight="1">
      <c r="B50" s="11"/>
      <c r="C50" s="82" t="s">
        <v>158</v>
      </c>
      <c r="D50" s="82"/>
      <c r="E50" s="82"/>
      <c r="F50" s="82"/>
      <c r="G50" s="82"/>
      <c r="H50" s="82"/>
      <c r="I50" s="82"/>
      <c r="J50" s="82"/>
      <c r="K50" s="12"/>
    </row>
    <row r="51" spans="2:11" ht="5.25" customHeight="1">
      <c r="B51" s="11"/>
      <c r="C51" s="13"/>
      <c r="D51" s="13"/>
      <c r="E51" s="13"/>
      <c r="F51" s="13"/>
      <c r="G51" s="13"/>
      <c r="H51" s="13"/>
      <c r="I51" s="13"/>
      <c r="J51" s="13"/>
      <c r="K51" s="12"/>
    </row>
    <row r="52" spans="2:11" ht="15" customHeight="1">
      <c r="B52" s="11"/>
      <c r="C52" s="80" t="s">
        <v>159</v>
      </c>
      <c r="D52" s="80"/>
      <c r="E52" s="80"/>
      <c r="F52" s="80"/>
      <c r="G52" s="80"/>
      <c r="H52" s="80"/>
      <c r="I52" s="80"/>
      <c r="J52" s="80"/>
      <c r="K52" s="12"/>
    </row>
    <row r="53" spans="2:11" ht="15" customHeight="1">
      <c r="B53" s="11"/>
      <c r="C53" s="80" t="s">
        <v>160</v>
      </c>
      <c r="D53" s="80"/>
      <c r="E53" s="80"/>
      <c r="F53" s="80"/>
      <c r="G53" s="80"/>
      <c r="H53" s="80"/>
      <c r="I53" s="80"/>
      <c r="J53" s="80"/>
      <c r="K53" s="12"/>
    </row>
    <row r="54" spans="2:11" ht="12.75" customHeight="1">
      <c r="B54" s="11"/>
      <c r="C54" s="14"/>
      <c r="D54" s="14"/>
      <c r="E54" s="14"/>
      <c r="F54" s="14"/>
      <c r="G54" s="14"/>
      <c r="H54" s="14"/>
      <c r="I54" s="14"/>
      <c r="J54" s="14"/>
      <c r="K54" s="12"/>
    </row>
    <row r="55" spans="2:11" ht="15" customHeight="1">
      <c r="B55" s="11"/>
      <c r="C55" s="80" t="s">
        <v>161</v>
      </c>
      <c r="D55" s="80"/>
      <c r="E55" s="80"/>
      <c r="F55" s="80"/>
      <c r="G55" s="80"/>
      <c r="H55" s="80"/>
      <c r="I55" s="80"/>
      <c r="J55" s="80"/>
      <c r="K55" s="12"/>
    </row>
    <row r="56" spans="2:11" ht="15" customHeight="1">
      <c r="B56" s="11"/>
      <c r="C56" s="16"/>
      <c r="D56" s="80" t="s">
        <v>162</v>
      </c>
      <c r="E56" s="80"/>
      <c r="F56" s="80"/>
      <c r="G56" s="80"/>
      <c r="H56" s="80"/>
      <c r="I56" s="80"/>
      <c r="J56" s="80"/>
      <c r="K56" s="12"/>
    </row>
    <row r="57" spans="2:11" ht="15" customHeight="1">
      <c r="B57" s="11"/>
      <c r="C57" s="16"/>
      <c r="D57" s="80" t="s">
        <v>163</v>
      </c>
      <c r="E57" s="80"/>
      <c r="F57" s="80"/>
      <c r="G57" s="80"/>
      <c r="H57" s="80"/>
      <c r="I57" s="80"/>
      <c r="J57" s="80"/>
      <c r="K57" s="12"/>
    </row>
    <row r="58" spans="2:11" ht="15" customHeight="1">
      <c r="B58" s="11"/>
      <c r="C58" s="16"/>
      <c r="D58" s="80" t="s">
        <v>164</v>
      </c>
      <c r="E58" s="80"/>
      <c r="F58" s="80"/>
      <c r="G58" s="80"/>
      <c r="H58" s="80"/>
      <c r="I58" s="80"/>
      <c r="J58" s="80"/>
      <c r="K58" s="12"/>
    </row>
    <row r="59" spans="2:11" ht="15" customHeight="1">
      <c r="B59" s="11"/>
      <c r="C59" s="16"/>
      <c r="D59" s="80" t="s">
        <v>165</v>
      </c>
      <c r="E59" s="80"/>
      <c r="F59" s="80"/>
      <c r="G59" s="80"/>
      <c r="H59" s="80"/>
      <c r="I59" s="80"/>
      <c r="J59" s="80"/>
      <c r="K59" s="12"/>
    </row>
    <row r="60" spans="2:11" ht="15" customHeight="1">
      <c r="B60" s="11"/>
      <c r="C60" s="16"/>
      <c r="D60" s="83" t="s">
        <v>166</v>
      </c>
      <c r="E60" s="83"/>
      <c r="F60" s="83"/>
      <c r="G60" s="83"/>
      <c r="H60" s="83"/>
      <c r="I60" s="83"/>
      <c r="J60" s="83"/>
      <c r="K60" s="12"/>
    </row>
    <row r="61" spans="2:11" ht="15" customHeight="1">
      <c r="B61" s="11"/>
      <c r="C61" s="16"/>
      <c r="D61" s="80" t="s">
        <v>167</v>
      </c>
      <c r="E61" s="80"/>
      <c r="F61" s="80"/>
      <c r="G61" s="80"/>
      <c r="H61" s="80"/>
      <c r="I61" s="80"/>
      <c r="J61" s="80"/>
      <c r="K61" s="12"/>
    </row>
    <row r="62" spans="2:11" ht="12.75" customHeight="1">
      <c r="B62" s="11"/>
      <c r="C62" s="16"/>
      <c r="D62" s="16"/>
      <c r="E62" s="19"/>
      <c r="F62" s="16"/>
      <c r="G62" s="16"/>
      <c r="H62" s="16"/>
      <c r="I62" s="16"/>
      <c r="J62" s="16"/>
      <c r="K62" s="12"/>
    </row>
    <row r="63" spans="2:11" ht="15" customHeight="1">
      <c r="B63" s="11"/>
      <c r="C63" s="16"/>
      <c r="D63" s="80" t="s">
        <v>168</v>
      </c>
      <c r="E63" s="80"/>
      <c r="F63" s="80"/>
      <c r="G63" s="80"/>
      <c r="H63" s="80"/>
      <c r="I63" s="80"/>
      <c r="J63" s="80"/>
      <c r="K63" s="12"/>
    </row>
    <row r="64" spans="2:11" ht="15" customHeight="1">
      <c r="B64" s="11"/>
      <c r="C64" s="16"/>
      <c r="D64" s="83" t="s">
        <v>169</v>
      </c>
      <c r="E64" s="83"/>
      <c r="F64" s="83"/>
      <c r="G64" s="83"/>
      <c r="H64" s="83"/>
      <c r="I64" s="83"/>
      <c r="J64" s="83"/>
      <c r="K64" s="12"/>
    </row>
    <row r="65" spans="2:11" ht="15" customHeight="1">
      <c r="B65" s="11"/>
      <c r="C65" s="16"/>
      <c r="D65" s="80" t="s">
        <v>170</v>
      </c>
      <c r="E65" s="80"/>
      <c r="F65" s="80"/>
      <c r="G65" s="80"/>
      <c r="H65" s="80"/>
      <c r="I65" s="80"/>
      <c r="J65" s="80"/>
      <c r="K65" s="12"/>
    </row>
    <row r="66" spans="2:11" ht="15" customHeight="1">
      <c r="B66" s="11"/>
      <c r="C66" s="16"/>
      <c r="D66" s="80" t="s">
        <v>171</v>
      </c>
      <c r="E66" s="80"/>
      <c r="F66" s="80"/>
      <c r="G66" s="80"/>
      <c r="H66" s="80"/>
      <c r="I66" s="80"/>
      <c r="J66" s="80"/>
      <c r="K66" s="12"/>
    </row>
    <row r="67" spans="2:11" ht="15" customHeight="1">
      <c r="B67" s="11"/>
      <c r="C67" s="16"/>
      <c r="D67" s="80" t="s">
        <v>172</v>
      </c>
      <c r="E67" s="80"/>
      <c r="F67" s="80"/>
      <c r="G67" s="80"/>
      <c r="H67" s="80"/>
      <c r="I67" s="80"/>
      <c r="J67" s="80"/>
      <c r="K67" s="12"/>
    </row>
    <row r="68" spans="2:11" ht="15" customHeight="1">
      <c r="B68" s="11"/>
      <c r="C68" s="16"/>
      <c r="D68" s="80" t="s">
        <v>173</v>
      </c>
      <c r="E68" s="80"/>
      <c r="F68" s="80"/>
      <c r="G68" s="80"/>
      <c r="H68" s="80"/>
      <c r="I68" s="80"/>
      <c r="J68" s="80"/>
      <c r="K68" s="12"/>
    </row>
    <row r="69" spans="2:11" ht="12.75" customHeight="1">
      <c r="B69" s="20"/>
      <c r="C69" s="21"/>
      <c r="D69" s="21"/>
      <c r="E69" s="21"/>
      <c r="F69" s="21"/>
      <c r="G69" s="21"/>
      <c r="H69" s="21"/>
      <c r="I69" s="21"/>
      <c r="J69" s="21"/>
      <c r="K69" s="22"/>
    </row>
    <row r="70" spans="2:11" ht="18.75" customHeight="1">
      <c r="B70" s="23"/>
      <c r="C70" s="23"/>
      <c r="D70" s="23"/>
      <c r="E70" s="23"/>
      <c r="F70" s="23"/>
      <c r="G70" s="23"/>
      <c r="H70" s="23"/>
      <c r="I70" s="23"/>
      <c r="J70" s="23"/>
      <c r="K70" s="24"/>
    </row>
    <row r="71" spans="2:11" ht="18.75" customHeight="1">
      <c r="B71" s="24"/>
      <c r="C71" s="24"/>
      <c r="D71" s="24"/>
      <c r="E71" s="24"/>
      <c r="F71" s="24"/>
      <c r="G71" s="24"/>
      <c r="H71" s="24"/>
      <c r="I71" s="24"/>
      <c r="J71" s="24"/>
      <c r="K71" s="24"/>
    </row>
    <row r="72" spans="2:11" ht="7.5" customHeight="1">
      <c r="B72" s="25"/>
      <c r="C72" s="26"/>
      <c r="D72" s="26"/>
      <c r="E72" s="26"/>
      <c r="F72" s="26"/>
      <c r="G72" s="26"/>
      <c r="H72" s="26"/>
      <c r="I72" s="26"/>
      <c r="J72" s="26"/>
      <c r="K72" s="27"/>
    </row>
    <row r="73" spans="2:11" ht="45" customHeight="1">
      <c r="B73" s="28"/>
      <c r="C73" s="84" t="s">
        <v>119</v>
      </c>
      <c r="D73" s="84"/>
      <c r="E73" s="84"/>
      <c r="F73" s="84"/>
      <c r="G73" s="84"/>
      <c r="H73" s="84"/>
      <c r="I73" s="84"/>
      <c r="J73" s="84"/>
      <c r="K73" s="29"/>
    </row>
    <row r="74" spans="2:11" ht="17.25" customHeight="1">
      <c r="B74" s="28"/>
      <c r="C74" s="30" t="s">
        <v>174</v>
      </c>
      <c r="D74" s="30"/>
      <c r="E74" s="30"/>
      <c r="F74" s="30" t="s">
        <v>175</v>
      </c>
      <c r="G74" s="31"/>
      <c r="H74" s="30" t="s">
        <v>884</v>
      </c>
      <c r="I74" s="30" t="s">
        <v>831</v>
      </c>
      <c r="J74" s="30" t="s">
        <v>176</v>
      </c>
      <c r="K74" s="29"/>
    </row>
    <row r="75" spans="2:11" ht="17.25" customHeight="1">
      <c r="B75" s="28"/>
      <c r="C75" s="32" t="s">
        <v>177</v>
      </c>
      <c r="D75" s="32"/>
      <c r="E75" s="32"/>
      <c r="F75" s="33" t="s">
        <v>178</v>
      </c>
      <c r="G75" s="34"/>
      <c r="H75" s="32"/>
      <c r="I75" s="32"/>
      <c r="J75" s="32" t="s">
        <v>179</v>
      </c>
      <c r="K75" s="29"/>
    </row>
    <row r="76" spans="2:11" ht="5.25" customHeight="1">
      <c r="B76" s="28"/>
      <c r="C76" s="35"/>
      <c r="D76" s="35"/>
      <c r="E76" s="35"/>
      <c r="F76" s="35"/>
      <c r="G76" s="36"/>
      <c r="H76" s="35"/>
      <c r="I76" s="35"/>
      <c r="J76" s="35"/>
      <c r="K76" s="29"/>
    </row>
    <row r="77" spans="2:11" ht="15" customHeight="1">
      <c r="B77" s="28"/>
      <c r="C77" s="18" t="s">
        <v>827</v>
      </c>
      <c r="D77" s="35"/>
      <c r="E77" s="35"/>
      <c r="F77" s="37" t="s">
        <v>180</v>
      </c>
      <c r="G77" s="36"/>
      <c r="H77" s="18" t="s">
        <v>181</v>
      </c>
      <c r="I77" s="18" t="s">
        <v>182</v>
      </c>
      <c r="J77" s="18">
        <v>20</v>
      </c>
      <c r="K77" s="29"/>
    </row>
    <row r="78" spans="2:11" ht="15" customHeight="1">
      <c r="B78" s="28"/>
      <c r="C78" s="18" t="s">
        <v>183</v>
      </c>
      <c r="D78" s="18"/>
      <c r="E78" s="18"/>
      <c r="F78" s="37" t="s">
        <v>180</v>
      </c>
      <c r="G78" s="36"/>
      <c r="H78" s="18" t="s">
        <v>184</v>
      </c>
      <c r="I78" s="18" t="s">
        <v>182</v>
      </c>
      <c r="J78" s="18">
        <v>120</v>
      </c>
      <c r="K78" s="29"/>
    </row>
    <row r="79" spans="2:11" ht="15" customHeight="1">
      <c r="B79" s="38"/>
      <c r="C79" s="18" t="s">
        <v>185</v>
      </c>
      <c r="D79" s="18"/>
      <c r="E79" s="18"/>
      <c r="F79" s="37" t="s">
        <v>186</v>
      </c>
      <c r="G79" s="36"/>
      <c r="H79" s="18" t="s">
        <v>187</v>
      </c>
      <c r="I79" s="18" t="s">
        <v>182</v>
      </c>
      <c r="J79" s="18">
        <v>50</v>
      </c>
      <c r="K79" s="29"/>
    </row>
    <row r="80" spans="2:11" ht="15" customHeight="1">
      <c r="B80" s="38"/>
      <c r="C80" s="18" t="s">
        <v>188</v>
      </c>
      <c r="D80" s="18"/>
      <c r="E80" s="18"/>
      <c r="F80" s="37" t="s">
        <v>180</v>
      </c>
      <c r="G80" s="36"/>
      <c r="H80" s="18" t="s">
        <v>189</v>
      </c>
      <c r="I80" s="18" t="s">
        <v>190</v>
      </c>
      <c r="J80" s="18"/>
      <c r="K80" s="29"/>
    </row>
    <row r="81" spans="2:11" ht="15" customHeight="1">
      <c r="B81" s="38"/>
      <c r="C81" s="39" t="s">
        <v>191</v>
      </c>
      <c r="D81" s="39"/>
      <c r="E81" s="39"/>
      <c r="F81" s="40" t="s">
        <v>186</v>
      </c>
      <c r="G81" s="39"/>
      <c r="H81" s="39" t="s">
        <v>192</v>
      </c>
      <c r="I81" s="39" t="s">
        <v>182</v>
      </c>
      <c r="J81" s="39">
        <v>15</v>
      </c>
      <c r="K81" s="29"/>
    </row>
    <row r="82" spans="2:11" ht="15" customHeight="1">
      <c r="B82" s="38"/>
      <c r="C82" s="39" t="s">
        <v>193</v>
      </c>
      <c r="D82" s="39"/>
      <c r="E82" s="39"/>
      <c r="F82" s="40" t="s">
        <v>186</v>
      </c>
      <c r="G82" s="39"/>
      <c r="H82" s="39" t="s">
        <v>194</v>
      </c>
      <c r="I82" s="39" t="s">
        <v>182</v>
      </c>
      <c r="J82" s="39">
        <v>15</v>
      </c>
      <c r="K82" s="29"/>
    </row>
    <row r="83" spans="2:11" ht="15" customHeight="1">
      <c r="B83" s="38"/>
      <c r="C83" s="39" t="s">
        <v>195</v>
      </c>
      <c r="D83" s="39"/>
      <c r="E83" s="39"/>
      <c r="F83" s="40" t="s">
        <v>186</v>
      </c>
      <c r="G83" s="39"/>
      <c r="H83" s="39" t="s">
        <v>196</v>
      </c>
      <c r="I83" s="39" t="s">
        <v>182</v>
      </c>
      <c r="J83" s="39">
        <v>20</v>
      </c>
      <c r="K83" s="29"/>
    </row>
    <row r="84" spans="2:11" ht="15" customHeight="1">
      <c r="B84" s="38"/>
      <c r="C84" s="39" t="s">
        <v>197</v>
      </c>
      <c r="D84" s="39"/>
      <c r="E84" s="39"/>
      <c r="F84" s="40" t="s">
        <v>186</v>
      </c>
      <c r="G84" s="39"/>
      <c r="H84" s="39" t="s">
        <v>198</v>
      </c>
      <c r="I84" s="39" t="s">
        <v>182</v>
      </c>
      <c r="J84" s="39">
        <v>20</v>
      </c>
      <c r="K84" s="29"/>
    </row>
    <row r="85" spans="2:11" ht="15" customHeight="1">
      <c r="B85" s="38"/>
      <c r="C85" s="18" t="s">
        <v>199</v>
      </c>
      <c r="D85" s="18"/>
      <c r="E85" s="18"/>
      <c r="F85" s="37" t="s">
        <v>186</v>
      </c>
      <c r="G85" s="36"/>
      <c r="H85" s="18" t="s">
        <v>200</v>
      </c>
      <c r="I85" s="18" t="s">
        <v>182</v>
      </c>
      <c r="J85" s="18">
        <v>50</v>
      </c>
      <c r="K85" s="29"/>
    </row>
    <row r="86" spans="2:11" ht="15" customHeight="1">
      <c r="B86" s="38"/>
      <c r="C86" s="18" t="s">
        <v>201</v>
      </c>
      <c r="D86" s="18"/>
      <c r="E86" s="18"/>
      <c r="F86" s="37" t="s">
        <v>186</v>
      </c>
      <c r="G86" s="36"/>
      <c r="H86" s="18" t="s">
        <v>202</v>
      </c>
      <c r="I86" s="18" t="s">
        <v>182</v>
      </c>
      <c r="J86" s="18">
        <v>20</v>
      </c>
      <c r="K86" s="29"/>
    </row>
    <row r="87" spans="2:11" ht="15" customHeight="1">
      <c r="B87" s="38"/>
      <c r="C87" s="18" t="s">
        <v>203</v>
      </c>
      <c r="D87" s="18"/>
      <c r="E87" s="18"/>
      <c r="F87" s="37" t="s">
        <v>186</v>
      </c>
      <c r="G87" s="36"/>
      <c r="H87" s="18" t="s">
        <v>204</v>
      </c>
      <c r="I87" s="18" t="s">
        <v>182</v>
      </c>
      <c r="J87" s="18">
        <v>20</v>
      </c>
      <c r="K87" s="29"/>
    </row>
    <row r="88" spans="2:11" ht="15" customHeight="1">
      <c r="B88" s="38"/>
      <c r="C88" s="18" t="s">
        <v>205</v>
      </c>
      <c r="D88" s="18"/>
      <c r="E88" s="18"/>
      <c r="F88" s="37" t="s">
        <v>186</v>
      </c>
      <c r="G88" s="36"/>
      <c r="H88" s="18" t="s">
        <v>206</v>
      </c>
      <c r="I88" s="18" t="s">
        <v>182</v>
      </c>
      <c r="J88" s="18">
        <v>50</v>
      </c>
      <c r="K88" s="29"/>
    </row>
    <row r="89" spans="2:11" ht="15" customHeight="1">
      <c r="B89" s="38"/>
      <c r="C89" s="18" t="s">
        <v>207</v>
      </c>
      <c r="D89" s="18"/>
      <c r="E89" s="18"/>
      <c r="F89" s="37" t="s">
        <v>186</v>
      </c>
      <c r="G89" s="36"/>
      <c r="H89" s="18" t="s">
        <v>207</v>
      </c>
      <c r="I89" s="18" t="s">
        <v>182</v>
      </c>
      <c r="J89" s="18">
        <v>50</v>
      </c>
      <c r="K89" s="29"/>
    </row>
    <row r="90" spans="2:11" ht="15" customHeight="1">
      <c r="B90" s="38"/>
      <c r="C90" s="18" t="s">
        <v>890</v>
      </c>
      <c r="D90" s="18"/>
      <c r="E90" s="18"/>
      <c r="F90" s="37" t="s">
        <v>186</v>
      </c>
      <c r="G90" s="36"/>
      <c r="H90" s="18" t="s">
        <v>208</v>
      </c>
      <c r="I90" s="18" t="s">
        <v>182</v>
      </c>
      <c r="J90" s="18">
        <v>255</v>
      </c>
      <c r="K90" s="29"/>
    </row>
    <row r="91" spans="2:11" ht="15" customHeight="1">
      <c r="B91" s="38"/>
      <c r="C91" s="18" t="s">
        <v>209</v>
      </c>
      <c r="D91" s="18"/>
      <c r="E91" s="18"/>
      <c r="F91" s="37" t="s">
        <v>180</v>
      </c>
      <c r="G91" s="36"/>
      <c r="H91" s="18" t="s">
        <v>210</v>
      </c>
      <c r="I91" s="18" t="s">
        <v>211</v>
      </c>
      <c r="J91" s="18"/>
      <c r="K91" s="29"/>
    </row>
    <row r="92" spans="2:11" ht="15" customHeight="1">
      <c r="B92" s="38"/>
      <c r="C92" s="18" t="s">
        <v>212</v>
      </c>
      <c r="D92" s="18"/>
      <c r="E92" s="18"/>
      <c r="F92" s="37" t="s">
        <v>180</v>
      </c>
      <c r="G92" s="36"/>
      <c r="H92" s="18" t="s">
        <v>213</v>
      </c>
      <c r="I92" s="18" t="s">
        <v>214</v>
      </c>
      <c r="J92" s="18"/>
      <c r="K92" s="29"/>
    </row>
    <row r="93" spans="2:11" ht="15" customHeight="1">
      <c r="B93" s="38"/>
      <c r="C93" s="18" t="s">
        <v>215</v>
      </c>
      <c r="D93" s="18"/>
      <c r="E93" s="18"/>
      <c r="F93" s="37" t="s">
        <v>180</v>
      </c>
      <c r="G93" s="36"/>
      <c r="H93" s="18" t="s">
        <v>215</v>
      </c>
      <c r="I93" s="18" t="s">
        <v>214</v>
      </c>
      <c r="J93" s="18"/>
      <c r="K93" s="29"/>
    </row>
    <row r="94" spans="2:11" ht="15" customHeight="1">
      <c r="B94" s="38"/>
      <c r="C94" s="18" t="s">
        <v>812</v>
      </c>
      <c r="D94" s="18"/>
      <c r="E94" s="18"/>
      <c r="F94" s="37" t="s">
        <v>180</v>
      </c>
      <c r="G94" s="36"/>
      <c r="H94" s="18" t="s">
        <v>216</v>
      </c>
      <c r="I94" s="18" t="s">
        <v>214</v>
      </c>
      <c r="J94" s="18"/>
      <c r="K94" s="29"/>
    </row>
    <row r="95" spans="2:11" ht="15" customHeight="1">
      <c r="B95" s="38"/>
      <c r="C95" s="18" t="s">
        <v>822</v>
      </c>
      <c r="D95" s="18"/>
      <c r="E95" s="18"/>
      <c r="F95" s="37" t="s">
        <v>180</v>
      </c>
      <c r="G95" s="36"/>
      <c r="H95" s="18" t="s">
        <v>217</v>
      </c>
      <c r="I95" s="18" t="s">
        <v>214</v>
      </c>
      <c r="J95" s="18"/>
      <c r="K95" s="29"/>
    </row>
    <row r="96" spans="2:11" ht="15" customHeight="1">
      <c r="B96" s="41"/>
      <c r="C96" s="42"/>
      <c r="D96" s="42"/>
      <c r="E96" s="42"/>
      <c r="F96" s="42"/>
      <c r="G96" s="42"/>
      <c r="H96" s="42"/>
      <c r="I96" s="42"/>
      <c r="J96" s="42"/>
      <c r="K96" s="43"/>
    </row>
    <row r="97" spans="2:11" ht="18.75" customHeight="1">
      <c r="B97" s="44"/>
      <c r="C97" s="45"/>
      <c r="D97" s="45"/>
      <c r="E97" s="45"/>
      <c r="F97" s="45"/>
      <c r="G97" s="45"/>
      <c r="H97" s="45"/>
      <c r="I97" s="45"/>
      <c r="J97" s="45"/>
      <c r="K97" s="44"/>
    </row>
    <row r="98" spans="2:11" ht="18.75" customHeight="1">
      <c r="B98" s="24"/>
      <c r="C98" s="24"/>
      <c r="D98" s="24"/>
      <c r="E98" s="24"/>
      <c r="F98" s="24"/>
      <c r="G98" s="24"/>
      <c r="H98" s="24"/>
      <c r="I98" s="24"/>
      <c r="J98" s="24"/>
      <c r="K98" s="24"/>
    </row>
    <row r="99" spans="2:11" ht="7.5" customHeight="1">
      <c r="B99" s="25"/>
      <c r="C99" s="26"/>
      <c r="D99" s="26"/>
      <c r="E99" s="26"/>
      <c r="F99" s="26"/>
      <c r="G99" s="26"/>
      <c r="H99" s="26"/>
      <c r="I99" s="26"/>
      <c r="J99" s="26"/>
      <c r="K99" s="27"/>
    </row>
    <row r="100" spans="2:11" ht="45" customHeight="1">
      <c r="B100" s="28"/>
      <c r="C100" s="84" t="s">
        <v>218</v>
      </c>
      <c r="D100" s="84"/>
      <c r="E100" s="84"/>
      <c r="F100" s="84"/>
      <c r="G100" s="84"/>
      <c r="H100" s="84"/>
      <c r="I100" s="84"/>
      <c r="J100" s="84"/>
      <c r="K100" s="29"/>
    </row>
    <row r="101" spans="2:11" ht="17.25" customHeight="1">
      <c r="B101" s="28"/>
      <c r="C101" s="30" t="s">
        <v>174</v>
      </c>
      <c r="D101" s="30"/>
      <c r="E101" s="30"/>
      <c r="F101" s="30" t="s">
        <v>175</v>
      </c>
      <c r="G101" s="31"/>
      <c r="H101" s="30" t="s">
        <v>884</v>
      </c>
      <c r="I101" s="30" t="s">
        <v>831</v>
      </c>
      <c r="J101" s="30" t="s">
        <v>176</v>
      </c>
      <c r="K101" s="29"/>
    </row>
    <row r="102" spans="2:11" ht="17.25" customHeight="1">
      <c r="B102" s="28"/>
      <c r="C102" s="32" t="s">
        <v>177</v>
      </c>
      <c r="D102" s="32"/>
      <c r="E102" s="32"/>
      <c r="F102" s="33" t="s">
        <v>178</v>
      </c>
      <c r="G102" s="34"/>
      <c r="H102" s="32"/>
      <c r="I102" s="32"/>
      <c r="J102" s="32" t="s">
        <v>179</v>
      </c>
      <c r="K102" s="29"/>
    </row>
    <row r="103" spans="2:11" ht="5.25" customHeight="1">
      <c r="B103" s="28"/>
      <c r="C103" s="30"/>
      <c r="D103" s="30"/>
      <c r="E103" s="30"/>
      <c r="F103" s="30"/>
      <c r="G103" s="46"/>
      <c r="H103" s="30"/>
      <c r="I103" s="30"/>
      <c r="J103" s="30"/>
      <c r="K103" s="29"/>
    </row>
    <row r="104" spans="2:11" ht="15" customHeight="1">
      <c r="B104" s="28"/>
      <c r="C104" s="18" t="s">
        <v>827</v>
      </c>
      <c r="D104" s="35"/>
      <c r="E104" s="35"/>
      <c r="F104" s="37" t="s">
        <v>180</v>
      </c>
      <c r="G104" s="46"/>
      <c r="H104" s="18" t="s">
        <v>219</v>
      </c>
      <c r="I104" s="18" t="s">
        <v>182</v>
      </c>
      <c r="J104" s="18">
        <v>20</v>
      </c>
      <c r="K104" s="29"/>
    </row>
    <row r="105" spans="2:11" ht="15" customHeight="1">
      <c r="B105" s="28"/>
      <c r="C105" s="18" t="s">
        <v>183</v>
      </c>
      <c r="D105" s="18"/>
      <c r="E105" s="18"/>
      <c r="F105" s="37" t="s">
        <v>180</v>
      </c>
      <c r="G105" s="18"/>
      <c r="H105" s="18" t="s">
        <v>219</v>
      </c>
      <c r="I105" s="18" t="s">
        <v>182</v>
      </c>
      <c r="J105" s="18">
        <v>120</v>
      </c>
      <c r="K105" s="29"/>
    </row>
    <row r="106" spans="2:11" ht="15" customHeight="1">
      <c r="B106" s="38"/>
      <c r="C106" s="18" t="s">
        <v>185</v>
      </c>
      <c r="D106" s="18"/>
      <c r="E106" s="18"/>
      <c r="F106" s="37" t="s">
        <v>186</v>
      </c>
      <c r="G106" s="18"/>
      <c r="H106" s="18" t="s">
        <v>219</v>
      </c>
      <c r="I106" s="18" t="s">
        <v>182</v>
      </c>
      <c r="J106" s="18">
        <v>50</v>
      </c>
      <c r="K106" s="29"/>
    </row>
    <row r="107" spans="2:11" ht="15" customHeight="1">
      <c r="B107" s="38"/>
      <c r="C107" s="18" t="s">
        <v>188</v>
      </c>
      <c r="D107" s="18"/>
      <c r="E107" s="18"/>
      <c r="F107" s="37" t="s">
        <v>180</v>
      </c>
      <c r="G107" s="18"/>
      <c r="H107" s="18" t="s">
        <v>219</v>
      </c>
      <c r="I107" s="18" t="s">
        <v>190</v>
      </c>
      <c r="J107" s="18"/>
      <c r="K107" s="29"/>
    </row>
    <row r="108" spans="2:11" ht="15" customHeight="1">
      <c r="B108" s="38"/>
      <c r="C108" s="18" t="s">
        <v>199</v>
      </c>
      <c r="D108" s="18"/>
      <c r="E108" s="18"/>
      <c r="F108" s="37" t="s">
        <v>186</v>
      </c>
      <c r="G108" s="18"/>
      <c r="H108" s="18" t="s">
        <v>219</v>
      </c>
      <c r="I108" s="18" t="s">
        <v>182</v>
      </c>
      <c r="J108" s="18">
        <v>50</v>
      </c>
      <c r="K108" s="29"/>
    </row>
    <row r="109" spans="2:11" ht="15" customHeight="1">
      <c r="B109" s="38"/>
      <c r="C109" s="18" t="s">
        <v>207</v>
      </c>
      <c r="D109" s="18"/>
      <c r="E109" s="18"/>
      <c r="F109" s="37" t="s">
        <v>186</v>
      </c>
      <c r="G109" s="18"/>
      <c r="H109" s="18" t="s">
        <v>219</v>
      </c>
      <c r="I109" s="18" t="s">
        <v>182</v>
      </c>
      <c r="J109" s="18">
        <v>50</v>
      </c>
      <c r="K109" s="29"/>
    </row>
    <row r="110" spans="2:11" ht="15" customHeight="1">
      <c r="B110" s="38"/>
      <c r="C110" s="18" t="s">
        <v>205</v>
      </c>
      <c r="D110" s="18"/>
      <c r="E110" s="18"/>
      <c r="F110" s="37" t="s">
        <v>186</v>
      </c>
      <c r="G110" s="18"/>
      <c r="H110" s="18" t="s">
        <v>219</v>
      </c>
      <c r="I110" s="18" t="s">
        <v>182</v>
      </c>
      <c r="J110" s="18">
        <v>50</v>
      </c>
      <c r="K110" s="29"/>
    </row>
    <row r="111" spans="2:11" ht="15" customHeight="1">
      <c r="B111" s="38"/>
      <c r="C111" s="18" t="s">
        <v>827</v>
      </c>
      <c r="D111" s="18"/>
      <c r="E111" s="18"/>
      <c r="F111" s="37" t="s">
        <v>180</v>
      </c>
      <c r="G111" s="18"/>
      <c r="H111" s="18" t="s">
        <v>220</v>
      </c>
      <c r="I111" s="18" t="s">
        <v>182</v>
      </c>
      <c r="J111" s="18">
        <v>20</v>
      </c>
      <c r="K111" s="29"/>
    </row>
    <row r="112" spans="2:11" ht="15" customHeight="1">
      <c r="B112" s="38"/>
      <c r="C112" s="18" t="s">
        <v>221</v>
      </c>
      <c r="D112" s="18"/>
      <c r="E112" s="18"/>
      <c r="F112" s="37" t="s">
        <v>180</v>
      </c>
      <c r="G112" s="18"/>
      <c r="H112" s="18" t="s">
        <v>222</v>
      </c>
      <c r="I112" s="18" t="s">
        <v>182</v>
      </c>
      <c r="J112" s="18">
        <v>120</v>
      </c>
      <c r="K112" s="29"/>
    </row>
    <row r="113" spans="2:11" ht="15" customHeight="1">
      <c r="B113" s="38"/>
      <c r="C113" s="18" t="s">
        <v>812</v>
      </c>
      <c r="D113" s="18"/>
      <c r="E113" s="18"/>
      <c r="F113" s="37" t="s">
        <v>180</v>
      </c>
      <c r="G113" s="18"/>
      <c r="H113" s="18" t="s">
        <v>223</v>
      </c>
      <c r="I113" s="18" t="s">
        <v>214</v>
      </c>
      <c r="J113" s="18"/>
      <c r="K113" s="29"/>
    </row>
    <row r="114" spans="2:11" ht="15" customHeight="1">
      <c r="B114" s="38"/>
      <c r="C114" s="18" t="s">
        <v>822</v>
      </c>
      <c r="D114" s="18"/>
      <c r="E114" s="18"/>
      <c r="F114" s="37" t="s">
        <v>180</v>
      </c>
      <c r="G114" s="18"/>
      <c r="H114" s="18" t="s">
        <v>224</v>
      </c>
      <c r="I114" s="18" t="s">
        <v>214</v>
      </c>
      <c r="J114" s="18"/>
      <c r="K114" s="29"/>
    </row>
    <row r="115" spans="2:11" ht="15" customHeight="1">
      <c r="B115" s="38"/>
      <c r="C115" s="18" t="s">
        <v>831</v>
      </c>
      <c r="D115" s="18"/>
      <c r="E115" s="18"/>
      <c r="F115" s="37" t="s">
        <v>180</v>
      </c>
      <c r="G115" s="18"/>
      <c r="H115" s="18" t="s">
        <v>225</v>
      </c>
      <c r="I115" s="18" t="s">
        <v>226</v>
      </c>
      <c r="J115" s="18"/>
      <c r="K115" s="29"/>
    </row>
    <row r="116" spans="2:11" ht="15" customHeight="1">
      <c r="B116" s="41"/>
      <c r="C116" s="47"/>
      <c r="D116" s="47"/>
      <c r="E116" s="47"/>
      <c r="F116" s="47"/>
      <c r="G116" s="47"/>
      <c r="H116" s="47"/>
      <c r="I116" s="47"/>
      <c r="J116" s="47"/>
      <c r="K116" s="43"/>
    </row>
    <row r="117" spans="2:11" ht="18.75" customHeight="1">
      <c r="B117" s="48"/>
      <c r="C117" s="14"/>
      <c r="D117" s="14"/>
      <c r="E117" s="14"/>
      <c r="F117" s="49"/>
      <c r="G117" s="14"/>
      <c r="H117" s="14"/>
      <c r="I117" s="14"/>
      <c r="J117" s="14"/>
      <c r="K117" s="48"/>
    </row>
    <row r="118" spans="2:11" ht="18.75" customHeight="1">
      <c r="B118" s="24"/>
      <c r="C118" s="24"/>
      <c r="D118" s="24"/>
      <c r="E118" s="24"/>
      <c r="F118" s="24"/>
      <c r="G118" s="24"/>
      <c r="H118" s="24"/>
      <c r="I118" s="24"/>
      <c r="J118" s="24"/>
      <c r="K118" s="24"/>
    </row>
    <row r="119" spans="2:11" ht="7.5" customHeight="1">
      <c r="B119" s="50"/>
      <c r="C119" s="51"/>
      <c r="D119" s="51"/>
      <c r="E119" s="51"/>
      <c r="F119" s="51"/>
      <c r="G119" s="51"/>
      <c r="H119" s="51"/>
      <c r="I119" s="51"/>
      <c r="J119" s="51"/>
      <c r="K119" s="52"/>
    </row>
    <row r="120" spans="2:11" ht="45" customHeight="1">
      <c r="B120" s="53"/>
      <c r="C120" s="81" t="s">
        <v>227</v>
      </c>
      <c r="D120" s="81"/>
      <c r="E120" s="81"/>
      <c r="F120" s="81"/>
      <c r="G120" s="81"/>
      <c r="H120" s="81"/>
      <c r="I120" s="81"/>
      <c r="J120" s="81"/>
      <c r="K120" s="54"/>
    </row>
    <row r="121" spans="2:11" ht="17.25" customHeight="1">
      <c r="B121" s="55"/>
      <c r="C121" s="30" t="s">
        <v>174</v>
      </c>
      <c r="D121" s="30"/>
      <c r="E121" s="30"/>
      <c r="F121" s="30" t="s">
        <v>175</v>
      </c>
      <c r="G121" s="31"/>
      <c r="H121" s="30" t="s">
        <v>884</v>
      </c>
      <c r="I121" s="30" t="s">
        <v>831</v>
      </c>
      <c r="J121" s="30" t="s">
        <v>176</v>
      </c>
      <c r="K121" s="56"/>
    </row>
    <row r="122" spans="2:11" ht="17.25" customHeight="1">
      <c r="B122" s="55"/>
      <c r="C122" s="32" t="s">
        <v>177</v>
      </c>
      <c r="D122" s="32"/>
      <c r="E122" s="32"/>
      <c r="F122" s="33" t="s">
        <v>178</v>
      </c>
      <c r="G122" s="34"/>
      <c r="H122" s="32"/>
      <c r="I122" s="32"/>
      <c r="J122" s="32" t="s">
        <v>179</v>
      </c>
      <c r="K122" s="56"/>
    </row>
    <row r="123" spans="2:11" ht="5.25" customHeight="1">
      <c r="B123" s="57"/>
      <c r="C123" s="35"/>
      <c r="D123" s="35"/>
      <c r="E123" s="35"/>
      <c r="F123" s="35"/>
      <c r="G123" s="18"/>
      <c r="H123" s="35"/>
      <c r="I123" s="35"/>
      <c r="J123" s="35"/>
      <c r="K123" s="58"/>
    </row>
    <row r="124" spans="2:11" ht="15" customHeight="1">
      <c r="B124" s="57"/>
      <c r="C124" s="18" t="s">
        <v>183</v>
      </c>
      <c r="D124" s="35"/>
      <c r="E124" s="35"/>
      <c r="F124" s="37" t="s">
        <v>180</v>
      </c>
      <c r="G124" s="18"/>
      <c r="H124" s="18" t="s">
        <v>219</v>
      </c>
      <c r="I124" s="18" t="s">
        <v>182</v>
      </c>
      <c r="J124" s="18">
        <v>120</v>
      </c>
      <c r="K124" s="59"/>
    </row>
    <row r="125" spans="2:11" ht="15" customHeight="1">
      <c r="B125" s="57"/>
      <c r="C125" s="18" t="s">
        <v>228</v>
      </c>
      <c r="D125" s="18"/>
      <c r="E125" s="18"/>
      <c r="F125" s="37" t="s">
        <v>180</v>
      </c>
      <c r="G125" s="18"/>
      <c r="H125" s="18" t="s">
        <v>229</v>
      </c>
      <c r="I125" s="18" t="s">
        <v>182</v>
      </c>
      <c r="J125" s="18" t="s">
        <v>230</v>
      </c>
      <c r="K125" s="59"/>
    </row>
    <row r="126" spans="2:11" ht="15" customHeight="1">
      <c r="B126" s="57"/>
      <c r="C126" s="18" t="s">
        <v>133</v>
      </c>
      <c r="D126" s="18"/>
      <c r="E126" s="18"/>
      <c r="F126" s="37" t="s">
        <v>180</v>
      </c>
      <c r="G126" s="18"/>
      <c r="H126" s="18" t="s">
        <v>231</v>
      </c>
      <c r="I126" s="18" t="s">
        <v>182</v>
      </c>
      <c r="J126" s="18" t="s">
        <v>230</v>
      </c>
      <c r="K126" s="59"/>
    </row>
    <row r="127" spans="2:11" ht="15" customHeight="1">
      <c r="B127" s="57"/>
      <c r="C127" s="18" t="s">
        <v>191</v>
      </c>
      <c r="D127" s="18"/>
      <c r="E127" s="18"/>
      <c r="F127" s="37" t="s">
        <v>186</v>
      </c>
      <c r="G127" s="18"/>
      <c r="H127" s="18" t="s">
        <v>192</v>
      </c>
      <c r="I127" s="18" t="s">
        <v>182</v>
      </c>
      <c r="J127" s="18">
        <v>15</v>
      </c>
      <c r="K127" s="59"/>
    </row>
    <row r="128" spans="2:11" ht="15" customHeight="1">
      <c r="B128" s="57"/>
      <c r="C128" s="39" t="s">
        <v>193</v>
      </c>
      <c r="D128" s="39"/>
      <c r="E128" s="39"/>
      <c r="F128" s="40" t="s">
        <v>186</v>
      </c>
      <c r="G128" s="39"/>
      <c r="H128" s="39" t="s">
        <v>194</v>
      </c>
      <c r="I128" s="39" t="s">
        <v>182</v>
      </c>
      <c r="J128" s="39">
        <v>15</v>
      </c>
      <c r="K128" s="59"/>
    </row>
    <row r="129" spans="2:11" ht="15" customHeight="1">
      <c r="B129" s="57"/>
      <c r="C129" s="39" t="s">
        <v>195</v>
      </c>
      <c r="D129" s="39"/>
      <c r="E129" s="39"/>
      <c r="F129" s="40" t="s">
        <v>186</v>
      </c>
      <c r="G129" s="39"/>
      <c r="H129" s="39" t="s">
        <v>196</v>
      </c>
      <c r="I129" s="39" t="s">
        <v>182</v>
      </c>
      <c r="J129" s="39">
        <v>20</v>
      </c>
      <c r="K129" s="59"/>
    </row>
    <row r="130" spans="2:11" ht="15" customHeight="1">
      <c r="B130" s="57"/>
      <c r="C130" s="39" t="s">
        <v>197</v>
      </c>
      <c r="D130" s="39"/>
      <c r="E130" s="39"/>
      <c r="F130" s="40" t="s">
        <v>186</v>
      </c>
      <c r="G130" s="39"/>
      <c r="H130" s="39" t="s">
        <v>198</v>
      </c>
      <c r="I130" s="39" t="s">
        <v>182</v>
      </c>
      <c r="J130" s="39">
        <v>20</v>
      </c>
      <c r="K130" s="59"/>
    </row>
    <row r="131" spans="2:11" ht="15" customHeight="1">
      <c r="B131" s="57"/>
      <c r="C131" s="18" t="s">
        <v>185</v>
      </c>
      <c r="D131" s="18"/>
      <c r="E131" s="18"/>
      <c r="F131" s="37" t="s">
        <v>186</v>
      </c>
      <c r="G131" s="18"/>
      <c r="H131" s="18" t="s">
        <v>219</v>
      </c>
      <c r="I131" s="18" t="s">
        <v>182</v>
      </c>
      <c r="J131" s="18">
        <v>50</v>
      </c>
      <c r="K131" s="59"/>
    </row>
    <row r="132" spans="2:11" ht="15" customHeight="1">
      <c r="B132" s="57"/>
      <c r="C132" s="18" t="s">
        <v>199</v>
      </c>
      <c r="D132" s="18"/>
      <c r="E132" s="18"/>
      <c r="F132" s="37" t="s">
        <v>186</v>
      </c>
      <c r="G132" s="18"/>
      <c r="H132" s="18" t="s">
        <v>219</v>
      </c>
      <c r="I132" s="18" t="s">
        <v>182</v>
      </c>
      <c r="J132" s="18">
        <v>50</v>
      </c>
      <c r="K132" s="59"/>
    </row>
    <row r="133" spans="2:11" ht="15" customHeight="1">
      <c r="B133" s="57"/>
      <c r="C133" s="18" t="s">
        <v>205</v>
      </c>
      <c r="D133" s="18"/>
      <c r="E133" s="18"/>
      <c r="F133" s="37" t="s">
        <v>186</v>
      </c>
      <c r="G133" s="18"/>
      <c r="H133" s="18" t="s">
        <v>219</v>
      </c>
      <c r="I133" s="18" t="s">
        <v>182</v>
      </c>
      <c r="J133" s="18">
        <v>50</v>
      </c>
      <c r="K133" s="59"/>
    </row>
    <row r="134" spans="2:11" ht="15" customHeight="1">
      <c r="B134" s="57"/>
      <c r="C134" s="18" t="s">
        <v>207</v>
      </c>
      <c r="D134" s="18"/>
      <c r="E134" s="18"/>
      <c r="F134" s="37" t="s">
        <v>186</v>
      </c>
      <c r="G134" s="18"/>
      <c r="H134" s="18" t="s">
        <v>219</v>
      </c>
      <c r="I134" s="18" t="s">
        <v>182</v>
      </c>
      <c r="J134" s="18">
        <v>50</v>
      </c>
      <c r="K134" s="59"/>
    </row>
    <row r="135" spans="2:11" ht="15" customHeight="1">
      <c r="B135" s="57"/>
      <c r="C135" s="18" t="s">
        <v>890</v>
      </c>
      <c r="D135" s="18"/>
      <c r="E135" s="18"/>
      <c r="F135" s="37" t="s">
        <v>186</v>
      </c>
      <c r="G135" s="18"/>
      <c r="H135" s="18" t="s">
        <v>232</v>
      </c>
      <c r="I135" s="18" t="s">
        <v>182</v>
      </c>
      <c r="J135" s="18">
        <v>255</v>
      </c>
      <c r="K135" s="59"/>
    </row>
    <row r="136" spans="2:11" ht="15" customHeight="1">
      <c r="B136" s="57"/>
      <c r="C136" s="18" t="s">
        <v>209</v>
      </c>
      <c r="D136" s="18"/>
      <c r="E136" s="18"/>
      <c r="F136" s="37" t="s">
        <v>180</v>
      </c>
      <c r="G136" s="18"/>
      <c r="H136" s="18" t="s">
        <v>233</v>
      </c>
      <c r="I136" s="18" t="s">
        <v>211</v>
      </c>
      <c r="J136" s="18"/>
      <c r="K136" s="59"/>
    </row>
    <row r="137" spans="2:11" ht="15" customHeight="1">
      <c r="B137" s="57"/>
      <c r="C137" s="18" t="s">
        <v>212</v>
      </c>
      <c r="D137" s="18"/>
      <c r="E137" s="18"/>
      <c r="F137" s="37" t="s">
        <v>180</v>
      </c>
      <c r="G137" s="18"/>
      <c r="H137" s="18" t="s">
        <v>234</v>
      </c>
      <c r="I137" s="18" t="s">
        <v>214</v>
      </c>
      <c r="J137" s="18"/>
      <c r="K137" s="59"/>
    </row>
    <row r="138" spans="2:11" ht="15" customHeight="1">
      <c r="B138" s="57"/>
      <c r="C138" s="18" t="s">
        <v>215</v>
      </c>
      <c r="D138" s="18"/>
      <c r="E138" s="18"/>
      <c r="F138" s="37" t="s">
        <v>180</v>
      </c>
      <c r="G138" s="18"/>
      <c r="H138" s="18" t="s">
        <v>215</v>
      </c>
      <c r="I138" s="18" t="s">
        <v>214</v>
      </c>
      <c r="J138" s="18"/>
      <c r="K138" s="59"/>
    </row>
    <row r="139" spans="2:11" ht="15" customHeight="1">
      <c r="B139" s="57"/>
      <c r="C139" s="18" t="s">
        <v>812</v>
      </c>
      <c r="D139" s="18"/>
      <c r="E139" s="18"/>
      <c r="F139" s="37" t="s">
        <v>180</v>
      </c>
      <c r="G139" s="18"/>
      <c r="H139" s="18" t="s">
        <v>235</v>
      </c>
      <c r="I139" s="18" t="s">
        <v>214</v>
      </c>
      <c r="J139" s="18"/>
      <c r="K139" s="59"/>
    </row>
    <row r="140" spans="2:11" ht="15" customHeight="1">
      <c r="B140" s="57"/>
      <c r="C140" s="18" t="s">
        <v>236</v>
      </c>
      <c r="D140" s="18"/>
      <c r="E140" s="18"/>
      <c r="F140" s="37" t="s">
        <v>180</v>
      </c>
      <c r="G140" s="18"/>
      <c r="H140" s="18" t="s">
        <v>237</v>
      </c>
      <c r="I140" s="18" t="s">
        <v>214</v>
      </c>
      <c r="J140" s="18"/>
      <c r="K140" s="59"/>
    </row>
    <row r="141" spans="2:11" ht="15" customHeight="1">
      <c r="B141" s="60"/>
      <c r="C141" s="61"/>
      <c r="D141" s="61"/>
      <c r="E141" s="61"/>
      <c r="F141" s="61"/>
      <c r="G141" s="61"/>
      <c r="H141" s="61"/>
      <c r="I141" s="61"/>
      <c r="J141" s="61"/>
      <c r="K141" s="62"/>
    </row>
    <row r="142" spans="2:11" ht="18.75" customHeight="1">
      <c r="B142" s="14"/>
      <c r="C142" s="14"/>
      <c r="D142" s="14"/>
      <c r="E142" s="14"/>
      <c r="F142" s="49"/>
      <c r="G142" s="14"/>
      <c r="H142" s="14"/>
      <c r="I142" s="14"/>
      <c r="J142" s="14"/>
      <c r="K142" s="14"/>
    </row>
    <row r="143" spans="2:11" ht="18.75" customHeight="1">
      <c r="B143" s="24"/>
      <c r="C143" s="24"/>
      <c r="D143" s="24"/>
      <c r="E143" s="24"/>
      <c r="F143" s="24"/>
      <c r="G143" s="24"/>
      <c r="H143" s="24"/>
      <c r="I143" s="24"/>
      <c r="J143" s="24"/>
      <c r="K143" s="24"/>
    </row>
    <row r="144" spans="2:11" ht="7.5" customHeight="1">
      <c r="B144" s="25"/>
      <c r="C144" s="26"/>
      <c r="D144" s="26"/>
      <c r="E144" s="26"/>
      <c r="F144" s="26"/>
      <c r="G144" s="26"/>
      <c r="H144" s="26"/>
      <c r="I144" s="26"/>
      <c r="J144" s="26"/>
      <c r="K144" s="27"/>
    </row>
    <row r="145" spans="2:11" ht="45" customHeight="1">
      <c r="B145" s="28"/>
      <c r="C145" s="84" t="s">
        <v>238</v>
      </c>
      <c r="D145" s="84"/>
      <c r="E145" s="84"/>
      <c r="F145" s="84"/>
      <c r="G145" s="84"/>
      <c r="H145" s="84"/>
      <c r="I145" s="84"/>
      <c r="J145" s="84"/>
      <c r="K145" s="29"/>
    </row>
    <row r="146" spans="2:11" ht="17.25" customHeight="1">
      <c r="B146" s="28"/>
      <c r="C146" s="30" t="s">
        <v>174</v>
      </c>
      <c r="D146" s="30"/>
      <c r="E146" s="30"/>
      <c r="F146" s="30" t="s">
        <v>175</v>
      </c>
      <c r="G146" s="31"/>
      <c r="H146" s="30" t="s">
        <v>884</v>
      </c>
      <c r="I146" s="30" t="s">
        <v>831</v>
      </c>
      <c r="J146" s="30" t="s">
        <v>176</v>
      </c>
      <c r="K146" s="29"/>
    </row>
    <row r="147" spans="2:11" ht="17.25" customHeight="1">
      <c r="B147" s="28"/>
      <c r="C147" s="32" t="s">
        <v>177</v>
      </c>
      <c r="D147" s="32"/>
      <c r="E147" s="32"/>
      <c r="F147" s="33" t="s">
        <v>178</v>
      </c>
      <c r="G147" s="34"/>
      <c r="H147" s="32"/>
      <c r="I147" s="32"/>
      <c r="J147" s="32" t="s">
        <v>179</v>
      </c>
      <c r="K147" s="29"/>
    </row>
    <row r="148" spans="2:11" ht="5.25" customHeight="1">
      <c r="B148" s="38"/>
      <c r="C148" s="35"/>
      <c r="D148" s="35"/>
      <c r="E148" s="35"/>
      <c r="F148" s="35"/>
      <c r="G148" s="36"/>
      <c r="H148" s="35"/>
      <c r="I148" s="35"/>
      <c r="J148" s="35"/>
      <c r="K148" s="59"/>
    </row>
    <row r="149" spans="2:11" ht="15" customHeight="1">
      <c r="B149" s="38"/>
      <c r="C149" s="63" t="s">
        <v>183</v>
      </c>
      <c r="D149" s="18"/>
      <c r="E149" s="18"/>
      <c r="F149" s="64" t="s">
        <v>180</v>
      </c>
      <c r="G149" s="18"/>
      <c r="H149" s="63" t="s">
        <v>219</v>
      </c>
      <c r="I149" s="63" t="s">
        <v>182</v>
      </c>
      <c r="J149" s="63">
        <v>120</v>
      </c>
      <c r="K149" s="59"/>
    </row>
    <row r="150" spans="2:11" ht="15" customHeight="1">
      <c r="B150" s="38"/>
      <c r="C150" s="63" t="s">
        <v>228</v>
      </c>
      <c r="D150" s="18"/>
      <c r="E150" s="18"/>
      <c r="F150" s="64" t="s">
        <v>180</v>
      </c>
      <c r="G150" s="18"/>
      <c r="H150" s="63" t="s">
        <v>239</v>
      </c>
      <c r="I150" s="63" t="s">
        <v>182</v>
      </c>
      <c r="J150" s="63" t="s">
        <v>230</v>
      </c>
      <c r="K150" s="59"/>
    </row>
    <row r="151" spans="2:11" ht="15" customHeight="1">
      <c r="B151" s="38"/>
      <c r="C151" s="63" t="s">
        <v>133</v>
      </c>
      <c r="D151" s="18"/>
      <c r="E151" s="18"/>
      <c r="F151" s="64" t="s">
        <v>180</v>
      </c>
      <c r="G151" s="18"/>
      <c r="H151" s="63" t="s">
        <v>240</v>
      </c>
      <c r="I151" s="63" t="s">
        <v>182</v>
      </c>
      <c r="J151" s="63" t="s">
        <v>230</v>
      </c>
      <c r="K151" s="59"/>
    </row>
    <row r="152" spans="2:11" ht="15" customHeight="1">
      <c r="B152" s="38"/>
      <c r="C152" s="63" t="s">
        <v>185</v>
      </c>
      <c r="D152" s="18"/>
      <c r="E152" s="18"/>
      <c r="F152" s="64" t="s">
        <v>186</v>
      </c>
      <c r="G152" s="18"/>
      <c r="H152" s="63" t="s">
        <v>219</v>
      </c>
      <c r="I152" s="63" t="s">
        <v>182</v>
      </c>
      <c r="J152" s="63">
        <v>50</v>
      </c>
      <c r="K152" s="59"/>
    </row>
    <row r="153" spans="2:11" ht="15" customHeight="1">
      <c r="B153" s="38"/>
      <c r="C153" s="63" t="s">
        <v>188</v>
      </c>
      <c r="D153" s="18"/>
      <c r="E153" s="18"/>
      <c r="F153" s="64" t="s">
        <v>180</v>
      </c>
      <c r="G153" s="18"/>
      <c r="H153" s="63" t="s">
        <v>219</v>
      </c>
      <c r="I153" s="63" t="s">
        <v>190</v>
      </c>
      <c r="J153" s="63"/>
      <c r="K153" s="59"/>
    </row>
    <row r="154" spans="2:11" ht="15" customHeight="1">
      <c r="B154" s="38"/>
      <c r="C154" s="63" t="s">
        <v>199</v>
      </c>
      <c r="D154" s="18"/>
      <c r="E154" s="18"/>
      <c r="F154" s="64" t="s">
        <v>186</v>
      </c>
      <c r="G154" s="18"/>
      <c r="H154" s="63" t="s">
        <v>219</v>
      </c>
      <c r="I154" s="63" t="s">
        <v>182</v>
      </c>
      <c r="J154" s="63">
        <v>50</v>
      </c>
      <c r="K154" s="59"/>
    </row>
    <row r="155" spans="2:11" ht="15" customHeight="1">
      <c r="B155" s="38"/>
      <c r="C155" s="63" t="s">
        <v>207</v>
      </c>
      <c r="D155" s="18"/>
      <c r="E155" s="18"/>
      <c r="F155" s="64" t="s">
        <v>186</v>
      </c>
      <c r="G155" s="18"/>
      <c r="H155" s="63" t="s">
        <v>219</v>
      </c>
      <c r="I155" s="63" t="s">
        <v>182</v>
      </c>
      <c r="J155" s="63">
        <v>50</v>
      </c>
      <c r="K155" s="59"/>
    </row>
    <row r="156" spans="2:11" ht="15" customHeight="1">
      <c r="B156" s="38"/>
      <c r="C156" s="63" t="s">
        <v>205</v>
      </c>
      <c r="D156" s="18"/>
      <c r="E156" s="18"/>
      <c r="F156" s="64" t="s">
        <v>186</v>
      </c>
      <c r="G156" s="18"/>
      <c r="H156" s="63" t="s">
        <v>219</v>
      </c>
      <c r="I156" s="63" t="s">
        <v>182</v>
      </c>
      <c r="J156" s="63">
        <v>50</v>
      </c>
      <c r="K156" s="59"/>
    </row>
    <row r="157" spans="2:11" ht="15" customHeight="1">
      <c r="B157" s="38"/>
      <c r="C157" s="63" t="s">
        <v>868</v>
      </c>
      <c r="D157" s="18"/>
      <c r="E157" s="18"/>
      <c r="F157" s="64" t="s">
        <v>180</v>
      </c>
      <c r="G157" s="18"/>
      <c r="H157" s="63" t="s">
        <v>241</v>
      </c>
      <c r="I157" s="63" t="s">
        <v>182</v>
      </c>
      <c r="J157" s="63" t="s">
        <v>242</v>
      </c>
      <c r="K157" s="59"/>
    </row>
    <row r="158" spans="2:11" ht="15" customHeight="1">
      <c r="B158" s="38"/>
      <c r="C158" s="63" t="s">
        <v>243</v>
      </c>
      <c r="D158" s="18"/>
      <c r="E158" s="18"/>
      <c r="F158" s="64" t="s">
        <v>180</v>
      </c>
      <c r="G158" s="18"/>
      <c r="H158" s="63" t="s">
        <v>244</v>
      </c>
      <c r="I158" s="63" t="s">
        <v>214</v>
      </c>
      <c r="J158" s="63"/>
      <c r="K158" s="59"/>
    </row>
    <row r="159" spans="2:11" ht="15" customHeight="1">
      <c r="B159" s="65"/>
      <c r="C159" s="47"/>
      <c r="D159" s="47"/>
      <c r="E159" s="47"/>
      <c r="F159" s="47"/>
      <c r="G159" s="47"/>
      <c r="H159" s="47"/>
      <c r="I159" s="47"/>
      <c r="J159" s="47"/>
      <c r="K159" s="66"/>
    </row>
    <row r="160" spans="2:11" ht="18.75" customHeight="1">
      <c r="B160" s="14"/>
      <c r="C160" s="18"/>
      <c r="D160" s="18"/>
      <c r="E160" s="18"/>
      <c r="F160" s="37"/>
      <c r="G160" s="18"/>
      <c r="H160" s="18"/>
      <c r="I160" s="18"/>
      <c r="J160" s="18"/>
      <c r="K160" s="14"/>
    </row>
    <row r="161" spans="2:11" ht="18.75" customHeight="1">
      <c r="B161" s="24"/>
      <c r="C161" s="24"/>
      <c r="D161" s="24"/>
      <c r="E161" s="24"/>
      <c r="F161" s="24"/>
      <c r="G161" s="24"/>
      <c r="H161" s="24"/>
      <c r="I161" s="24"/>
      <c r="J161" s="24"/>
      <c r="K161" s="24"/>
    </row>
    <row r="162" spans="2:11" ht="7.5" customHeight="1">
      <c r="B162" s="5"/>
      <c r="C162" s="6"/>
      <c r="D162" s="6"/>
      <c r="E162" s="6"/>
      <c r="F162" s="6"/>
      <c r="G162" s="6"/>
      <c r="H162" s="6"/>
      <c r="I162" s="6"/>
      <c r="J162" s="6"/>
      <c r="K162" s="7"/>
    </row>
    <row r="163" spans="2:11" ht="45" customHeight="1">
      <c r="B163" s="8"/>
      <c r="C163" s="81" t="s">
        <v>245</v>
      </c>
      <c r="D163" s="81"/>
      <c r="E163" s="81"/>
      <c r="F163" s="81"/>
      <c r="G163" s="81"/>
      <c r="H163" s="81"/>
      <c r="I163" s="81"/>
      <c r="J163" s="81"/>
      <c r="K163" s="9"/>
    </row>
    <row r="164" spans="2:11" ht="17.25" customHeight="1">
      <c r="B164" s="8"/>
      <c r="C164" s="30" t="s">
        <v>174</v>
      </c>
      <c r="D164" s="30"/>
      <c r="E164" s="30"/>
      <c r="F164" s="30" t="s">
        <v>175</v>
      </c>
      <c r="G164" s="67"/>
      <c r="H164" s="68" t="s">
        <v>884</v>
      </c>
      <c r="I164" s="68" t="s">
        <v>831</v>
      </c>
      <c r="J164" s="30" t="s">
        <v>176</v>
      </c>
      <c r="K164" s="9"/>
    </row>
    <row r="165" spans="2:11" ht="17.25" customHeight="1">
      <c r="B165" s="11"/>
      <c r="C165" s="32" t="s">
        <v>177</v>
      </c>
      <c r="D165" s="32"/>
      <c r="E165" s="32"/>
      <c r="F165" s="33" t="s">
        <v>178</v>
      </c>
      <c r="G165" s="69"/>
      <c r="H165" s="70"/>
      <c r="I165" s="70"/>
      <c r="J165" s="32" t="s">
        <v>179</v>
      </c>
      <c r="K165" s="12"/>
    </row>
    <row r="166" spans="2:11" ht="5.25" customHeight="1">
      <c r="B166" s="38"/>
      <c r="C166" s="35"/>
      <c r="D166" s="35"/>
      <c r="E166" s="35"/>
      <c r="F166" s="35"/>
      <c r="G166" s="36"/>
      <c r="H166" s="35"/>
      <c r="I166" s="35"/>
      <c r="J166" s="35"/>
      <c r="K166" s="59"/>
    </row>
    <row r="167" spans="2:11" ht="15" customHeight="1">
      <c r="B167" s="38"/>
      <c r="C167" s="18" t="s">
        <v>183</v>
      </c>
      <c r="D167" s="18"/>
      <c r="E167" s="18"/>
      <c r="F167" s="37" t="s">
        <v>180</v>
      </c>
      <c r="G167" s="18"/>
      <c r="H167" s="18" t="s">
        <v>219</v>
      </c>
      <c r="I167" s="18" t="s">
        <v>182</v>
      </c>
      <c r="J167" s="18">
        <v>120</v>
      </c>
      <c r="K167" s="59"/>
    </row>
    <row r="168" spans="2:11" ht="15" customHeight="1">
      <c r="B168" s="38"/>
      <c r="C168" s="18" t="s">
        <v>228</v>
      </c>
      <c r="D168" s="18"/>
      <c r="E168" s="18"/>
      <c r="F168" s="37" t="s">
        <v>180</v>
      </c>
      <c r="G168" s="18"/>
      <c r="H168" s="18" t="s">
        <v>229</v>
      </c>
      <c r="I168" s="18" t="s">
        <v>182</v>
      </c>
      <c r="J168" s="18" t="s">
        <v>230</v>
      </c>
      <c r="K168" s="59"/>
    </row>
    <row r="169" spans="2:11" ht="15" customHeight="1">
      <c r="B169" s="38"/>
      <c r="C169" s="18" t="s">
        <v>133</v>
      </c>
      <c r="D169" s="18"/>
      <c r="E169" s="18"/>
      <c r="F169" s="37" t="s">
        <v>180</v>
      </c>
      <c r="G169" s="18"/>
      <c r="H169" s="18" t="s">
        <v>246</v>
      </c>
      <c r="I169" s="18" t="s">
        <v>182</v>
      </c>
      <c r="J169" s="18" t="s">
        <v>230</v>
      </c>
      <c r="K169" s="59"/>
    </row>
    <row r="170" spans="2:11" ht="15" customHeight="1">
      <c r="B170" s="38"/>
      <c r="C170" s="18" t="s">
        <v>185</v>
      </c>
      <c r="D170" s="18"/>
      <c r="E170" s="18"/>
      <c r="F170" s="37" t="s">
        <v>186</v>
      </c>
      <c r="G170" s="18"/>
      <c r="H170" s="18" t="s">
        <v>246</v>
      </c>
      <c r="I170" s="18" t="s">
        <v>182</v>
      </c>
      <c r="J170" s="18">
        <v>50</v>
      </c>
      <c r="K170" s="59"/>
    </row>
    <row r="171" spans="2:11" ht="15" customHeight="1">
      <c r="B171" s="38"/>
      <c r="C171" s="18" t="s">
        <v>188</v>
      </c>
      <c r="D171" s="18"/>
      <c r="E171" s="18"/>
      <c r="F171" s="37" t="s">
        <v>180</v>
      </c>
      <c r="G171" s="18"/>
      <c r="H171" s="18" t="s">
        <v>246</v>
      </c>
      <c r="I171" s="18" t="s">
        <v>190</v>
      </c>
      <c r="J171" s="18"/>
      <c r="K171" s="59"/>
    </row>
    <row r="172" spans="2:11" ht="15" customHeight="1">
      <c r="B172" s="38"/>
      <c r="C172" s="18" t="s">
        <v>199</v>
      </c>
      <c r="D172" s="18"/>
      <c r="E172" s="18"/>
      <c r="F172" s="37" t="s">
        <v>186</v>
      </c>
      <c r="G172" s="18"/>
      <c r="H172" s="18" t="s">
        <v>246</v>
      </c>
      <c r="I172" s="18" t="s">
        <v>182</v>
      </c>
      <c r="J172" s="18">
        <v>50</v>
      </c>
      <c r="K172" s="59"/>
    </row>
    <row r="173" spans="2:11" ht="15" customHeight="1">
      <c r="B173" s="38"/>
      <c r="C173" s="18" t="s">
        <v>207</v>
      </c>
      <c r="D173" s="18"/>
      <c r="E173" s="18"/>
      <c r="F173" s="37" t="s">
        <v>186</v>
      </c>
      <c r="G173" s="18"/>
      <c r="H173" s="18" t="s">
        <v>246</v>
      </c>
      <c r="I173" s="18" t="s">
        <v>182</v>
      </c>
      <c r="J173" s="18">
        <v>50</v>
      </c>
      <c r="K173" s="59"/>
    </row>
    <row r="174" spans="2:11" ht="15" customHeight="1">
      <c r="B174" s="38"/>
      <c r="C174" s="18" t="s">
        <v>205</v>
      </c>
      <c r="D174" s="18"/>
      <c r="E174" s="18"/>
      <c r="F174" s="37" t="s">
        <v>186</v>
      </c>
      <c r="G174" s="18"/>
      <c r="H174" s="18" t="s">
        <v>246</v>
      </c>
      <c r="I174" s="18" t="s">
        <v>182</v>
      </c>
      <c r="J174" s="18">
        <v>50</v>
      </c>
      <c r="K174" s="59"/>
    </row>
    <row r="175" spans="2:11" ht="15" customHeight="1">
      <c r="B175" s="38"/>
      <c r="C175" s="18" t="s">
        <v>883</v>
      </c>
      <c r="D175" s="18"/>
      <c r="E175" s="18"/>
      <c r="F175" s="37" t="s">
        <v>180</v>
      </c>
      <c r="G175" s="18"/>
      <c r="H175" s="18" t="s">
        <v>247</v>
      </c>
      <c r="I175" s="18" t="s">
        <v>248</v>
      </c>
      <c r="J175" s="18"/>
      <c r="K175" s="59"/>
    </row>
    <row r="176" spans="2:11" ht="15" customHeight="1">
      <c r="B176" s="38"/>
      <c r="C176" s="18" t="s">
        <v>831</v>
      </c>
      <c r="D176" s="18"/>
      <c r="E176" s="18"/>
      <c r="F176" s="37" t="s">
        <v>180</v>
      </c>
      <c r="G176" s="18"/>
      <c r="H176" s="18" t="s">
        <v>249</v>
      </c>
      <c r="I176" s="18" t="s">
        <v>250</v>
      </c>
      <c r="J176" s="18">
        <v>1</v>
      </c>
      <c r="K176" s="59"/>
    </row>
    <row r="177" spans="2:11" ht="15" customHeight="1">
      <c r="B177" s="38"/>
      <c r="C177" s="18" t="s">
        <v>827</v>
      </c>
      <c r="D177" s="18"/>
      <c r="E177" s="18"/>
      <c r="F177" s="37" t="s">
        <v>180</v>
      </c>
      <c r="G177" s="18"/>
      <c r="H177" s="18" t="s">
        <v>251</v>
      </c>
      <c r="I177" s="18" t="s">
        <v>182</v>
      </c>
      <c r="J177" s="18">
        <v>20</v>
      </c>
      <c r="K177" s="59"/>
    </row>
    <row r="178" spans="2:11" ht="15" customHeight="1">
      <c r="B178" s="38"/>
      <c r="C178" s="18" t="s">
        <v>884</v>
      </c>
      <c r="D178" s="18"/>
      <c r="E178" s="18"/>
      <c r="F178" s="37" t="s">
        <v>180</v>
      </c>
      <c r="G178" s="18"/>
      <c r="H178" s="18" t="s">
        <v>252</v>
      </c>
      <c r="I178" s="18" t="s">
        <v>182</v>
      </c>
      <c r="J178" s="18">
        <v>255</v>
      </c>
      <c r="K178" s="59"/>
    </row>
    <row r="179" spans="2:11" ht="15" customHeight="1">
      <c r="B179" s="38"/>
      <c r="C179" s="18" t="s">
        <v>885</v>
      </c>
      <c r="D179" s="18"/>
      <c r="E179" s="18"/>
      <c r="F179" s="37" t="s">
        <v>180</v>
      </c>
      <c r="G179" s="18"/>
      <c r="H179" s="18" t="s">
        <v>145</v>
      </c>
      <c r="I179" s="18" t="s">
        <v>182</v>
      </c>
      <c r="J179" s="18">
        <v>10</v>
      </c>
      <c r="K179" s="59"/>
    </row>
    <row r="180" spans="2:11" ht="15" customHeight="1">
      <c r="B180" s="38"/>
      <c r="C180" s="18" t="s">
        <v>886</v>
      </c>
      <c r="D180" s="18"/>
      <c r="E180" s="18"/>
      <c r="F180" s="37" t="s">
        <v>180</v>
      </c>
      <c r="G180" s="18"/>
      <c r="H180" s="18" t="s">
        <v>253</v>
      </c>
      <c r="I180" s="18" t="s">
        <v>214</v>
      </c>
      <c r="J180" s="18"/>
      <c r="K180" s="59"/>
    </row>
    <row r="181" spans="2:11" ht="15" customHeight="1">
      <c r="B181" s="38"/>
      <c r="C181" s="18" t="s">
        <v>254</v>
      </c>
      <c r="D181" s="18"/>
      <c r="E181" s="18"/>
      <c r="F181" s="37" t="s">
        <v>180</v>
      </c>
      <c r="G181" s="18"/>
      <c r="H181" s="18" t="s">
        <v>255</v>
      </c>
      <c r="I181" s="18" t="s">
        <v>214</v>
      </c>
      <c r="J181" s="18"/>
      <c r="K181" s="59"/>
    </row>
    <row r="182" spans="2:11" ht="15" customHeight="1">
      <c r="B182" s="38"/>
      <c r="C182" s="18" t="s">
        <v>243</v>
      </c>
      <c r="D182" s="18"/>
      <c r="E182" s="18"/>
      <c r="F182" s="37" t="s">
        <v>180</v>
      </c>
      <c r="G182" s="18"/>
      <c r="H182" s="18" t="s">
        <v>256</v>
      </c>
      <c r="I182" s="18" t="s">
        <v>214</v>
      </c>
      <c r="J182" s="18"/>
      <c r="K182" s="59"/>
    </row>
    <row r="183" spans="2:11" ht="15" customHeight="1">
      <c r="B183" s="38"/>
      <c r="C183" s="18" t="s">
        <v>889</v>
      </c>
      <c r="D183" s="18"/>
      <c r="E183" s="18"/>
      <c r="F183" s="37" t="s">
        <v>186</v>
      </c>
      <c r="G183" s="18"/>
      <c r="H183" s="18" t="s">
        <v>257</v>
      </c>
      <c r="I183" s="18" t="s">
        <v>182</v>
      </c>
      <c r="J183" s="18">
        <v>50</v>
      </c>
      <c r="K183" s="59"/>
    </row>
    <row r="184" spans="2:11" ht="15" customHeight="1">
      <c r="B184" s="65"/>
      <c r="C184" s="47"/>
      <c r="D184" s="47"/>
      <c r="E184" s="47"/>
      <c r="F184" s="47"/>
      <c r="G184" s="47"/>
      <c r="H184" s="47"/>
      <c r="I184" s="47"/>
      <c r="J184" s="47"/>
      <c r="K184" s="66"/>
    </row>
    <row r="185" spans="2:11" ht="18.75" customHeight="1">
      <c r="B185" s="14"/>
      <c r="C185" s="18"/>
      <c r="D185" s="18"/>
      <c r="E185" s="18"/>
      <c r="F185" s="37"/>
      <c r="G185" s="18"/>
      <c r="H185" s="18"/>
      <c r="I185" s="18"/>
      <c r="J185" s="18"/>
      <c r="K185" s="14"/>
    </row>
    <row r="186" spans="2:11" ht="18.75" customHeight="1">
      <c r="B186" s="24"/>
      <c r="C186" s="24"/>
      <c r="D186" s="24"/>
      <c r="E186" s="24"/>
      <c r="F186" s="24"/>
      <c r="G186" s="24"/>
      <c r="H186" s="24"/>
      <c r="I186" s="24"/>
      <c r="J186" s="24"/>
      <c r="K186" s="24"/>
    </row>
    <row r="187" spans="2:11" ht="12">
      <c r="B187" s="5"/>
      <c r="C187" s="6"/>
      <c r="D187" s="6"/>
      <c r="E187" s="6"/>
      <c r="F187" s="6"/>
      <c r="G187" s="6"/>
      <c r="H187" s="6"/>
      <c r="I187" s="6"/>
      <c r="J187" s="6"/>
      <c r="K187" s="7"/>
    </row>
    <row r="188" spans="2:11" ht="21.75">
      <c r="B188" s="8"/>
      <c r="C188" s="81" t="s">
        <v>258</v>
      </c>
      <c r="D188" s="81"/>
      <c r="E188" s="81"/>
      <c r="F188" s="81"/>
      <c r="G188" s="81"/>
      <c r="H188" s="81"/>
      <c r="I188" s="81"/>
      <c r="J188" s="81"/>
      <c r="K188" s="9"/>
    </row>
    <row r="189" spans="2:11" ht="25.5" customHeight="1">
      <c r="B189" s="8"/>
      <c r="C189" s="71" t="s">
        <v>259</v>
      </c>
      <c r="D189" s="71"/>
      <c r="E189" s="71"/>
      <c r="F189" s="71" t="s">
        <v>260</v>
      </c>
      <c r="G189" s="72"/>
      <c r="H189" s="86" t="s">
        <v>261</v>
      </c>
      <c r="I189" s="86"/>
      <c r="J189" s="86"/>
      <c r="K189" s="9"/>
    </row>
    <row r="190" spans="2:11" ht="5.25" customHeight="1">
      <c r="B190" s="38"/>
      <c r="C190" s="35"/>
      <c r="D190" s="35"/>
      <c r="E190" s="35"/>
      <c r="F190" s="35"/>
      <c r="G190" s="18"/>
      <c r="H190" s="35"/>
      <c r="I190" s="35"/>
      <c r="J190" s="35"/>
      <c r="K190" s="59"/>
    </row>
    <row r="191" spans="2:11" ht="15" customHeight="1">
      <c r="B191" s="38"/>
      <c r="C191" s="18" t="s">
        <v>262</v>
      </c>
      <c r="D191" s="18"/>
      <c r="E191" s="18"/>
      <c r="F191" s="37" t="s">
        <v>817</v>
      </c>
      <c r="G191" s="18"/>
      <c r="H191" s="85" t="s">
        <v>263</v>
      </c>
      <c r="I191" s="85"/>
      <c r="J191" s="85"/>
      <c r="K191" s="59"/>
    </row>
    <row r="192" spans="2:11" ht="15" customHeight="1">
      <c r="B192" s="38"/>
      <c r="C192" s="44"/>
      <c r="D192" s="18"/>
      <c r="E192" s="18"/>
      <c r="F192" s="37" t="s">
        <v>818</v>
      </c>
      <c r="G192" s="18"/>
      <c r="H192" s="85" t="s">
        <v>264</v>
      </c>
      <c r="I192" s="85"/>
      <c r="J192" s="85"/>
      <c r="K192" s="59"/>
    </row>
    <row r="193" spans="2:11" ht="15" customHeight="1">
      <c r="B193" s="38"/>
      <c r="C193" s="44"/>
      <c r="D193" s="18"/>
      <c r="E193" s="18"/>
      <c r="F193" s="37" t="s">
        <v>821</v>
      </c>
      <c r="G193" s="18"/>
      <c r="H193" s="85" t="s">
        <v>265</v>
      </c>
      <c r="I193" s="85"/>
      <c r="J193" s="85"/>
      <c r="K193" s="59"/>
    </row>
    <row r="194" spans="2:11" ht="15" customHeight="1">
      <c r="B194" s="38"/>
      <c r="C194" s="18"/>
      <c r="D194" s="18"/>
      <c r="E194" s="18"/>
      <c r="F194" s="37" t="s">
        <v>819</v>
      </c>
      <c r="G194" s="18"/>
      <c r="H194" s="85" t="s">
        <v>266</v>
      </c>
      <c r="I194" s="85"/>
      <c r="J194" s="85"/>
      <c r="K194" s="59"/>
    </row>
    <row r="195" spans="2:11" ht="15" customHeight="1">
      <c r="B195" s="38"/>
      <c r="C195" s="18"/>
      <c r="D195" s="18"/>
      <c r="E195" s="18"/>
      <c r="F195" s="37" t="s">
        <v>820</v>
      </c>
      <c r="G195" s="18"/>
      <c r="H195" s="85" t="s">
        <v>267</v>
      </c>
      <c r="I195" s="85"/>
      <c r="J195" s="85"/>
      <c r="K195" s="59"/>
    </row>
    <row r="196" spans="2:11" ht="15" customHeight="1">
      <c r="B196" s="38"/>
      <c r="C196" s="18"/>
      <c r="D196" s="18"/>
      <c r="E196" s="18"/>
      <c r="F196" s="37"/>
      <c r="G196" s="18"/>
      <c r="H196" s="18"/>
      <c r="I196" s="18"/>
      <c r="J196" s="18"/>
      <c r="K196" s="59"/>
    </row>
    <row r="197" spans="2:11" ht="15" customHeight="1">
      <c r="B197" s="38"/>
      <c r="C197" s="18" t="s">
        <v>226</v>
      </c>
      <c r="D197" s="18"/>
      <c r="E197" s="18"/>
      <c r="F197" s="37" t="s">
        <v>857</v>
      </c>
      <c r="G197" s="18"/>
      <c r="H197" s="85" t="s">
        <v>268</v>
      </c>
      <c r="I197" s="85"/>
      <c r="J197" s="85"/>
      <c r="K197" s="59"/>
    </row>
    <row r="198" spans="2:11" ht="15" customHeight="1">
      <c r="B198" s="38"/>
      <c r="C198" s="44"/>
      <c r="D198" s="18"/>
      <c r="E198" s="18"/>
      <c r="F198" s="37" t="s">
        <v>129</v>
      </c>
      <c r="G198" s="18"/>
      <c r="H198" s="85" t="s">
        <v>130</v>
      </c>
      <c r="I198" s="85"/>
      <c r="J198" s="85"/>
      <c r="K198" s="59"/>
    </row>
    <row r="199" spans="2:11" ht="15" customHeight="1">
      <c r="B199" s="38"/>
      <c r="C199" s="18"/>
      <c r="D199" s="18"/>
      <c r="E199" s="18"/>
      <c r="F199" s="37" t="s">
        <v>852</v>
      </c>
      <c r="G199" s="18"/>
      <c r="H199" s="85" t="s">
        <v>269</v>
      </c>
      <c r="I199" s="85"/>
      <c r="J199" s="85"/>
      <c r="K199" s="59"/>
    </row>
    <row r="200" spans="2:11" ht="15" customHeight="1">
      <c r="B200" s="73"/>
      <c r="C200" s="44"/>
      <c r="D200" s="44"/>
      <c r="E200" s="44"/>
      <c r="F200" s="37" t="s">
        <v>861</v>
      </c>
      <c r="G200" s="23"/>
      <c r="H200" s="87" t="s">
        <v>860</v>
      </c>
      <c r="I200" s="87"/>
      <c r="J200" s="87"/>
      <c r="K200" s="74"/>
    </row>
    <row r="201" spans="2:11" ht="15" customHeight="1">
      <c r="B201" s="73"/>
      <c r="C201" s="44"/>
      <c r="D201" s="44"/>
      <c r="E201" s="44"/>
      <c r="F201" s="37" t="s">
        <v>131</v>
      </c>
      <c r="G201" s="23"/>
      <c r="H201" s="87" t="s">
        <v>270</v>
      </c>
      <c r="I201" s="87"/>
      <c r="J201" s="87"/>
      <c r="K201" s="74"/>
    </row>
    <row r="202" spans="2:11" ht="15" customHeight="1">
      <c r="B202" s="73"/>
      <c r="C202" s="44"/>
      <c r="D202" s="44"/>
      <c r="E202" s="44"/>
      <c r="F202" s="75"/>
      <c r="G202" s="23"/>
      <c r="H202" s="76"/>
      <c r="I202" s="76"/>
      <c r="J202" s="76"/>
      <c r="K202" s="74"/>
    </row>
    <row r="203" spans="2:11" ht="15" customHeight="1">
      <c r="B203" s="73"/>
      <c r="C203" s="18" t="s">
        <v>250</v>
      </c>
      <c r="D203" s="44"/>
      <c r="E203" s="44"/>
      <c r="F203" s="37">
        <v>1</v>
      </c>
      <c r="G203" s="23"/>
      <c r="H203" s="87" t="s">
        <v>271</v>
      </c>
      <c r="I203" s="87"/>
      <c r="J203" s="87"/>
      <c r="K203" s="74"/>
    </row>
    <row r="204" spans="2:11" ht="15" customHeight="1">
      <c r="B204" s="73"/>
      <c r="C204" s="44"/>
      <c r="D204" s="44"/>
      <c r="E204" s="44"/>
      <c r="F204" s="37">
        <v>2</v>
      </c>
      <c r="G204" s="23"/>
      <c r="H204" s="87" t="s">
        <v>272</v>
      </c>
      <c r="I204" s="87"/>
      <c r="J204" s="87"/>
      <c r="K204" s="74"/>
    </row>
    <row r="205" spans="2:11" ht="15" customHeight="1">
      <c r="B205" s="73"/>
      <c r="C205" s="44"/>
      <c r="D205" s="44"/>
      <c r="E205" s="44"/>
      <c r="F205" s="37">
        <v>3</v>
      </c>
      <c r="G205" s="23"/>
      <c r="H205" s="87" t="s">
        <v>273</v>
      </c>
      <c r="I205" s="87"/>
      <c r="J205" s="87"/>
      <c r="K205" s="74"/>
    </row>
    <row r="206" spans="2:11" ht="15" customHeight="1">
      <c r="B206" s="73"/>
      <c r="C206" s="44"/>
      <c r="D206" s="44"/>
      <c r="E206" s="44"/>
      <c r="F206" s="37">
        <v>4</v>
      </c>
      <c r="G206" s="23"/>
      <c r="H206" s="87" t="s">
        <v>274</v>
      </c>
      <c r="I206" s="87"/>
      <c r="J206" s="87"/>
      <c r="K206" s="74"/>
    </row>
    <row r="207" spans="2:11" ht="12.75" customHeight="1">
      <c r="B207" s="77"/>
      <c r="C207" s="78"/>
      <c r="D207" s="78"/>
      <c r="E207" s="78"/>
      <c r="F207" s="78"/>
      <c r="G207" s="78"/>
      <c r="H207" s="78"/>
      <c r="I207" s="78"/>
      <c r="J207" s="78"/>
      <c r="K207" s="79"/>
    </row>
  </sheetData>
  <sheetProtection/>
  <mergeCells count="77">
    <mergeCell ref="H206:J206"/>
    <mergeCell ref="H204:J204"/>
    <mergeCell ref="H199:J199"/>
    <mergeCell ref="H194:J194"/>
    <mergeCell ref="H201:J201"/>
    <mergeCell ref="H200:J200"/>
    <mergeCell ref="H203:J203"/>
    <mergeCell ref="H205:J205"/>
    <mergeCell ref="H192:J192"/>
    <mergeCell ref="H198:J198"/>
    <mergeCell ref="C188:J188"/>
    <mergeCell ref="H197:J197"/>
    <mergeCell ref="H195:J195"/>
    <mergeCell ref="H193:J193"/>
    <mergeCell ref="H191:J191"/>
    <mergeCell ref="H189:J189"/>
    <mergeCell ref="C100:J100"/>
    <mergeCell ref="D61:J61"/>
    <mergeCell ref="C163:J163"/>
    <mergeCell ref="C120:J120"/>
    <mergeCell ref="C145:J145"/>
    <mergeCell ref="D66:J66"/>
    <mergeCell ref="D67:J67"/>
    <mergeCell ref="D68:J68"/>
    <mergeCell ref="C73:J73"/>
    <mergeCell ref="D58:J58"/>
    <mergeCell ref="D59:J59"/>
    <mergeCell ref="D60:J60"/>
    <mergeCell ref="D63:J63"/>
    <mergeCell ref="D64:J64"/>
    <mergeCell ref="D65:J65"/>
    <mergeCell ref="C50:J50"/>
    <mergeCell ref="C52:J52"/>
    <mergeCell ref="C53:J53"/>
    <mergeCell ref="C55:J55"/>
    <mergeCell ref="D56:J56"/>
    <mergeCell ref="D57:J57"/>
    <mergeCell ref="G43:J43"/>
    <mergeCell ref="D45:J45"/>
    <mergeCell ref="E46:J46"/>
    <mergeCell ref="E47:J47"/>
    <mergeCell ref="E48:J48"/>
    <mergeCell ref="D49:J49"/>
    <mergeCell ref="G37:J37"/>
    <mergeCell ref="G38:J38"/>
    <mergeCell ref="G39:J39"/>
    <mergeCell ref="G40:J40"/>
    <mergeCell ref="G41:J41"/>
    <mergeCell ref="G42:J42"/>
    <mergeCell ref="D31:J31"/>
    <mergeCell ref="D32:J32"/>
    <mergeCell ref="D33:J33"/>
    <mergeCell ref="G34:J34"/>
    <mergeCell ref="G35:J35"/>
    <mergeCell ref="G36:J36"/>
    <mergeCell ref="C23:J23"/>
    <mergeCell ref="D25:J25"/>
    <mergeCell ref="C24:J24"/>
    <mergeCell ref="D26:J26"/>
    <mergeCell ref="D28:J28"/>
    <mergeCell ref="D29:J29"/>
    <mergeCell ref="D14:J14"/>
    <mergeCell ref="D15:J15"/>
    <mergeCell ref="F16:J16"/>
    <mergeCell ref="F17:J17"/>
    <mergeCell ref="F18:J18"/>
    <mergeCell ref="F21:J21"/>
    <mergeCell ref="D11:J11"/>
    <mergeCell ref="F19:J19"/>
    <mergeCell ref="F20:J20"/>
    <mergeCell ref="C3:J3"/>
    <mergeCell ref="C4:J4"/>
    <mergeCell ref="C6:J6"/>
    <mergeCell ref="C7:J7"/>
    <mergeCell ref="C9:J9"/>
    <mergeCell ref="D10:J10"/>
    <mergeCell ref="D13:J13"/>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Šťastný Martin Bc.</cp:lastModifiedBy>
  <dcterms:modified xsi:type="dcterms:W3CDTF">2014-07-14T16:13:42Z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