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640" firstSheet="1" activeTab="6"/>
  </bookViews>
  <sheets>
    <sheet name="Rekapitulace stavby" sheetId="1" r:id="rId1"/>
    <sheet name="SO 302 - Dešťová kanalizace" sheetId="2" r:id="rId2"/>
    <sheet name="SO 303 - Vodovodní řad" sheetId="3" r:id="rId3"/>
    <sheet name="SO 304 - Přípojky vodovodu" sheetId="4" r:id="rId4"/>
    <sheet name="SO 305 - Jednotná kanalizace" sheetId="5" r:id="rId5"/>
    <sheet name="SO 306 - Přípojky kanalizace" sheetId="6" r:id="rId6"/>
    <sheet name="SO 101 - OZ Svobodova" sheetId="7" r:id="rId7"/>
    <sheet name="SO 102 - OZ Na Výhoně" sheetId="8" r:id="rId8"/>
    <sheet name="SO 103 - OZ Jiřího z Podě..." sheetId="9" r:id="rId9"/>
    <sheet name="SO 301 - Odvodnění komuni..." sheetId="10" r:id="rId10"/>
    <sheet name="SO 401 - Veřejné osvětlení" sheetId="11" r:id="rId11"/>
    <sheet name="SO 402 - Chráničky pro me..." sheetId="12" r:id="rId12"/>
    <sheet name="SO 801 - Kácení, výsadba ..." sheetId="13" r:id="rId13"/>
    <sheet name="VON - Vedlejší a ostatní ..." sheetId="14" r:id="rId14"/>
  </sheets>
  <definedNames>
    <definedName name="_xlnm._FilterDatabase" localSheetId="6" hidden="1">'SO 101 - OZ Svobodova'!$C$126:$K$370</definedName>
    <definedName name="_xlnm._FilterDatabase" localSheetId="7" hidden="1">'SO 102 - OZ Na Výhoně'!$C$127:$K$375</definedName>
    <definedName name="_xlnm._FilterDatabase" localSheetId="8" hidden="1">'SO 103 - OZ Jiřího z Podě...'!$C$126:$K$355</definedName>
    <definedName name="_xlnm._FilterDatabase" localSheetId="9" hidden="1">'SO 301 - Odvodnění komuni...'!$C$126:$K$202</definedName>
    <definedName name="_xlnm._FilterDatabase" localSheetId="1" hidden="1">'SO 302 - Dešťová kanalizace'!$C$132:$K$325</definedName>
    <definedName name="_xlnm._FilterDatabase" localSheetId="2" hidden="1">'SO 303 - Vodovodní řad'!$C$132:$K$473</definedName>
    <definedName name="_xlnm._FilterDatabase" localSheetId="3" hidden="1">'SO 304 - Přípojky vodovodu'!$C$130:$K$204</definedName>
    <definedName name="_xlnm._FilterDatabase" localSheetId="4" hidden="1">'SO 305 - Jednotná kanalizace'!$C$128:$K$240</definedName>
    <definedName name="_xlnm._FilterDatabase" localSheetId="5" hidden="1">'SO 306 - Přípojky kanalizace'!$C$128:$K$206</definedName>
    <definedName name="_xlnm._FilterDatabase" localSheetId="10" hidden="1">'SO 401 - Veřejné osvětlení'!$C$129:$K$205</definedName>
    <definedName name="_xlnm._FilterDatabase" localSheetId="11" hidden="1">'SO 402 - Chráničky pro me...'!$C$127:$K$168</definedName>
    <definedName name="_xlnm._FilterDatabase" localSheetId="12" hidden="1">'SO 801 - Kácení, výsadba ...'!$C$122:$K$177</definedName>
    <definedName name="_xlnm._FilterDatabase" localSheetId="13" hidden="1">'VON - Vedlejší a ostatní ...'!$C$124:$K$194</definedName>
    <definedName name="_xlnm.Print_Area" localSheetId="0">'Rekapitulace stavby'!$D$4:$AO$76,'Rekapitulace stavby'!$C$82:$AQ$110</definedName>
    <definedName name="_xlnm.Print_Area" localSheetId="6">'SO 101 - OZ Svobodova'!$C$4:$J$76,'SO 101 - OZ Svobodova'!$C$82:$J$106,'SO 101 - OZ Svobodova'!$C$112:$K$370</definedName>
    <definedName name="_xlnm.Print_Area" localSheetId="7">'SO 102 - OZ Na Výhoně'!$C$4:$J$76,'SO 102 - OZ Na Výhoně'!$C$82:$J$107,'SO 102 - OZ Na Výhoně'!$C$113:$K$375</definedName>
    <definedName name="_xlnm.Print_Area" localSheetId="8">'SO 103 - OZ Jiřího z Podě...'!$C$4:$J$76,'SO 103 - OZ Jiřího z Podě...'!$C$82:$J$106,'SO 103 - OZ Jiřího z Podě...'!$C$112:$K$355</definedName>
    <definedName name="_xlnm.Print_Area" localSheetId="9">'SO 301 - Odvodnění komuni...'!$C$4:$J$76,'SO 301 - Odvodnění komuni...'!$C$82:$J$106,'SO 301 - Odvodnění komuni...'!$C$112:$K$202</definedName>
    <definedName name="_xlnm.Print_Area" localSheetId="1">'SO 302 - Dešťová kanalizace'!$C$4:$J$76,'SO 302 - Dešťová kanalizace'!$C$82:$J$112,'SO 302 - Dešťová kanalizace'!$C$118:$K$325</definedName>
    <definedName name="_xlnm.Print_Area" localSheetId="2">'SO 303 - Vodovodní řad'!$C$4:$J$76,'SO 303 - Vodovodní řad'!$C$82:$J$112,'SO 303 - Vodovodní řad'!$C$118:$K$473</definedName>
    <definedName name="_xlnm.Print_Area" localSheetId="3">'SO 304 - Přípojky vodovodu'!$C$4:$J$76,'SO 304 - Přípojky vodovodu'!$C$82:$J$110,'SO 304 - Přípojky vodovodu'!$C$116:$K$204</definedName>
    <definedName name="_xlnm.Print_Area" localSheetId="4">'SO 305 - Jednotná kanalizace'!$C$4:$J$76,'SO 305 - Jednotná kanalizace'!$C$82:$J$108,'SO 305 - Jednotná kanalizace'!$C$114:$K$240</definedName>
    <definedName name="_xlnm.Print_Area" localSheetId="5">'SO 306 - Přípojky kanalizace'!$C$4:$J$76,'SO 306 - Přípojky kanalizace'!$C$82:$J$108,'SO 306 - Přípojky kanalizace'!$C$114:$K$206</definedName>
    <definedName name="_xlnm.Print_Area" localSheetId="10">'SO 401 - Veřejné osvětlení'!$C$4:$J$76,'SO 401 - Veřejné osvětlení'!$C$82:$J$109,'SO 401 - Veřejné osvětlení'!$C$115:$K$205</definedName>
    <definedName name="_xlnm.Print_Area" localSheetId="11">'SO 402 - Chráničky pro me...'!$C$4:$J$76,'SO 402 - Chráničky pro me...'!$C$82:$J$107,'SO 402 - Chráničky pro me...'!$C$113:$K$168</definedName>
    <definedName name="_xlnm.Print_Area" localSheetId="12">'SO 801 - Kácení, výsadba ...'!$C$4:$J$76,'SO 801 - Kácení, výsadba ...'!$C$82:$J$102,'SO 801 - Kácení, výsadba ...'!$C$108:$K$177</definedName>
    <definedName name="_xlnm.Print_Area" localSheetId="13">'VON - Vedlejší a ostatní ...'!$C$4:$J$75,'VON - Vedlejší a ostatní ...'!$C$81:$J$106,'VON - Vedlejší a ostatní ...'!$C$112:$K$194</definedName>
    <definedName name="_xlnm.Print_Titles" localSheetId="0">'Rekapitulace stavby'!$92:$92</definedName>
    <definedName name="_xlnm.Print_Titles" localSheetId="1">'SO 302 - Dešťová kanalizace'!$132:$132</definedName>
    <definedName name="_xlnm.Print_Titles" localSheetId="2">'SO 303 - Vodovodní řad'!$132:$132</definedName>
    <definedName name="_xlnm.Print_Titles" localSheetId="3">'SO 304 - Přípojky vodovodu'!$130:$130</definedName>
    <definedName name="_xlnm.Print_Titles" localSheetId="4">'SO 305 - Jednotná kanalizace'!$128:$128</definedName>
    <definedName name="_xlnm.Print_Titles" localSheetId="5">'SO 306 - Přípojky kanalizace'!$128:$128</definedName>
    <definedName name="_xlnm.Print_Titles" localSheetId="6">'SO 101 - OZ Svobodova'!$126:$126</definedName>
    <definedName name="_xlnm.Print_Titles" localSheetId="7">'SO 102 - OZ Na Výhoně'!$127:$127</definedName>
    <definedName name="_xlnm.Print_Titles" localSheetId="8">'SO 103 - OZ Jiřího z Podě...'!$126:$126</definedName>
    <definedName name="_xlnm.Print_Titles" localSheetId="9">'SO 301 - Odvodnění komuni...'!$126:$126</definedName>
    <definedName name="_xlnm.Print_Titles" localSheetId="10">'SO 401 - Veřejné osvětlení'!$129:$129</definedName>
    <definedName name="_xlnm.Print_Titles" localSheetId="11">'SO 402 - Chráničky pro me...'!$127:$127</definedName>
    <definedName name="_xlnm.Print_Titles" localSheetId="13">'VON - Vedlejší a ostatní ...'!$124:$124</definedName>
  </definedNames>
  <calcPr calcId="162913"/>
</workbook>
</file>

<file path=xl/sharedStrings.xml><?xml version="1.0" encoding="utf-8"?>
<sst xmlns="http://schemas.openxmlformats.org/spreadsheetml/2006/main" count="21504" uniqueCount="2708">
  <si>
    <t>Export Komplet</t>
  </si>
  <si>
    <t/>
  </si>
  <si>
    <t>2.0</t>
  </si>
  <si>
    <t>False</t>
  </si>
  <si>
    <t>{9201be9c-20b3-47e2-b345-8d2348f48020}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</si>
  <si>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</si>
  <si>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</si>
  <si>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</si>
  <si>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</si>
  <si>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</si>
  <si>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</si>
  <si>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</si>
  <si>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</si>
  <si>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</si>
  <si>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17-2021-1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</si>
  <si>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</si>
  <si>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</si>
  <si>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místních komunikací v sídlišti K Hradišťku v Dačicích - I. Etapa - aktualizace</t>
  </si>
  <si>
    <t>KSO:</t>
  </si>
  <si>
    <t>CC-CZ:</t>
  </si>
  <si>
    <t>Místo:</t>
  </si>
  <si>
    <t>Dačice</t>
  </si>
  <si>
    <t>Datum:</t>
  </si>
  <si>
    <t>21. 10. 2021</t>
  </si>
  <si>
    <t>Zadavatel:</t>
  </si>
  <si>
    <t>IČ:</t>
  </si>
  <si>
    <t>002 46 476</t>
  </si>
  <si>
    <t>Město Dačice, Krajířova 27, 380 13 Dačice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</si>
  <si>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</si>
  <si>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</si>
  <si>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</si>
  <si>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</si>
  <si>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</si>
  <si>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</si>
  <si>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</si>
  <si>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</si>
  <si>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služeb Staré město; Petra Stejskalová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</si>
  <si>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</si>
  <si>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</si>
  <si>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</si>
  <si>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</si>
  <si>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</si>
  <si>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</si>
  <si>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</si>
  <si>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</si>
  <si>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</si>
  <si>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</si>
  <si>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</si>
  <si>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</si>
  <si>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</si>
  <si>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</si>
  <si>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</si>
  <si>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</si>
  <si>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</si>
  <si>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</si>
  <si>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</si>
  <si>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</si>
  <si>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</si>
  <si>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</si>
  <si>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</si>
  <si>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</si>
  <si>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</si>
  <si>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</si>
  <si>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</si>
  <si>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</si>
  <si>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</si>
  <si>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</si>
  <si>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</si>
  <si>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</si>
  <si>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</si>
  <si>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</si>
  <si>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</si>
  <si>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</si>
  <si>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</si>
  <si>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</si>
  <si>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</si>
  <si>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</si>
  <si>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</si>
  <si>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</si>
  <si>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</si>
  <si>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</si>
  <si>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</si>
  <si>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17-2021-1.1</t>
  </si>
  <si>
    <t>Rekonstrukce místních komunikací v sídlišti K Hradišťku v Dačicích - I. Etapa - vodohospodářská část</t>
  </si>
  <si>
    <t>STA</t>
  </si>
  <si>
    <t>1</t>
  </si>
  <si>
    <t>{c2b661b0-a1b3-4e08-9de6-6298d458d1a0}</t>
  </si>
  <si>
    <t>827</t>
  </si>
  <si>
    <t>2</t>
  </si>
  <si>
    <t>/</t>
  </si>
  <si>
    <t>SO 302</t>
  </si>
  <si>
    <t>Dešťová kanalizace</t>
  </si>
  <si>
    <t>Soupis</t>
  </si>
  <si>
    <t>{225d11d9-29fa-48de-aeb8-d7bdd52c38c3}</t>
  </si>
  <si>
    <t>SO 303</t>
  </si>
  <si>
    <t>Vodovodní řad</t>
  </si>
  <si>
    <t>{2ba19608-5d4e-488d-91d3-4dddb17fa0ac}</t>
  </si>
  <si>
    <t>SO 304</t>
  </si>
  <si>
    <t>Přípojky vodovodu</t>
  </si>
  <si>
    <t>{ae033bc2-e3a3-4014-ba72-855b89601046}</t>
  </si>
  <si>
    <t>SO 305</t>
  </si>
  <si>
    <t>Jednotná kanalizace</t>
  </si>
  <si>
    <t>{02e3e580-36c0-4060-b29b-d3362e880faf}</t>
  </si>
  <si>
    <t>SO 306</t>
  </si>
  <si>
    <t>Přípojky kanalizace</t>
  </si>
  <si>
    <t>{4b36ecf5-0e05-4f4f-a8f4-ba534231ae26}</t>
  </si>
  <si>
    <t>17-2021-1.2</t>
  </si>
  <si>
    <t>Rekonstrukce místních komunikací v sídlišti K Hradišťku v Dačicích - I. Etapa - komunikace</t>
  </si>
  <si>
    <t>{10b6bd68-341a-43eb-a6b6-0ec30b04d1b8}</t>
  </si>
  <si>
    <t>822</t>
  </si>
  <si>
    <t>SO 101</t>
  </si>
  <si>
    <t>OZ Svobodova</t>
  </si>
  <si>
    <t>{b4ac3cfe-d8fc-46a9-ba2d-08186bcca371}</t>
  </si>
  <si>
    <t>SO 102</t>
  </si>
  <si>
    <t>OZ Na Výhoně</t>
  </si>
  <si>
    <t>{03291d84-05c8-4940-b55d-a1735fb60573}</t>
  </si>
  <si>
    <t>SO 103</t>
  </si>
  <si>
    <t>OZ Jiřího z Poděbrad</t>
  </si>
  <si>
    <t>{0c7b54cf-bf3f-41b4-8bda-ebabb61a3a10}</t>
  </si>
  <si>
    <t>SO 301</t>
  </si>
  <si>
    <t>Odvodnění komunikace</t>
  </si>
  <si>
    <t>{0e3a399e-c08f-4160-a6c7-db84f27863e9}</t>
  </si>
  <si>
    <t>SO 401</t>
  </si>
  <si>
    <t>Veřejné osvětlení</t>
  </si>
  <si>
    <t>{797d9e8e-2ef3-4d4a-817e-b94a66989539}</t>
  </si>
  <si>
    <t>SO 402</t>
  </si>
  <si>
    <t>Chráničky pro metropolitní sítě</t>
  </si>
  <si>
    <t>{c989aa4f-ad1e-460a-a81f-03ef83147eba}</t>
  </si>
  <si>
    <t>SO 801</t>
  </si>
  <si>
    <t>Kácení, výsadba a vegetační úpravy</t>
  </si>
  <si>
    <t>{48ad3f28-c3f5-4af2-81d0-faab990869d2}</t>
  </si>
  <si>
    <t>VON</t>
  </si>
  <si>
    <t>Vedlejší a ostatní náklady</t>
  </si>
  <si>
    <t>{d20de81a-424a-436f-9764-f878549fbacb}</t>
  </si>
  <si>
    <t>KRYCÍ LIST SOUPISU PRACÍ</t>
  </si>
  <si>
    <t>Objekt:</t>
  </si>
  <si>
    <t>17-2021-1.1 - Rekonstrukce místních komunikací v sídlišti K Hradišťku v Dačicích - I. Etapa - vodohospodářská část</t>
  </si>
  <si>
    <t>Soupis:</t>
  </si>
  <si>
    <t>SO 302 - Dešťová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</si>
  <si>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</si>
  <si>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</si>
  <si>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</si>
  <si>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</si>
  <si>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</si>
  <si>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</si>
  <si>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</si>
  <si>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</si>
  <si>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</si>
  <si>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</si>
  <si>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</si>
  <si>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</si>
  <si>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</si>
  <si>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</si>
  <si>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</si>
  <si>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</si>
  <si>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</si>
  <si>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</si>
  <si>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</si>
  <si>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</si>
  <si>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</si>
  <si>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</si>
  <si>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</si>
  <si>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</si>
  <si>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</si>
  <si>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</si>
  <si>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</si>
  <si>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</si>
  <si>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</si>
  <si>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</si>
  <si>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</si>
  <si>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</si>
  <si>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</si>
  <si>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</si>
  <si>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</si>
  <si>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</si>
  <si>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113106423</t>
  </si>
  <si>
    <t>Rozebrání dlažeb při překopech komunikací pro pěší ze zámkové dlažby strojně pl přes 15 m2</t>
  </si>
  <si>
    <t>m2</t>
  </si>
  <si>
    <t>CS ÚRS 2020 01</t>
  </si>
  <si>
    <t>4</t>
  </si>
  <si>
    <t>572337965</t>
  </si>
  <si>
    <t>VV</t>
  </si>
  <si>
    <t>"plocha sjezdů ke stavebninám" 16</t>
  </si>
  <si>
    <t>113107513</t>
  </si>
  <si>
    <t>Odstranění podkladu z kameniva těženého tl 300 mm při překopech strojně pl přes 15 m2</t>
  </si>
  <si>
    <t>-948242016</t>
  </si>
  <si>
    <t>3</t>
  </si>
  <si>
    <t>115101202</t>
  </si>
  <si>
    <t>Čerpání vody na dopravní výšku do 10 m průměrný přítok do 1000 l/min</t>
  </si>
  <si>
    <t>hod</t>
  </si>
  <si>
    <t>-287966075</t>
  </si>
  <si>
    <t>P</t>
  </si>
  <si>
    <t>Poznámka k položce:
odhad délky realizace</t>
  </si>
  <si>
    <t>115101302</t>
  </si>
  <si>
    <t>Pohotovost čerpací soupravy pro dopravní výšku do 10 m přítok do 1000 l/min</t>
  </si>
  <si>
    <t>den</t>
  </si>
  <si>
    <t>53233166</t>
  </si>
  <si>
    <t>5</t>
  </si>
  <si>
    <t>119001406</t>
  </si>
  <si>
    <t>Dočasné zajištění potrubí z PE DN do 500 mm</t>
  </si>
  <si>
    <t>m</t>
  </si>
  <si>
    <t>-573489366</t>
  </si>
  <si>
    <t>6</t>
  </si>
  <si>
    <t>119001421</t>
  </si>
  <si>
    <t>Dočasné zajištění kabelů a kabelových tratí ze 3 volně ložených kabelů</t>
  </si>
  <si>
    <t>-567319280</t>
  </si>
  <si>
    <t>7</t>
  </si>
  <si>
    <t>121151123</t>
  </si>
  <si>
    <t>Sejmutí ornice plochy přes 500 m2 tl vrstvy do 200 mm strojně</t>
  </si>
  <si>
    <t>-697041234</t>
  </si>
  <si>
    <t>"rýha výkopu délka*šířka"448*3</t>
  </si>
  <si>
    <t>8</t>
  </si>
  <si>
    <t>131251104</t>
  </si>
  <si>
    <t>Hloubení jam nezapažených v hornině třídy těžitelnosti I, skupiny 3 objem do 500 m3 strojně</t>
  </si>
  <si>
    <t>m3</t>
  </si>
  <si>
    <t>-133779954</t>
  </si>
  <si>
    <t>"šachta ŠDA1-5 DN 1000 šířka*délka*hloubka"1,6*1,6*(2,93+1,5+1,5+1,5+1,5)</t>
  </si>
  <si>
    <t>"šachta ŠD0.1-9 DN 1000 šířka*délka*hloubka"1,6*1,6*(2,3+2,4+2,38+2,27+2,4+3,11+2,36+2,8+2,3)</t>
  </si>
  <si>
    <t>"šachta ŠD1.1-3 DN 1000 šířka*délka*hloubka"1,6*1,6*(2,07+2,57+2,13)</t>
  </si>
  <si>
    <t>"šachta ŠD5.1-6 DN 1000 šířka*délka*hloubka"1,6*1,6*(2,14+2,6+2,35+2,22+2,33+2,12)</t>
  </si>
  <si>
    <t>"startovací jámy protlaku"2*2*8*3,7</t>
  </si>
  <si>
    <t>Součet</t>
  </si>
  <si>
    <t>9</t>
  </si>
  <si>
    <t>132254206</t>
  </si>
  <si>
    <t>Hloubení zapažených rýh š do 2000 mm v hornině třídy těžitelnosti I, skupiny 3 objem do 5000 m3</t>
  </si>
  <si>
    <t>-914588778</t>
  </si>
  <si>
    <t>"vedení kanalizační D0 délka*šířka*hloubka" 782,7*1,3*0,75</t>
  </si>
  <si>
    <t>"vedení kanalizační DA délka*šířka*hloubka" 288,8*1*1</t>
  </si>
  <si>
    <t>"vedení kanalizační D5 délka*šířka*hloubka" 589,8*1*0,3</t>
  </si>
  <si>
    <t>"vedení kanalizační D1 délka*šířka*hloubka" 280*1*1</t>
  </si>
  <si>
    <t>10</t>
  </si>
  <si>
    <t>132354204</t>
  </si>
  <si>
    <t>Hloubení zapažených rýh š do 2000 mm v hornině třídy těžitelnosti II, skupiny 4 objem do 500 m3</t>
  </si>
  <si>
    <t>448520207</t>
  </si>
  <si>
    <t>11</t>
  </si>
  <si>
    <t>132454204</t>
  </si>
  <si>
    <t>Hloubení zapažených rýh š do 2000 mm v hornině třídy těžitelnosti II, skupiny 5 objem do 500 m3</t>
  </si>
  <si>
    <t>-96557877</t>
  </si>
  <si>
    <t>"vedení kanalizační D0 délka*šířka*hloubka" 782,7*1,3*0,25</t>
  </si>
  <si>
    <t>"vedení kanalizační D5 délka*šířka*hloubka" 589,8*1*0,4</t>
  </si>
  <si>
    <t>12</t>
  </si>
  <si>
    <t>139001101</t>
  </si>
  <si>
    <t>Příplatek za ztížení vykopávky v blízkosti podzemního vedení</t>
  </si>
  <si>
    <t>952785891</t>
  </si>
  <si>
    <t>"inž.sítě délka*šířka*hloubka"(39+7+17+15+78)*1*0,5</t>
  </si>
  <si>
    <t>13</t>
  </si>
  <si>
    <t>141720017R00</t>
  </si>
  <si>
    <t>Neřízený zemní protlak v hornině třídy těžitelnosti I a II, skupiny 3 a 4 vnějšího průměru protlaku přes 400  mm</t>
  </si>
  <si>
    <t>552586051</t>
  </si>
  <si>
    <t>14</t>
  </si>
  <si>
    <t>M</t>
  </si>
  <si>
    <t>14035915</t>
  </si>
  <si>
    <t>trubka ocelová bezešvá hladká jakost 11 353 377x10mm</t>
  </si>
  <si>
    <t>-1571857622</t>
  </si>
  <si>
    <t>14033244</t>
  </si>
  <si>
    <t>trubka ocelová bezešvá hladká tl 14,2mm ČSN 41 1375.1 D 618mm</t>
  </si>
  <si>
    <t>-1760766635</t>
  </si>
  <si>
    <t>16</t>
  </si>
  <si>
    <t>28655126R00</t>
  </si>
  <si>
    <t>manžeta chráničky vč. upínací pásky 250/350</t>
  </si>
  <si>
    <t>kus</t>
  </si>
  <si>
    <t>280589246</t>
  </si>
  <si>
    <t>17</t>
  </si>
  <si>
    <t>28655126R01</t>
  </si>
  <si>
    <t>manžeta chráničky vč. upínací pásky 300/350</t>
  </si>
  <si>
    <t>-1123521289</t>
  </si>
  <si>
    <t>18</t>
  </si>
  <si>
    <t>28655126R03</t>
  </si>
  <si>
    <t>manžeta chráničky vč. upínací pásky 500/600</t>
  </si>
  <si>
    <t>1490858991</t>
  </si>
  <si>
    <t>19</t>
  </si>
  <si>
    <t>151101102</t>
  </si>
  <si>
    <t>Zřízení příložného pažení a rozepření stěn rýh hl do 4 m</t>
  </si>
  <si>
    <t>1344033793</t>
  </si>
  <si>
    <t>"vedení kanalizační D0 délka*hloubka" 782,7*2</t>
  </si>
  <si>
    <t>"vedení kanalizační DA délka*hloubka" 288,8*2</t>
  </si>
  <si>
    <t>"vedení kanalizační D5 délka*hloubka" 589,8*2</t>
  </si>
  <si>
    <t>"vedení kanalizační D1 délka*hloubka" 280*2</t>
  </si>
  <si>
    <t>20</t>
  </si>
  <si>
    <t>151101112</t>
  </si>
  <si>
    <t>Odstranění příložného pažení a rozepření stěn rýh hl do 4 m</t>
  </si>
  <si>
    <t>549128940</t>
  </si>
  <si>
    <t>162651112</t>
  </si>
  <si>
    <t>Vodorovné přemístění do 5000 m výkopku/sypaniny z horniny třídy těžitelnosti I, skupiny 1 až 3</t>
  </si>
  <si>
    <t>1796847641</t>
  </si>
  <si>
    <t>"zemina výkopu- zásyp vedení"1508,873-1269,703</t>
  </si>
  <si>
    <t>22</t>
  </si>
  <si>
    <t>162651132</t>
  </si>
  <si>
    <t>Vodorovné přemístění do 5000 m výkopku/sypaniny z horniny třídy těžitelnosti II, skupiny 4 a 5</t>
  </si>
  <si>
    <t>1685680077</t>
  </si>
  <si>
    <t>"zemina výkopu"(176,873+490,298)</t>
  </si>
  <si>
    <t>23</t>
  </si>
  <si>
    <t>171201221</t>
  </si>
  <si>
    <t>Poplatek za uložení na skládce (skládkovné) zeminy a kamení kód odpadu 17 05 04</t>
  </si>
  <si>
    <t>t</t>
  </si>
  <si>
    <t>290668943</t>
  </si>
  <si>
    <t>239,17+667,171</t>
  </si>
  <si>
    <t>906,341*2 'Přepočtené koeficientem množství</t>
  </si>
  <si>
    <t>24</t>
  </si>
  <si>
    <t>174151101</t>
  </si>
  <si>
    <t>Zásyp jam, šachet rýh nebo kolem objektů sypaninou se zhutněním</t>
  </si>
  <si>
    <t>-1971467042</t>
  </si>
  <si>
    <t>"zemina výkopu vedení" (1508,873+176,94+490,298)</t>
  </si>
  <si>
    <t>"-zásypy vedení"-(165,869+692,791)</t>
  </si>
  <si>
    <t>"- vedení"-((3,14*0,125*0,125*124)+(3,14*0,150*0,15*338,07)+(3,14*0,25*0,25*363,07))</t>
  </si>
  <si>
    <t xml:space="preserve">"zemina výkopu šachty" 132,557 </t>
  </si>
  <si>
    <t>"- podkladní desky šachty" -10,35</t>
  </si>
  <si>
    <t>"- šachta ŠDA1-5 DN 1000"-(3,14*0,65*0,65*(2,93+1,5+1,5+1,5+1,5))</t>
  </si>
  <si>
    <t>"- šachta ŠD0.1-9 DN 1000 "-(3,14*0,65*0,65*(2,3+2,4+2,38+2,27+2,4+3,11+2,36+2,8+2,3))</t>
  </si>
  <si>
    <t>"-šachta ŠD1.1-3 DN 1000"-(3,14*0,65*0,65*(2,07+2,57+2,13))</t>
  </si>
  <si>
    <t>"-šachta ŠD5.1-6 DN 1000"-(3,147*0,65*0,65*(2,14+2,6+2,35+2,22+2,33+2,12))</t>
  </si>
  <si>
    <t>"-startovací jámy protlaku"2*2*8*3,7</t>
  </si>
  <si>
    <t>25</t>
  </si>
  <si>
    <t>175151101</t>
  </si>
  <si>
    <t>Obsypání potrubí strojně sypaninou bez prohození, uloženou do 3 m</t>
  </si>
  <si>
    <t>1218762271</t>
  </si>
  <si>
    <t>"vedení kanalizační DN 250 délka*plocha řezu" 124*0,452</t>
  </si>
  <si>
    <t>"vedení kanalizační DN 300 délka*plocha řezu"338,07*0,468</t>
  </si>
  <si>
    <t>"vedení kanalizační DN 500 délka*plocha řezu" 363,07*1,318</t>
  </si>
  <si>
    <t>26</t>
  </si>
  <si>
    <t>58344121</t>
  </si>
  <si>
    <t>štěrkodrť frakce 0/8</t>
  </si>
  <si>
    <t>-1936267257</t>
  </si>
  <si>
    <t>692,791*1,8 'Přepočtené koeficientem množství</t>
  </si>
  <si>
    <t>27</t>
  </si>
  <si>
    <t>181351113</t>
  </si>
  <si>
    <t>Rozprostření ornice tl vrstvy do 200 mm pl přes 500 m2 v rovině nebo ve svahu do 1:5 strojně</t>
  </si>
  <si>
    <t>471546576</t>
  </si>
  <si>
    <t>28</t>
  </si>
  <si>
    <t>181451131</t>
  </si>
  <si>
    <t>Založení parkového trávníku výsevem plochy přes 1000 m2 v rovině a ve svahu do 1:5</t>
  </si>
  <si>
    <t>-197114466</t>
  </si>
  <si>
    <t>29</t>
  </si>
  <si>
    <t>00572410</t>
  </si>
  <si>
    <t>osivo směs travní parková</t>
  </si>
  <si>
    <t>kg</t>
  </si>
  <si>
    <t>1123008313</t>
  </si>
  <si>
    <t>1344*0,015 'Přepočtené koeficientem množství</t>
  </si>
  <si>
    <t>Svislé a kompletní konstrukce</t>
  </si>
  <si>
    <t>30</t>
  </si>
  <si>
    <t>311321611</t>
  </si>
  <si>
    <t>Nosná zeď ze ŽB tř. C 30/37 bez výztuže</t>
  </si>
  <si>
    <t>397660702</t>
  </si>
  <si>
    <t>31</t>
  </si>
  <si>
    <t>311353111</t>
  </si>
  <si>
    <t>Zřízení oboustranného bednění šachet</t>
  </si>
  <si>
    <t>-1375515369</t>
  </si>
  <si>
    <t>"plocha stěn šachet"18,8</t>
  </si>
  <si>
    <t>32</t>
  </si>
  <si>
    <t>311353112</t>
  </si>
  <si>
    <t>Odstranění oboustranného bednění šachet</t>
  </si>
  <si>
    <t>2073415116</t>
  </si>
  <si>
    <t>33</t>
  </si>
  <si>
    <t>311361821</t>
  </si>
  <si>
    <t>Výztuž nosných zdí betonářskou ocelí 10 505</t>
  </si>
  <si>
    <t>332351054</t>
  </si>
  <si>
    <t>"výztuž délka*obj. hmot./t" (32*0,0006)+(24*0,0002)+92*0,0001</t>
  </si>
  <si>
    <t>34</t>
  </si>
  <si>
    <t>311362021</t>
  </si>
  <si>
    <t>Výztuž nosných zdí svařovanými sítěmi Kari</t>
  </si>
  <si>
    <t>1851880210</t>
  </si>
  <si>
    <t>"plocha*objem.hmotnost/t"17,6*0,003</t>
  </si>
  <si>
    <t>Vodorovné konstrukce</t>
  </si>
  <si>
    <t>35</t>
  </si>
  <si>
    <t>451572111</t>
  </si>
  <si>
    <t>Lože pod potrubí otevřený výkop z kameniva drobného těženého</t>
  </si>
  <si>
    <t>-914728559</t>
  </si>
  <si>
    <t>"vedení kanalizační DN 250 délka*plocha řezu" 124*0,155</t>
  </si>
  <si>
    <t>"vedení kanalizační DN 300 délka*plocha řezu"338,07*0,161</t>
  </si>
  <si>
    <t>"vedení kanalizační DN 500 délka*plocha řezu" 363,07*0,254</t>
  </si>
  <si>
    <t>36</t>
  </si>
  <si>
    <t>452311131</t>
  </si>
  <si>
    <t>Podkladní desky z betonu prostého tř. C 12/15 otevřený výkop</t>
  </si>
  <si>
    <t>875514427</t>
  </si>
  <si>
    <t>"šachty šířka*délka*výška*počet" 1,5*1,5*0,2*23</t>
  </si>
  <si>
    <t>37</t>
  </si>
  <si>
    <t>465513127</t>
  </si>
  <si>
    <t>Dlažba z lomového kamene na cementovou maltu s vyspárováním tl 200 mm</t>
  </si>
  <si>
    <t>-1434538567</t>
  </si>
  <si>
    <t>Poznámka k položce:
zpevnění koryta</t>
  </si>
  <si>
    <t>"plocha nad propustkem"7</t>
  </si>
  <si>
    <t>38</t>
  </si>
  <si>
    <t>465513327</t>
  </si>
  <si>
    <t>Dlažba z lomového kamene na cementovou maltu s vyspárováním tl 300 mm pro hydromeliorace</t>
  </si>
  <si>
    <t>-925932265</t>
  </si>
  <si>
    <t>"plocha propustku"9</t>
  </si>
  <si>
    <t>39</t>
  </si>
  <si>
    <t>63232130</t>
  </si>
  <si>
    <t>dlaždice z taveného čediče jemný rastr 250x250x30mm</t>
  </si>
  <si>
    <t>751055412</t>
  </si>
  <si>
    <t>Komunikace pozemní</t>
  </si>
  <si>
    <t>40</t>
  </si>
  <si>
    <t>564851111</t>
  </si>
  <si>
    <t>Podklad ze štěrkodrtě ŠD tl 150 mm</t>
  </si>
  <si>
    <t>-1168351073</t>
  </si>
  <si>
    <t>Poznámka k položce:
štěrkodrť frakce 0-32 mm</t>
  </si>
  <si>
    <t>41</t>
  </si>
  <si>
    <t>564861111</t>
  </si>
  <si>
    <t>Podklad ze štěrkodrtě ŠD tl 200 mm</t>
  </si>
  <si>
    <t>1119076311</t>
  </si>
  <si>
    <t>Poznámka k položce:
štěrkodrť fr.0-63 mm</t>
  </si>
  <si>
    <t>42</t>
  </si>
  <si>
    <t>596212210</t>
  </si>
  <si>
    <t>Kladení zámkové dlažby pozemních komunikací tl 80 mm skupiny A pl do 50 m2</t>
  </si>
  <si>
    <t>-480385502</t>
  </si>
  <si>
    <t>43</t>
  </si>
  <si>
    <t>59245013</t>
  </si>
  <si>
    <t>dlažba zámková tvaru I 200x165x80mm přírodní</t>
  </si>
  <si>
    <t>1866905173</t>
  </si>
  <si>
    <t>16*1,03 'Přepočtené koeficientem množství</t>
  </si>
  <si>
    <t>Trubní vedení</t>
  </si>
  <si>
    <t>44</t>
  </si>
  <si>
    <t>810391811</t>
  </si>
  <si>
    <t>Bourání stávajícího potrubí z betonu DN přes 200 do 400</t>
  </si>
  <si>
    <t>329094468</t>
  </si>
  <si>
    <t>Poznámka k položce:
odhad, včetně šachet</t>
  </si>
  <si>
    <t>"stávající trasa DA" 177</t>
  </si>
  <si>
    <t>45</t>
  </si>
  <si>
    <t>871360320</t>
  </si>
  <si>
    <t>Montáž kanalizačního potrubí hladkého plnostěnného SN 12 z polypropylenu DN 250</t>
  </si>
  <si>
    <t>1129852930</t>
  </si>
  <si>
    <t>46</t>
  </si>
  <si>
    <t>28617027</t>
  </si>
  <si>
    <t>trubka kanalizační PP plnostěnná třívrstvá DN 250x1000mm SN12</t>
  </si>
  <si>
    <t>-516992223</t>
  </si>
  <si>
    <t>124*1,015 'Přepočtené koeficientem množství</t>
  </si>
  <si>
    <t>47</t>
  </si>
  <si>
    <t>871370320</t>
  </si>
  <si>
    <t>Montáž kanalizačního potrubí hladkého plnostěnného SN 12 z polypropylenu DN 300</t>
  </si>
  <si>
    <t>-1950574658</t>
  </si>
  <si>
    <t>48</t>
  </si>
  <si>
    <t>28617028</t>
  </si>
  <si>
    <t>trubka kanalizační PP plnostěnná třívrstvá DN 300x1000mm SN12</t>
  </si>
  <si>
    <t>1221322106</t>
  </si>
  <si>
    <t>338,07*1,015 'Přepočtené koeficientem množství</t>
  </si>
  <si>
    <t>49</t>
  </si>
  <si>
    <t>871420320</t>
  </si>
  <si>
    <t>Montáž kanalizačního potrubí hladkého plnostěnného SN 12 z polypropylenu DN 500</t>
  </si>
  <si>
    <t>661261352</t>
  </si>
  <si>
    <t>50</t>
  </si>
  <si>
    <t>28617030</t>
  </si>
  <si>
    <t>trubka kanalizační PP plnostěnná třívrstvá DN 500x1000mm SN12</t>
  </si>
  <si>
    <t>-889674611</t>
  </si>
  <si>
    <t>363,07*1,015 'Přepočtené koeficientem množství</t>
  </si>
  <si>
    <t>51</t>
  </si>
  <si>
    <t>877360320</t>
  </si>
  <si>
    <t>Montáž odboček na kanalizačním potrubí z PP trub hladkých plnostěnných DN 250</t>
  </si>
  <si>
    <t>783675187</t>
  </si>
  <si>
    <t>52</t>
  </si>
  <si>
    <t>28617207</t>
  </si>
  <si>
    <t>odbočka kanalizační PP SN16 45° DN 200/150</t>
  </si>
  <si>
    <t>-1202506976</t>
  </si>
  <si>
    <t>53</t>
  </si>
  <si>
    <t>877370320</t>
  </si>
  <si>
    <t>Montáž odboček na kanalizačním potrubí z PP trub hladkých plnostěnných DN 300</t>
  </si>
  <si>
    <t>-833502609</t>
  </si>
  <si>
    <t>54</t>
  </si>
  <si>
    <t>28617214</t>
  </si>
  <si>
    <t>odbočka kanalizační PP SN16 45° DN 300/150</t>
  </si>
  <si>
    <t>1404853350</t>
  </si>
  <si>
    <t>55</t>
  </si>
  <si>
    <t>877420320</t>
  </si>
  <si>
    <t>Montáž odboček na kanalizačním potrubí z PP trub hladkých plnostěnných DN 500</t>
  </si>
  <si>
    <t>395640399</t>
  </si>
  <si>
    <t>56</t>
  </si>
  <si>
    <t>28617224</t>
  </si>
  <si>
    <t>odbočka kanalizační PP SN16 45° DN 500/150</t>
  </si>
  <si>
    <t>933182979</t>
  </si>
  <si>
    <t>57</t>
  </si>
  <si>
    <t>879230191R00</t>
  </si>
  <si>
    <t>Příplatek za práce sklon nad 20 % při montáži jakéhokoli kanalizačního potrubí DN 40 až 550</t>
  </si>
  <si>
    <t>2033661469</t>
  </si>
  <si>
    <t>Poznámka k položce:
montáž potrubí do ocelové chráničky, vč. kluzných objímek</t>
  </si>
  <si>
    <t>"DN 250"9</t>
  </si>
  <si>
    <t>"DN 300"10</t>
  </si>
  <si>
    <t>"DN 500"53,5</t>
  </si>
  <si>
    <t>58</t>
  </si>
  <si>
    <t>894118001</t>
  </si>
  <si>
    <t>Příplatek ZKD 0,60 m výšky vstupu na potrubí</t>
  </si>
  <si>
    <t>-1097542074</t>
  </si>
  <si>
    <t>59</t>
  </si>
  <si>
    <t>894411121</t>
  </si>
  <si>
    <t>Zřízení šachet kanalizačních z betonových dílců na potrubí DN nad 200 do 300 dno beton tř. C 25/30</t>
  </si>
  <si>
    <t>-2060937899</t>
  </si>
  <si>
    <t>Poznámka k položce:
vč. těsnění</t>
  </si>
  <si>
    <t>60</t>
  </si>
  <si>
    <t>894411131</t>
  </si>
  <si>
    <t>Zřízení šachet kanalizačních z betonových dílců na potrubí DN nad 300 do 400 dno beton tř. C 25/30</t>
  </si>
  <si>
    <t>-610390632</t>
  </si>
  <si>
    <t>61</t>
  </si>
  <si>
    <t>894411141</t>
  </si>
  <si>
    <t>Zřízení šachet kanalizačních z betonových dílců na potrubí DN 500 dno beton tř. C 25/30</t>
  </si>
  <si>
    <t>1674523978</t>
  </si>
  <si>
    <t>62</t>
  </si>
  <si>
    <t>59224061</t>
  </si>
  <si>
    <t>dno betonové šachtové kulaté DN 1000x600, 100x75x15cm</t>
  </si>
  <si>
    <t>2056075811</t>
  </si>
  <si>
    <t>Poznámka k položce:
sv.v. 650 mm</t>
  </si>
  <si>
    <t>63</t>
  </si>
  <si>
    <t>59224064</t>
  </si>
  <si>
    <t>dno betonové šachtové kulaté DN 1000x500, 100x65x15cm</t>
  </si>
  <si>
    <t>-43993808</t>
  </si>
  <si>
    <t>Poznámka k položce:
sv.s. 500 mm - snížené dno</t>
  </si>
  <si>
    <t>64</t>
  </si>
  <si>
    <t>59224062</t>
  </si>
  <si>
    <t>dno betonové šachtové kulaté DN 1000x800, 100x95x15cm</t>
  </si>
  <si>
    <t>-1109119211</t>
  </si>
  <si>
    <t>Poznámka k položce:
sv.v.700 mm</t>
  </si>
  <si>
    <t>65</t>
  </si>
  <si>
    <t>59224068</t>
  </si>
  <si>
    <t>skruž betonová DN 1000x500 PS, 100x50x12cm</t>
  </si>
  <si>
    <t>-255298042</t>
  </si>
  <si>
    <t>66</t>
  </si>
  <si>
    <t>59224066</t>
  </si>
  <si>
    <t>skruž betonová DN 1000x250 PS, 100x25x12cm</t>
  </si>
  <si>
    <t>1411600470</t>
  </si>
  <si>
    <t>67</t>
  </si>
  <si>
    <t>59224312</t>
  </si>
  <si>
    <t>kónus šachetní betonový kapsové plastové stupadlo 100x62,5x58cm</t>
  </si>
  <si>
    <t>-776887669</t>
  </si>
  <si>
    <t>68</t>
  </si>
  <si>
    <t>59224176</t>
  </si>
  <si>
    <t>prstenec šachtový vyrovnávací betonový 625x120x80mm</t>
  </si>
  <si>
    <t>1197733029</t>
  </si>
  <si>
    <t>69</t>
  </si>
  <si>
    <t>59224185</t>
  </si>
  <si>
    <t>prstenec šachtový vyrovnávací betonový 625x120x60mm</t>
  </si>
  <si>
    <t>-221456307</t>
  </si>
  <si>
    <t>70</t>
  </si>
  <si>
    <t>59224184</t>
  </si>
  <si>
    <t>prstenec šachtový vyrovnávací betonový 625x120x40mm</t>
  </si>
  <si>
    <t>-216455284</t>
  </si>
  <si>
    <t>71</t>
  </si>
  <si>
    <t>59224187</t>
  </si>
  <si>
    <t>prstenec šachtový vyrovnávací betonový 625x120x100mm</t>
  </si>
  <si>
    <t>-481730244</t>
  </si>
  <si>
    <t>72</t>
  </si>
  <si>
    <t>59224188</t>
  </si>
  <si>
    <t>prstenec šachtový vyrovnávací betonový 625x120x120mm</t>
  </si>
  <si>
    <t>894485930</t>
  </si>
  <si>
    <t>73</t>
  </si>
  <si>
    <t>899104112</t>
  </si>
  <si>
    <t>Osazení poklopů litinových nebo ocelových včetně rámů pro třídu zatížení D400, E600</t>
  </si>
  <si>
    <t>-1949360972</t>
  </si>
  <si>
    <t>74</t>
  </si>
  <si>
    <t>63126039</t>
  </si>
  <si>
    <t>poklop šachtový s BEGU rámem a zámky kruhový, DN 600 D400</t>
  </si>
  <si>
    <t>323734661</t>
  </si>
  <si>
    <t>75</t>
  </si>
  <si>
    <t>899722113</t>
  </si>
  <si>
    <t>Krytí potrubí z plastů výstražnou fólií z PVC 34cm</t>
  </si>
  <si>
    <t>-1224006865</t>
  </si>
  <si>
    <t>Poznámka k položce:
2 pásky vedel sebe</t>
  </si>
  <si>
    <t>76</t>
  </si>
  <si>
    <t>998276101R00</t>
  </si>
  <si>
    <t>Pomocný kotevní a spojovací materiál</t>
  </si>
  <si>
    <t>kpl</t>
  </si>
  <si>
    <t>2047199911</t>
  </si>
  <si>
    <t>Ostatní konstrukce a práce, bourání</t>
  </si>
  <si>
    <t>77</t>
  </si>
  <si>
    <t>965022131</t>
  </si>
  <si>
    <t>Bourání kamenných podlah nebo dlažeb z lomového kamene nebo kostek pl přes 1 m2</t>
  </si>
  <si>
    <t>-1156541601</t>
  </si>
  <si>
    <t>Poznámka k položce:
vybourání dlažby propustku, mat. uskladnit pro další použití</t>
  </si>
  <si>
    <t>78</t>
  </si>
  <si>
    <t>977151129</t>
  </si>
  <si>
    <t>Jádrové vrty diamantovými korunkami do D 350 mm do stavebních materiálů</t>
  </si>
  <si>
    <t>-1460980655</t>
  </si>
  <si>
    <t>Poznámka k položce:
napojení DA na stávající potrubi ze železobetonu</t>
  </si>
  <si>
    <t>79</t>
  </si>
  <si>
    <t>977151133</t>
  </si>
  <si>
    <t>Jádrové vrty diamantovými korunkami do D 500 mm do stavebních materiálů</t>
  </si>
  <si>
    <t>340224797</t>
  </si>
  <si>
    <t>Poznámka k položce:
napojení do stávající železbet. potrubí DN 1200</t>
  </si>
  <si>
    <t>80</t>
  </si>
  <si>
    <t>985131111</t>
  </si>
  <si>
    <t>Očištění ploch stěn, rubu kleneb a podlah tlakovou vodou</t>
  </si>
  <si>
    <t>682461274</t>
  </si>
  <si>
    <t>"plocha stěn propustku"11</t>
  </si>
  <si>
    <t>81</t>
  </si>
  <si>
    <t>985142212</t>
  </si>
  <si>
    <t>Vysekání spojovací hmoty ze spár zdiva hl přes 40 mm dl do 12 m/m2</t>
  </si>
  <si>
    <t>1861467524</t>
  </si>
  <si>
    <t>82</t>
  </si>
  <si>
    <t>985142911</t>
  </si>
  <si>
    <t>Příplatek k cenám vysekání spojovací hmoty ze spár za práce ve stísněném prostoru</t>
  </si>
  <si>
    <t>1830944344</t>
  </si>
  <si>
    <t>83</t>
  </si>
  <si>
    <t>985232112</t>
  </si>
  <si>
    <t>Hloubkové spárování zdiva aktivovanou maltou spára hl do 80 mm dl do 12 m/m2</t>
  </si>
  <si>
    <t>1335749924</t>
  </si>
  <si>
    <t>84</t>
  </si>
  <si>
    <t>985232191</t>
  </si>
  <si>
    <t>Příplatek k hloubkovému spárování za práci ve stísněném prostoru</t>
  </si>
  <si>
    <t>-135705537</t>
  </si>
  <si>
    <t>997</t>
  </si>
  <si>
    <t>Přesun sutě</t>
  </si>
  <si>
    <t>85</t>
  </si>
  <si>
    <t>997013111</t>
  </si>
  <si>
    <t>Vnitrostaveništní doprava suti a vybouraných hmot pro budovy v do 6 m s použitím mechanizace</t>
  </si>
  <si>
    <t>-1974535667</t>
  </si>
  <si>
    <t>86</t>
  </si>
  <si>
    <t>997013501</t>
  </si>
  <si>
    <t>Odvoz suti a vybouraných hmot na skládku nebo meziskládku do 1 km se složením</t>
  </si>
  <si>
    <t>-846135360</t>
  </si>
  <si>
    <t>87</t>
  </si>
  <si>
    <t>997013509</t>
  </si>
  <si>
    <t>Příplatek k odvozu suti a vybouraných hmot na skládku ZKD 1 km přes 1 km</t>
  </si>
  <si>
    <t>-61351014</t>
  </si>
  <si>
    <t>74,714*5 'Přepočtené koeficientem množství</t>
  </si>
  <si>
    <t>88</t>
  </si>
  <si>
    <t>997013655</t>
  </si>
  <si>
    <t>-895510179</t>
  </si>
  <si>
    <t>89</t>
  </si>
  <si>
    <t>997221615</t>
  </si>
  <si>
    <t>Poplatek za uložení na skládce (skládkovné) stavebního odpadu betonového kód odpadu 17 01 01</t>
  </si>
  <si>
    <t>776632656</t>
  </si>
  <si>
    <t>998</t>
  </si>
  <si>
    <t>Přesun hmot</t>
  </si>
  <si>
    <t>90</t>
  </si>
  <si>
    <t>998276101</t>
  </si>
  <si>
    <t>Přesun hmot pro trubní vedení z trub z plastických hmot otevřený výkop</t>
  </si>
  <si>
    <t>-983367463</t>
  </si>
  <si>
    <t>91</t>
  </si>
  <si>
    <t>998276124</t>
  </si>
  <si>
    <t>Příplatek k přesunu hmot pro trubní vedení z trub z plastických hmot za zvětšený přesun do 500 m</t>
  </si>
  <si>
    <t>2017660843</t>
  </si>
  <si>
    <t>PSV</t>
  </si>
  <si>
    <t>Práce a dodávky PSV</t>
  </si>
  <si>
    <t>771</t>
  </si>
  <si>
    <t>Podlahy z dlaždic</t>
  </si>
  <si>
    <t>92</t>
  </si>
  <si>
    <t>771569192</t>
  </si>
  <si>
    <t>Příplatek k montáž podlah z čediče za omezený prostor</t>
  </si>
  <si>
    <t>1415699350</t>
  </si>
  <si>
    <t>VRN</t>
  </si>
  <si>
    <t>Vedlejší rozpočtové náklady</t>
  </si>
  <si>
    <t>VRN4</t>
  </si>
  <si>
    <t>Inženýrská činnost</t>
  </si>
  <si>
    <t>93</t>
  </si>
  <si>
    <t>043103000</t>
  </si>
  <si>
    <t>Zkoušky bez rozlišení</t>
  </si>
  <si>
    <t>1024</t>
  </si>
  <si>
    <t>1470875484</t>
  </si>
  <si>
    <t xml:space="preserve">Poznámka k položce:
Kamerová zkouška kanalizace TV kamerou, po výstavbě pro kontrolu před předáním díla a před uplynutím záruční doby kvůli kontrole díla.
</t>
  </si>
  <si>
    <t>94</t>
  </si>
  <si>
    <t>043144000</t>
  </si>
  <si>
    <t>Zkoušky těsnosti</t>
  </si>
  <si>
    <t>-1808804994</t>
  </si>
  <si>
    <t>Poznámka k položce:
včetně zabezpečení konců kanal. potrubí</t>
  </si>
  <si>
    <t>SO 303 - Vodovodní řad</t>
  </si>
  <si>
    <t xml:space="preserve">    722 - Zdravotechnika - vnitřní vodovod</t>
  </si>
  <si>
    <t xml:space="preserve">    741 - Elektroinstalace - silnoproud</t>
  </si>
  <si>
    <t>1137540483</t>
  </si>
  <si>
    <t>Poznámka k položce:
ulice Berky z Dubé</t>
  </si>
  <si>
    <t>"plocha dlažby zastávky" 8</t>
  </si>
  <si>
    <t>113107323</t>
  </si>
  <si>
    <t>Odstranění podkladu z kameniva drceného tl 300 mm strojně pl do 50 m2</t>
  </si>
  <si>
    <t>1534110901</t>
  </si>
  <si>
    <t>113107325</t>
  </si>
  <si>
    <t>Odstranění podkladu z kameniva drceného tl 500 mm strojně pl do 50 m2</t>
  </si>
  <si>
    <t>-810033236</t>
  </si>
  <si>
    <t>113107344</t>
  </si>
  <si>
    <t>Odstranění podkladu živičného tl 200 mm strojně pl do 50 m2</t>
  </si>
  <si>
    <t>1595730822</t>
  </si>
  <si>
    <t>Poznámka k položce:
ulice Berky u Dubé</t>
  </si>
  <si>
    <t>"plocha překopu silnice" 46</t>
  </si>
  <si>
    <t>113201112</t>
  </si>
  <si>
    <t>Vytrhání obrub silničních ležatých</t>
  </si>
  <si>
    <t>-321765663</t>
  </si>
  <si>
    <t>-814422892</t>
  </si>
  <si>
    <t>-1804929136</t>
  </si>
  <si>
    <t>1886879249</t>
  </si>
  <si>
    <t>-1884098320</t>
  </si>
  <si>
    <t>1960110585</t>
  </si>
  <si>
    <t>"rýha výkopu délka*šířka"2*3+197*3*0,6</t>
  </si>
  <si>
    <t>131251102</t>
  </si>
  <si>
    <t>Hloubení jam nezapažených v hornině třídy těžitelnosti I, skupiny 3 objem do 50 m3 strojně</t>
  </si>
  <si>
    <t>-1014750840</t>
  </si>
  <si>
    <t>"starovací jámy"2*2*3,7*2</t>
  </si>
  <si>
    <t>-1917324636</t>
  </si>
  <si>
    <t>"vedení vodovodní plocha profilu*šíře rýhy" 359,1*0,9+354,7*0,9+452,2*0,9+222,4*0,9+467,4*0,9*0,3+53,9*0,9*1,3*0,5+2*2*2</t>
  </si>
  <si>
    <t>1280059916</t>
  </si>
  <si>
    <t>"vedení vodovodní plocha profilu*šíře rýhy" 467,4*0,9*0,3+53,9*0,9*1,3*0,5</t>
  </si>
  <si>
    <t>1422659571</t>
  </si>
  <si>
    <t>"vedení vodovodní plocha profilu*šíře rýhy" 467,4*0,9*0,4</t>
  </si>
  <si>
    <t>-993843531</t>
  </si>
  <si>
    <t>"inž.sítě plocha profilu*šířka*hloubka"(29,2*0,9*1)*1*0,5+(63*0,45)*1*0,5+(23*0,9)*1*0,5+(24*0,45)*1*0,5+(12*0,9)*1*0,5+(22*0,9)*1*0,5</t>
  </si>
  <si>
    <t>151101101</t>
  </si>
  <si>
    <t>Zřízení příložného pažení a rozepření stěn rýh hl do 2 m</t>
  </si>
  <si>
    <t>1049230119</t>
  </si>
  <si>
    <t>Poznámka k položce:
opěrné bloky u kolen mimo výkop pro přeložku</t>
  </si>
  <si>
    <t>"vedení vodovodní délka*výška" (359,1+354,7+452,2+222,4+467,4+53,9*1,6*2)*2</t>
  </si>
  <si>
    <t>"opěrný blok - provozorní vodovod plocha*délka*výška*počet" 2</t>
  </si>
  <si>
    <t>151101111</t>
  </si>
  <si>
    <t>Odstranění příložného pažení a rozepření stěn rýh hl do 2 m</t>
  </si>
  <si>
    <t>-1778520343</t>
  </si>
  <si>
    <t>648250120</t>
  </si>
  <si>
    <t>"zemina výkopu- zásyp vedení"1415,29-1113,166</t>
  </si>
  <si>
    <t>-1845608822</t>
  </si>
  <si>
    <t>"zemina výkopu"(157,73+168,264)</t>
  </si>
  <si>
    <t>-637534451</t>
  </si>
  <si>
    <t>302,124+325,994</t>
  </si>
  <si>
    <t>628,118*2 'Přepočtené koeficientem množství</t>
  </si>
  <si>
    <t>1094042212</t>
  </si>
  <si>
    <t>"zemina výkopu - zásypy vedení" (29,6+1415,29+157,73+168,264)-(145,01+0,19)-430,106</t>
  </si>
  <si>
    <t>"zemina potrubí - provizorní vodovod" 260*0,37</t>
  </si>
  <si>
    <t>1827144605</t>
  </si>
  <si>
    <t>"vedení vodovodní délka*plocha řezu" (282,6+7+140,5+299,2+45,5+8,2)*0,337+(217,3*0,362)+(217,3*0,403)</t>
  </si>
  <si>
    <t>-1983822354</t>
  </si>
  <si>
    <t>430,106*1,8 'Přepočtené koeficientem množství</t>
  </si>
  <si>
    <t>181351103</t>
  </si>
  <si>
    <t>Rozprostření ornice tl vrstvy do 200 mm pl do 500 m2 v rovině nebo ve svahu do 1:5 strojně</t>
  </si>
  <si>
    <t>-1561179913</t>
  </si>
  <si>
    <t>181411131</t>
  </si>
  <si>
    <t>Založení parkového trávníku výsevem plochy do 1000 m2 v rovině a ve svahu do 1:5</t>
  </si>
  <si>
    <t>1460198554</t>
  </si>
  <si>
    <t>960353759</t>
  </si>
  <si>
    <t>360,6*0,015 'Přepočtené koeficientem množství</t>
  </si>
  <si>
    <t>1962612311</t>
  </si>
  <si>
    <t>"vedení vodovodní délka*plocha řezu" (282,6+7+140,5+299,5+45,5+8,2)*0,113+(217,3*0,122)+(217,3*0,138)</t>
  </si>
  <si>
    <t>-1439906817</t>
  </si>
  <si>
    <t>"hydranty šířka*délka*výška*počet"0,5*0,5*0,15*5</t>
  </si>
  <si>
    <t>"opěrný blok - provozorní vodovod plocha*délka*výška*počet"0,5*1*4</t>
  </si>
  <si>
    <t>-2114142800</t>
  </si>
  <si>
    <t>Poznámka k položce:
štěrkodrť fr.0-63 mm, rekonstrukce překopu</t>
  </si>
  <si>
    <t>564861111R00</t>
  </si>
  <si>
    <t>-1973593644</t>
  </si>
  <si>
    <t>Poznámka k položce:
štěrkodrť fr.0-32 mm; rekonktrukce překopu+dlažby ul. Svobodova (před školou)</t>
  </si>
  <si>
    <t>567122111</t>
  </si>
  <si>
    <t>Podklad ze směsi stmelené cementem SC C 8/10 (KSC I) tl 120 mm</t>
  </si>
  <si>
    <t>-1038303773</t>
  </si>
  <si>
    <t>Poznámka k položce:
rekonstrukce vozovky ul. Svobodova (před školou)</t>
  </si>
  <si>
    <t>573191111</t>
  </si>
  <si>
    <t>Postřik infiltrační kationaktivní emulzí v množství 1 kg/m2</t>
  </si>
  <si>
    <t>420109808</t>
  </si>
  <si>
    <t>Poznámka k položce:
rekonstrukce překopu</t>
  </si>
  <si>
    <t>573211109</t>
  </si>
  <si>
    <t>Postřik živičný spojovací z asfaltu v množství 0,50 kg/m2</t>
  </si>
  <si>
    <t>1422647062</t>
  </si>
  <si>
    <t>577134111</t>
  </si>
  <si>
    <t>Asfaltový beton vrstva obrusná ACO 11 (ABS) tř. I tl 40 mm š do 3 m z nemodifikovaného asfaltu</t>
  </si>
  <si>
    <t>-104525593</t>
  </si>
  <si>
    <t>577144111</t>
  </si>
  <si>
    <t>Asfaltový beton vrstva obrusná ACO 11 (ABS) tř. I tl 50 mm š do 3 m z nemodifikovaného asfaltu</t>
  </si>
  <si>
    <t>-989141383</t>
  </si>
  <si>
    <t>577145112</t>
  </si>
  <si>
    <t>Asfaltový beton vrstva ložní ACL 16 (ABH) tl 50 mm š do 3 m z nemodifikovaného asfaltu</t>
  </si>
  <si>
    <t>1620841508</t>
  </si>
  <si>
    <t>Poznámka k položce:
 rekonstrukce překopu</t>
  </si>
  <si>
    <t>577155112</t>
  </si>
  <si>
    <t>Asfaltový beton vrstva ložní ACL 16 (ABH) tl 60 mm š do 3 m z nemodifikovaného asfaltu</t>
  </si>
  <si>
    <t>372211271</t>
  </si>
  <si>
    <t>577186111</t>
  </si>
  <si>
    <t>Asfaltový beton vrstva ložní ACL 22 (ABVH) tl 90 mm š do 3 m z nemodifikovaného asfaltu</t>
  </si>
  <si>
    <t>1129909299</t>
  </si>
  <si>
    <t>-1862654686</t>
  </si>
  <si>
    <t>Poznámka k položce:
dlažba zastávky v BzD</t>
  </si>
  <si>
    <t>850311811</t>
  </si>
  <si>
    <t>Bourání stávajícího potrubí z trub litinových DN 150</t>
  </si>
  <si>
    <t>1263757420</t>
  </si>
  <si>
    <t>850361811</t>
  </si>
  <si>
    <t>Bourání stávajícího potrubí z trub litinových DN přes 150 do 250</t>
  </si>
  <si>
    <t>-1412452960</t>
  </si>
  <si>
    <t>851361131</t>
  </si>
  <si>
    <t>Montáž potrubí z trub litinových hrdlových s integrovaným těsněním otevřený výkop DN 250</t>
  </si>
  <si>
    <t>-1669018488</t>
  </si>
  <si>
    <t>55253005</t>
  </si>
  <si>
    <t>trouba vodovodní litinová hrdlová Pz dl 6m DN 250</t>
  </si>
  <si>
    <t>-1197226099</t>
  </si>
  <si>
    <t>259,3*1,01 'Přepočtené koeficientem množství</t>
  </si>
  <si>
    <t>857242122</t>
  </si>
  <si>
    <t>Montáž litinových tvarovek jednoosých přírubových otevřený výkop DN 80</t>
  </si>
  <si>
    <t>1244119394</t>
  </si>
  <si>
    <t>55251259</t>
  </si>
  <si>
    <t>koleno patkové 90° příruba/hrdlo PN 10-16 DN 160/příruba DN 80</t>
  </si>
  <si>
    <t>-1784020736</t>
  </si>
  <si>
    <t>"vedení vodovodní V0"2</t>
  </si>
  <si>
    <t>"vedení vodovodní V1"1</t>
  </si>
  <si>
    <t>"vedení vodovodní V5"3</t>
  </si>
  <si>
    <t>31951003</t>
  </si>
  <si>
    <t>potrubní spojka jištěná proti posuvu hrdlo-příruba  DN 80</t>
  </si>
  <si>
    <t>-655835882</t>
  </si>
  <si>
    <t>"vedení vodovodní V0"1</t>
  </si>
  <si>
    <t>857244122</t>
  </si>
  <si>
    <t>Montáž litinových tvarovek odbočných přírubových otevřený výkop DN 80</t>
  </si>
  <si>
    <t>-1353151820</t>
  </si>
  <si>
    <t>55253510</t>
  </si>
  <si>
    <t>tvarovka přírubová litinová vodovodní s přírubovou odbočkou PN10/40 T-kus DN 80/80</t>
  </si>
  <si>
    <t>710436457</t>
  </si>
  <si>
    <t>Poznámka k položce:
viz. kladeč. schéma V0</t>
  </si>
  <si>
    <t>857262122</t>
  </si>
  <si>
    <t>Montáž litinových tvarovek jednoosých přírubových otevřený výkop DN 100</t>
  </si>
  <si>
    <t>1081667492</t>
  </si>
  <si>
    <t>55254027</t>
  </si>
  <si>
    <t>koleno 90° přírubové litinové vodovodní Q-kus PN10/16 DN 100</t>
  </si>
  <si>
    <t>1586377320</t>
  </si>
  <si>
    <t>Poznámka k položce:
viz. kladeč. schéma zásobovacího řádu</t>
  </si>
  <si>
    <t>55253616R00</t>
  </si>
  <si>
    <t>přechod přírubový,práškový epoxid tl 250µm FFR-kus litinový dl 200mm DN 80/100</t>
  </si>
  <si>
    <t>-1446671639</t>
  </si>
  <si>
    <t>31951004</t>
  </si>
  <si>
    <t>potrubní spojka jištěná proti posuvu hrdlo-příruba  DN 100</t>
  </si>
  <si>
    <t>853051280</t>
  </si>
  <si>
    <t>"vedení vodovodní V1-1"1</t>
  </si>
  <si>
    <t>31951004R00</t>
  </si>
  <si>
    <t>potrubní spojka jištěná, redukovaná proti posuvu hrdlo-hrdlo  DN 80/100</t>
  </si>
  <si>
    <t>-923578891</t>
  </si>
  <si>
    <t>857264122</t>
  </si>
  <si>
    <t>Montáž litinových tvarovek odbočných přírubových otevřený výkop DN 100</t>
  </si>
  <si>
    <t>466723439</t>
  </si>
  <si>
    <t>55253745</t>
  </si>
  <si>
    <t>tvarovka hrdlová s přírubovou odbočkou z tvárné litiny,práškový epoxid tl 250µm MMA-kus DN 100/80</t>
  </si>
  <si>
    <t>-2046055267</t>
  </si>
  <si>
    <t>55253516</t>
  </si>
  <si>
    <t>tvarovka přírubová litinová vodovodní s přírubovou odbočkou PN10/16 T-kus DN 100/100</t>
  </si>
  <si>
    <t>-486600728</t>
  </si>
  <si>
    <t>"vedení vodovodní V0"4</t>
  </si>
  <si>
    <t>"vedení vodovodní V1"3</t>
  </si>
  <si>
    <t>"vedení vodovodní V5"1</t>
  </si>
  <si>
    <t>857311131</t>
  </si>
  <si>
    <t>Montáž litinových tvarovek jednoosých hrdlových otevřený výkop s integrovaným těsněním DN 150</t>
  </si>
  <si>
    <t>1547233554</t>
  </si>
  <si>
    <t>55253999</t>
  </si>
  <si>
    <t>koleno přírubové z tvárné litiny,práškový epoxid tl 250µm FFK-kus DN 150- 30°</t>
  </si>
  <si>
    <t>1910766625</t>
  </si>
  <si>
    <t>55254029</t>
  </si>
  <si>
    <t>koleno přírubové z tvárné litiny,práškový epoxid tl 250µm Q-kus DN 150-90°</t>
  </si>
  <si>
    <t>-458509986</t>
  </si>
  <si>
    <t>31951006</t>
  </si>
  <si>
    <t>potrubní spojka jištěná proti posuvu hrdlo-příruba  DN 150</t>
  </si>
  <si>
    <t>1434840275</t>
  </si>
  <si>
    <t>857314122</t>
  </si>
  <si>
    <t>Montáž litinových tvarovek odbočných přírubových otevřený výkop DN 150</t>
  </si>
  <si>
    <t>523204972</t>
  </si>
  <si>
    <t>55253530</t>
  </si>
  <si>
    <t>tvarovka přírubová litinová vodovodní s přírubovou odbočkou PN10/16 T-kus DN 150/150</t>
  </si>
  <si>
    <t>-1751939328</t>
  </si>
  <si>
    <t>857362122</t>
  </si>
  <si>
    <t>Montáž litinových tvarovek jednoosých přírubových otevřený výkop DN 250</t>
  </si>
  <si>
    <t>-29353844</t>
  </si>
  <si>
    <t>55254001</t>
  </si>
  <si>
    <t>koleno přírubové z tvárné litiny,práškový epoxid tl 250µm FFK-kus DN 250- 30°</t>
  </si>
  <si>
    <t>-69581022</t>
  </si>
  <si>
    <t>Poznámka k položce:
viz. kladeč. schéma přiváděcího řádu</t>
  </si>
  <si>
    <t>31951010</t>
  </si>
  <si>
    <t>potrubní spojka jištěná proti posuvu hrdlo-příruba  DN 250</t>
  </si>
  <si>
    <t>-426754315</t>
  </si>
  <si>
    <t>31951010R00</t>
  </si>
  <si>
    <t>potrubní spojka jištěná proti posuvu hrdlo-hrdlo  DN 250</t>
  </si>
  <si>
    <t>2145737296</t>
  </si>
  <si>
    <t>55253897</t>
  </si>
  <si>
    <t>tvarovka přírubová s hrdlem z tvárné litiny,práškový epoxid tl 250µm EU-kus dl 145mm DN 250</t>
  </si>
  <si>
    <t>-1473635028</t>
  </si>
  <si>
    <t>55291034R00</t>
  </si>
  <si>
    <t>montážní vložka, stavitelná DN 250 pro vodovodní potrubí PN 16</t>
  </si>
  <si>
    <t>1960352993</t>
  </si>
  <si>
    <t>871251141</t>
  </si>
  <si>
    <t>Montáž potrubí z PE100 SDR 11 otevřený výkop svařovaných na tupo D 110 x 10,0 mm</t>
  </si>
  <si>
    <t>-621813527</t>
  </si>
  <si>
    <t>28613557</t>
  </si>
  <si>
    <t>potrubí dvouvrstvé PE100 RC SDR11 110x10,0 dl 12m</t>
  </si>
  <si>
    <t>1630921850</t>
  </si>
  <si>
    <t>837,5*1,015 'Přepočtené koeficientem množství</t>
  </si>
  <si>
    <t>871321141</t>
  </si>
  <si>
    <t>Montáž potrubí z PE100 SDR 11 otevřený výkop svařovaných na tupo D 160 x 14,6 mm</t>
  </si>
  <si>
    <t>-317238090</t>
  </si>
  <si>
    <t>28613560</t>
  </si>
  <si>
    <t>potrubí dvouvrstvé PE100 RC SDR11 160x14,6 dl 12m</t>
  </si>
  <si>
    <t>-1648140061</t>
  </si>
  <si>
    <t>259*1,015 'Přepočtené koeficientem množství</t>
  </si>
  <si>
    <t>877261101</t>
  </si>
  <si>
    <t>Montáž elektrospojek na vodovodním potrubí z PE trub d 110</t>
  </si>
  <si>
    <t>-2119980509</t>
  </si>
  <si>
    <t>28615975</t>
  </si>
  <si>
    <t>elektrospojka SDR11 PE 100 PN16 D 110mm</t>
  </si>
  <si>
    <t>-1053373565</t>
  </si>
  <si>
    <t>28653136</t>
  </si>
  <si>
    <t>nákružek lemový PE 100 SDR11 110mm</t>
  </si>
  <si>
    <t>-1272840217</t>
  </si>
  <si>
    <t>"vedení vodovodní V0"12</t>
  </si>
  <si>
    <t>"vedení vodovodní V1"7</t>
  </si>
  <si>
    <t>"vedení vodovodní V5"6</t>
  </si>
  <si>
    <t>28654410</t>
  </si>
  <si>
    <t>příruba volná k lemovému nákružku z polypropylénu 110</t>
  </si>
  <si>
    <t>1529194669</t>
  </si>
  <si>
    <t>28614937R00</t>
  </si>
  <si>
    <t>elektrokoleno 110-30° PE 100 PN16 D 110mm</t>
  </si>
  <si>
    <t>215771190</t>
  </si>
  <si>
    <t>Poznámka k položce:
(příp. oblouk +2xel. spojka)</t>
  </si>
  <si>
    <t>"vedení vodovodní V5"2</t>
  </si>
  <si>
    <t>28614937R01</t>
  </si>
  <si>
    <t>elektrokoleno 110-45° PE 100 PN16 D 110mm</t>
  </si>
  <si>
    <t>-216464424</t>
  </si>
  <si>
    <t>Poznámka k položce:
(popř. oblouk +2x el. spojka)</t>
  </si>
  <si>
    <t>"vedení vodovodní V5"4</t>
  </si>
  <si>
    <t>877321101</t>
  </si>
  <si>
    <t>Montáž elektrospojek na vodovodním potrubí z PE trub d 160</t>
  </si>
  <si>
    <t>1842477837</t>
  </si>
  <si>
    <t>28615978</t>
  </si>
  <si>
    <t>elektrospojka SDR11 PE 100 PN16 D 160mm</t>
  </si>
  <si>
    <t>-1075090753</t>
  </si>
  <si>
    <t>28653139</t>
  </si>
  <si>
    <t>nákružek lemový PE 100 SDR11 160mm</t>
  </si>
  <si>
    <t>-877673541</t>
  </si>
  <si>
    <t>28654410R00</t>
  </si>
  <si>
    <t>příruba volná k lemovému nákružku z polypropylénu 160</t>
  </si>
  <si>
    <t>-302913850</t>
  </si>
  <si>
    <t>891241112</t>
  </si>
  <si>
    <t>Montáž vodovodních šoupátek otevřený výkop DN 80</t>
  </si>
  <si>
    <t>1250264164</t>
  </si>
  <si>
    <t>42221116</t>
  </si>
  <si>
    <t>šoupátko s přírubami voda DN 80 PN16</t>
  </si>
  <si>
    <t>539326141</t>
  </si>
  <si>
    <t>"vedení vodovodní V0"3</t>
  </si>
  <si>
    <t>42291079</t>
  </si>
  <si>
    <t>souprava zemní pro šoupátka DN 65-80mm Rd 2,0m</t>
  </si>
  <si>
    <t>-1314936929</t>
  </si>
  <si>
    <t>Poznámka k položce:
dle skutečnosti</t>
  </si>
  <si>
    <t>891247111</t>
  </si>
  <si>
    <t>Montáž hydrantů podzemních DN 80</t>
  </si>
  <si>
    <t>2082206053</t>
  </si>
  <si>
    <t>42273591</t>
  </si>
  <si>
    <t>hydrant podzemní DN 80 PN 16 jednoduchý uzávěr krycí v 1500mm</t>
  </si>
  <si>
    <t>-1986197549</t>
  </si>
  <si>
    <t>42273594R00</t>
  </si>
  <si>
    <t>hydrantová drenáž</t>
  </si>
  <si>
    <t>-468294097</t>
  </si>
  <si>
    <t>891261112</t>
  </si>
  <si>
    <t>Montáž vodovodních šoupátek otevřený výkop DN 100</t>
  </si>
  <si>
    <t>151769886</t>
  </si>
  <si>
    <t>42221117</t>
  </si>
  <si>
    <t>šoupátko s přírubami voda DN 100 PN16</t>
  </si>
  <si>
    <t>365708285</t>
  </si>
  <si>
    <t>"vedení vodovodní V1"8</t>
  </si>
  <si>
    <t>"vedení vodovodní ZŘ"2</t>
  </si>
  <si>
    <t>891269111</t>
  </si>
  <si>
    <t>Montáž navrtávacích pasů na potrubí z jakýchkoli trub DN 100</t>
  </si>
  <si>
    <t>-1748633079</t>
  </si>
  <si>
    <t>"vedení vodovodní V0"21</t>
  </si>
  <si>
    <t>"vedení vodovodní V1"10</t>
  </si>
  <si>
    <t>"vedení vodovodní V5"21</t>
  </si>
  <si>
    <t>42273549</t>
  </si>
  <si>
    <t>pás navrtávací se závitovým výstupem z tvárné litiny pro vodovodní PE a PVC potrubí 110-1”</t>
  </si>
  <si>
    <t>-1024722721</t>
  </si>
  <si>
    <t>42291057</t>
  </si>
  <si>
    <t>souprava zemní pro navrtávací pas s kohoutem Rd 1,5m</t>
  </si>
  <si>
    <t>-2073474546</t>
  </si>
  <si>
    <t>891311112</t>
  </si>
  <si>
    <t>Montáž vodovodních šoupátek otevřený výkop DN 150</t>
  </si>
  <si>
    <t>-696597357</t>
  </si>
  <si>
    <t>95</t>
  </si>
  <si>
    <t>42221119</t>
  </si>
  <si>
    <t>šoupátko s přírubami voda DN 150 PN16</t>
  </si>
  <si>
    <t>-1953275939</t>
  </si>
  <si>
    <t>96</t>
  </si>
  <si>
    <t>42291080</t>
  </si>
  <si>
    <t>souprava zemní pro šoupátka DN 100-150m Rd 2,0m</t>
  </si>
  <si>
    <t>-1260190599</t>
  </si>
  <si>
    <t>97</t>
  </si>
  <si>
    <t>857361931</t>
  </si>
  <si>
    <t>Výměna litinových tvarovek jednoosých hrdlových otevřený výkop s integrovaným těsněním DN 250</t>
  </si>
  <si>
    <t>-1672958222</t>
  </si>
  <si>
    <t>Poznámka k položce:
provizorní vodovod, vč. provizorních přípojek</t>
  </si>
  <si>
    <t>98</t>
  </si>
  <si>
    <t>55251662R00</t>
  </si>
  <si>
    <t>spojka multitolerační, jištěná, redukovaná DN200/250 PN 16 typ hrdlo-příruba</t>
  </si>
  <si>
    <t>-95591659</t>
  </si>
  <si>
    <t>Poznámka k položce:
opakovaně použitý materiál - index ceny 0,2</t>
  </si>
  <si>
    <t>99</t>
  </si>
  <si>
    <t>857241931</t>
  </si>
  <si>
    <t>Výměna litinových tvarovek jednoosých hrdlových otevřený výkop s integrovaným těsněním DN 80</t>
  </si>
  <si>
    <t>27938452</t>
  </si>
  <si>
    <t>100</t>
  </si>
  <si>
    <t>305174967</t>
  </si>
  <si>
    <t>Poznámka k položce:
opakovaně použitý materiál - index ceny 0,2, v napojení V0 ve Svobodově ul.</t>
  </si>
  <si>
    <t>101</t>
  </si>
  <si>
    <t>871161941</t>
  </si>
  <si>
    <t>Výměna potrubí z PE100 SDR 11 otevřený výkop svařovaných na tupo D 32 x 3,0 mm</t>
  </si>
  <si>
    <t>-1218144528</t>
  </si>
  <si>
    <t>102</t>
  </si>
  <si>
    <t>28613170</t>
  </si>
  <si>
    <t>potrubí vodovodní PE100 SDR11 se signalizační vrstvou 100m 32x3,0mm</t>
  </si>
  <si>
    <t>524488786</t>
  </si>
  <si>
    <t>Poznámka k položce:
opakovaně použitý materiál - index ceny 0,2, max. počet přípojek v úseku; á 3 m</t>
  </si>
  <si>
    <t>103</t>
  </si>
  <si>
    <t>871211941</t>
  </si>
  <si>
    <t>Výměna potrubí z PE100 SDR 11 otevřený výkop svařovaných na tupo D 63 x 5,8 mm</t>
  </si>
  <si>
    <t>-20598890</t>
  </si>
  <si>
    <t>104</t>
  </si>
  <si>
    <t>28613173</t>
  </si>
  <si>
    <t>potrubí vodovodní PE100 SDR11 se signalizační vrstvou 100m 63x5,8mm</t>
  </si>
  <si>
    <t>1830667038</t>
  </si>
  <si>
    <t>Poznámka k položce:
opakovaně použitý materiál - index ceny 0,2, max. délka jednoho úseku 290 m</t>
  </si>
  <si>
    <t>105</t>
  </si>
  <si>
    <t>871251941</t>
  </si>
  <si>
    <t>Výměna potrubí z PE100 SDR 11 otevřený výkop svařovaných na tupo D 110 x 10,0 mm</t>
  </si>
  <si>
    <t>-797794339</t>
  </si>
  <si>
    <t>106</t>
  </si>
  <si>
    <t>1775524785</t>
  </si>
  <si>
    <t>Poznámka k položce:
opakovaně použitý materiál - index ceny 0,2, max. délka jednoho úseku 260 m</t>
  </si>
  <si>
    <t>107</t>
  </si>
  <si>
    <t>871351942</t>
  </si>
  <si>
    <t>Výměna potrubí z PE100 SDR 11 otevřený výkop svařovaných na tupo D 225 x 20,5 mm</t>
  </si>
  <si>
    <t>-748097960</t>
  </si>
  <si>
    <t>108</t>
  </si>
  <si>
    <t>28613563</t>
  </si>
  <si>
    <t>potrubí dvouvrstvé PE100 RC SDR11 225x20,5 dl 100m</t>
  </si>
  <si>
    <t>646221520</t>
  </si>
  <si>
    <t>109</t>
  </si>
  <si>
    <t>877161901</t>
  </si>
  <si>
    <t>Výměna elektrospojek na vodovodním potrubí z PE trub d 32</t>
  </si>
  <si>
    <t>1664187374</t>
  </si>
  <si>
    <t>110</t>
  </si>
  <si>
    <t>28616780</t>
  </si>
  <si>
    <t>spojka přímá pro trubky D 32mmx5/4"</t>
  </si>
  <si>
    <t>326815731</t>
  </si>
  <si>
    <t>Poznámka k položce:
svěrná spojka; opakovaně použitá materiál - index ceny 0,2, max. počet 11 PE přípojek v úseku</t>
  </si>
  <si>
    <t>111</t>
  </si>
  <si>
    <t>31951000R00</t>
  </si>
  <si>
    <t>univerzální spojka PE - ocel PN 16 Fi 32x27-34 mm</t>
  </si>
  <si>
    <t>859624572</t>
  </si>
  <si>
    <t>Poznámka k položce:
svěrná spojka; opakovaně použitá materiál - index ceny 0,2, max. počet 11 OC přípojek v úseku</t>
  </si>
  <si>
    <t>112</t>
  </si>
  <si>
    <t>877211912</t>
  </si>
  <si>
    <t>Výměna elektrokolen 90° na vodovodním potrubí z PE trub d 63</t>
  </si>
  <si>
    <t>1061963598</t>
  </si>
  <si>
    <t>113</t>
  </si>
  <si>
    <t>28653055</t>
  </si>
  <si>
    <t>elektrokoleno 90° PE 100 D 63mm</t>
  </si>
  <si>
    <t>1193079332</t>
  </si>
  <si>
    <t>Poznámka k položce:
opakovaně použitý materiál - index ceny 0,2, napojení V0 u BzD</t>
  </si>
  <si>
    <t>114</t>
  </si>
  <si>
    <t>877261924</t>
  </si>
  <si>
    <t>Výměna elektro navrtávacích T-kusů bez vrtáku na vodovodním potrubí z PE trub d 110/32</t>
  </si>
  <si>
    <t>1358960523</t>
  </si>
  <si>
    <t>115</t>
  </si>
  <si>
    <t>-651234693</t>
  </si>
  <si>
    <t>Poznámka k položce:
opakovaně použitý materiál - index ceny 0,2, max. počet v jednoho úseku 7 ks</t>
  </si>
  <si>
    <t>116</t>
  </si>
  <si>
    <t>877241901</t>
  </si>
  <si>
    <t>Výměna elektrospojek na vodovodním potrubí z PE trub d 90</t>
  </si>
  <si>
    <t>-885775071</t>
  </si>
  <si>
    <t>117</t>
  </si>
  <si>
    <t>28615974</t>
  </si>
  <si>
    <t>elektrospojka SDR11 PE 100 PN16 D 90mm</t>
  </si>
  <si>
    <t>1162802775</t>
  </si>
  <si>
    <t>Poznámka k položce:
v napojení V0 u BzD a ve Svobodově ul.</t>
  </si>
  <si>
    <t>118</t>
  </si>
  <si>
    <t>28653135</t>
  </si>
  <si>
    <t>nákružek lemový PE 100 SDR11 90mm</t>
  </si>
  <si>
    <t>-537173270</t>
  </si>
  <si>
    <t>119</t>
  </si>
  <si>
    <t>28654368</t>
  </si>
  <si>
    <t>příruba volná k lemovému nákružku z polypropylénu 90</t>
  </si>
  <si>
    <t>-1170991585</t>
  </si>
  <si>
    <t>120</t>
  </si>
  <si>
    <t>28614977</t>
  </si>
  <si>
    <t>elektroredukce PE 100 PN16 D 90-63mm</t>
  </si>
  <si>
    <t>-613861050</t>
  </si>
  <si>
    <t>121</t>
  </si>
  <si>
    <t>877261901</t>
  </si>
  <si>
    <t>Výměna elektrospojek na vodovodním potrubí z PE trub d 110</t>
  </si>
  <si>
    <t>443806236</t>
  </si>
  <si>
    <t>122</t>
  </si>
  <si>
    <t>-1248572207</t>
  </si>
  <si>
    <t>Poznámka k položce:
v napojení V0 ve Svobodově ul. a V1 a V1-1</t>
  </si>
  <si>
    <t>123</t>
  </si>
  <si>
    <t>-2139831765</t>
  </si>
  <si>
    <t>124</t>
  </si>
  <si>
    <t>100786346</t>
  </si>
  <si>
    <t>125</t>
  </si>
  <si>
    <t>28614976R00</t>
  </si>
  <si>
    <t>elektroredukce PE 100 PN16 D 63-50mm</t>
  </si>
  <si>
    <t>654352505</t>
  </si>
  <si>
    <t>126</t>
  </si>
  <si>
    <t>877321901</t>
  </si>
  <si>
    <t>Výměna elektrospojek na vodovodním potrubí z PE trub d 160</t>
  </si>
  <si>
    <t>1686941660</t>
  </si>
  <si>
    <t>127</t>
  </si>
  <si>
    <t>291088143</t>
  </si>
  <si>
    <t>128</t>
  </si>
  <si>
    <t>28614980</t>
  </si>
  <si>
    <t>elektroredukce PE 100 PN16 D 160-110mm</t>
  </si>
  <si>
    <t>-851923596</t>
  </si>
  <si>
    <t>Poznámka k položce:
přechod na stáv. DN</t>
  </si>
  <si>
    <t>129</t>
  </si>
  <si>
    <t>1494273144</t>
  </si>
  <si>
    <t>Poznámka k položce:
u napojení na stáv. zásob. řád</t>
  </si>
  <si>
    <t>130</t>
  </si>
  <si>
    <t>28654410R01</t>
  </si>
  <si>
    <t>příruba volná k lemovému nákružku z polypropylénu d160/DN150 mm</t>
  </si>
  <si>
    <t>-896357207</t>
  </si>
  <si>
    <t>131</t>
  </si>
  <si>
    <t>877321914</t>
  </si>
  <si>
    <t>Výměna elektro T-kusů redukovaných na vodovodním potrubí z PE trub d 160/63</t>
  </si>
  <si>
    <t>-1728001643</t>
  </si>
  <si>
    <t>132</t>
  </si>
  <si>
    <t>28614968R00</t>
  </si>
  <si>
    <t>elektrotvarovka T-kus redukovaný PE 100 PN16 D 63-32-63mm</t>
  </si>
  <si>
    <t>-1745967325</t>
  </si>
  <si>
    <t>Poznámka k položce:
opakovaně použitý materiál - index ceny 0,2, max. počet v jednoho úseku 11 ks</t>
  </si>
  <si>
    <t>133</t>
  </si>
  <si>
    <t>877351902</t>
  </si>
  <si>
    <t>Výměna elektrospojek na vodovodním potrubí z PE trub d 225</t>
  </si>
  <si>
    <t>-494133230</t>
  </si>
  <si>
    <t>Poznámka k položce:
příruba volná k lemovému nákružku z polypropylénu d160/DN150 mm</t>
  </si>
  <si>
    <t>134</t>
  </si>
  <si>
    <t>28615981</t>
  </si>
  <si>
    <t>elektrospojka SDR11 PE 100 PN16 D 225mm</t>
  </si>
  <si>
    <t>-368220959</t>
  </si>
  <si>
    <t>135</t>
  </si>
  <si>
    <t>28614954</t>
  </si>
  <si>
    <t>elektrokoleno 45° PE 100 PN16 D 225mm</t>
  </si>
  <si>
    <t>-1915145752</t>
  </si>
  <si>
    <t>136</t>
  </si>
  <si>
    <t>877361901</t>
  </si>
  <si>
    <t>Výměna elektrospojek na vodovodním potrubí z PE trub d 250</t>
  </si>
  <si>
    <t>1216077833</t>
  </si>
  <si>
    <t>137</t>
  </si>
  <si>
    <t>28615982</t>
  </si>
  <si>
    <t>elektrospojka SDR11 PE 100 PN16 D 250mm</t>
  </si>
  <si>
    <t>-203702676</t>
  </si>
  <si>
    <t>138</t>
  </si>
  <si>
    <t>28615322</t>
  </si>
  <si>
    <t>redukce svařovací na tupo potrubí PE 100 SDR11 250/225</t>
  </si>
  <si>
    <t>-206343003</t>
  </si>
  <si>
    <t>139</t>
  </si>
  <si>
    <t>891163911</t>
  </si>
  <si>
    <t>Výměna vodovodního ventilu hlavního pro přípojky DN 25</t>
  </si>
  <si>
    <t>2143538734</t>
  </si>
  <si>
    <t>140</t>
  </si>
  <si>
    <t>48466561</t>
  </si>
  <si>
    <t>armatura uzavírací kulový kohout 5/4" PE</t>
  </si>
  <si>
    <t>546865913</t>
  </si>
  <si>
    <t>Poznámka k položce:
a vnějším závitem, opakovaně použitý materiál - index ceny 0,2, max. počet v 1 úseku je 7ks</t>
  </si>
  <si>
    <t>141</t>
  </si>
  <si>
    <t>2041323917</t>
  </si>
  <si>
    <t>Poznámka k položce:
svěrná spojka z obou stran, opakovaně použitý materiál - index ceny 0,2, max. počet v 1 úseku je 11 ks</t>
  </si>
  <si>
    <t>142</t>
  </si>
  <si>
    <t>898150101</t>
  </si>
  <si>
    <t>Sanace vodovodního potrubí berstlining PE 100 SDR11 potrubím DN 110</t>
  </si>
  <si>
    <t>-990292281</t>
  </si>
  <si>
    <t>143</t>
  </si>
  <si>
    <t>898150104</t>
  </si>
  <si>
    <t>Sanace vodovodního potrubí berstlining PE 100 SDR11 potrubím DN 160</t>
  </si>
  <si>
    <t>611095457</t>
  </si>
  <si>
    <t>Poznámka k položce:
bezvýkopová výměna zásobovacího řadu pod parc. č. 1914/1</t>
  </si>
  <si>
    <t>144</t>
  </si>
  <si>
    <t>898153024</t>
  </si>
  <si>
    <t>Sanace vodovodního potrubí berstlining litinovým potrubím DN 250 povrchová ochrana zinku s extrudovaným PE</t>
  </si>
  <si>
    <t>1978112028</t>
  </si>
  <si>
    <t>145</t>
  </si>
  <si>
    <t>899911121</t>
  </si>
  <si>
    <t>Kluzná objímka výšky 41 mm vnějšího průměru potrubí do 183 mm</t>
  </si>
  <si>
    <t>1096050535</t>
  </si>
  <si>
    <t>146</t>
  </si>
  <si>
    <t>899911124</t>
  </si>
  <si>
    <t>Kluzná objímka výšky 41 mm vnějšího průměru potrubí do 267 mm</t>
  </si>
  <si>
    <t>2138914602</t>
  </si>
  <si>
    <t>147</t>
  </si>
  <si>
    <t>898154102</t>
  </si>
  <si>
    <t>Připojení rozšiřovací hlavy a řezacích nožů vodovodního potrubí DN od 200 do DN 600</t>
  </si>
  <si>
    <t>-47225258</t>
  </si>
  <si>
    <t>148</t>
  </si>
  <si>
    <t>899401112</t>
  </si>
  <si>
    <t>Osazení poklopů litinových šoupátkových</t>
  </si>
  <si>
    <t>-1594021082</t>
  </si>
  <si>
    <t>149</t>
  </si>
  <si>
    <t>42291352</t>
  </si>
  <si>
    <t>poklop litinový šoupátkový pro zemní soupravy osazení do terénu a do vozovky</t>
  </si>
  <si>
    <t>1118430130</t>
  </si>
  <si>
    <t>150</t>
  </si>
  <si>
    <t>56230636</t>
  </si>
  <si>
    <t>deska podkladová uličního poklopu plastového ventilkového a šoupatového</t>
  </si>
  <si>
    <t>-1358404774</t>
  </si>
  <si>
    <t>151</t>
  </si>
  <si>
    <t>899401113</t>
  </si>
  <si>
    <t>Osazení poklopů litinových hydrantových</t>
  </si>
  <si>
    <t>143541958</t>
  </si>
  <si>
    <t>152</t>
  </si>
  <si>
    <t>56230635</t>
  </si>
  <si>
    <t>poklop uliční hydrantový oválný plastový PA s litinovým víkem</t>
  </si>
  <si>
    <t>1775519249</t>
  </si>
  <si>
    <t>153</t>
  </si>
  <si>
    <t>56230638</t>
  </si>
  <si>
    <t>deska podkladová uličního poklopu plastového hydrantového</t>
  </si>
  <si>
    <t>2122177228</t>
  </si>
  <si>
    <t>154</t>
  </si>
  <si>
    <t>899721112</t>
  </si>
  <si>
    <t>Signalizační vodič DN nad 150 mm na potrubí</t>
  </si>
  <si>
    <t>938132789</t>
  </si>
  <si>
    <t>155</t>
  </si>
  <si>
    <t>225036270</t>
  </si>
  <si>
    <t>156</t>
  </si>
  <si>
    <t>406983864</t>
  </si>
  <si>
    <t>157</t>
  </si>
  <si>
    <t>916131213</t>
  </si>
  <si>
    <t>Osazení silničního obrubníku betonového stojatého s boční opěrou do lože z betonu prostého</t>
  </si>
  <si>
    <t>-148949207</t>
  </si>
  <si>
    <t>158</t>
  </si>
  <si>
    <t>919735111</t>
  </si>
  <si>
    <t>Řezání stávajícího živičného krytu hl do 50 mm</t>
  </si>
  <si>
    <t>643208397</t>
  </si>
  <si>
    <t>159</t>
  </si>
  <si>
    <t>979021113</t>
  </si>
  <si>
    <t>Očištění vybouraných obrubníků a krajníků silničních při překopech inženýrských sítí</t>
  </si>
  <si>
    <t>1145188995</t>
  </si>
  <si>
    <t>160</t>
  </si>
  <si>
    <t>-1781996036</t>
  </si>
  <si>
    <t>161</t>
  </si>
  <si>
    <t>588635694</t>
  </si>
  <si>
    <t>162</t>
  </si>
  <si>
    <t>-41317518</t>
  </si>
  <si>
    <t>120,892*5 'Přepočtené koeficientem množství</t>
  </si>
  <si>
    <t>163</t>
  </si>
  <si>
    <t>997013631</t>
  </si>
  <si>
    <t>Poplatek za uložení na skládce (skládkovné) stavebního odpadu směsného kód odpadu 17 09 04</t>
  </si>
  <si>
    <t>-636758222</t>
  </si>
  <si>
    <t>164</t>
  </si>
  <si>
    <t>997013645</t>
  </si>
  <si>
    <t>Poplatek za uložení na skládce (skládkovné) odpadu asfaltového bez dehtu kód odpadu 17 03 02</t>
  </si>
  <si>
    <t>673936674</t>
  </si>
  <si>
    <t>165</t>
  </si>
  <si>
    <t>-1109647948</t>
  </si>
  <si>
    <t>166</t>
  </si>
  <si>
    <t>1971301874</t>
  </si>
  <si>
    <t>167</t>
  </si>
  <si>
    <t>1366119696</t>
  </si>
  <si>
    <t>168</t>
  </si>
  <si>
    <t>236524918</t>
  </si>
  <si>
    <t>722</t>
  </si>
  <si>
    <t>Zdravotechnika - vnitřní vodovod</t>
  </si>
  <si>
    <t>169</t>
  </si>
  <si>
    <t>722290237</t>
  </si>
  <si>
    <t>Proplach a dezinfekce vodovodního potrubí do DN 200</t>
  </si>
  <si>
    <t>247894618</t>
  </si>
  <si>
    <t xml:space="preserve">Poznámka k položce:
- před uvedením provizorních vodovodů do provozu 
- před uvedením nových vodovodů do provozu </t>
  </si>
  <si>
    <t>1356+42+261+260+676</t>
  </si>
  <si>
    <t>741</t>
  </si>
  <si>
    <t>Elektroinstalace - silnoproud</t>
  </si>
  <si>
    <t>170</t>
  </si>
  <si>
    <t>741120201</t>
  </si>
  <si>
    <t>Montáž vodič Cu izolovaný plný a laněný s PVC pláštěm žíla 1,5-16 mm2 volně (CY, CHAH-R(V))</t>
  </si>
  <si>
    <t>1276169677</t>
  </si>
  <si>
    <t>171</t>
  </si>
  <si>
    <t>34140826</t>
  </si>
  <si>
    <t>vodič silový s Cu jádrem 6mm2</t>
  </si>
  <si>
    <t>311232059</t>
  </si>
  <si>
    <t>1424*1,1 'Přepočtené koeficientem množství</t>
  </si>
  <si>
    <t>172</t>
  </si>
  <si>
    <t>998741101</t>
  </si>
  <si>
    <t>Přesun hmot tonážní pro silnoproud v objektech v do 6 m</t>
  </si>
  <si>
    <t>281350014</t>
  </si>
  <si>
    <t>173</t>
  </si>
  <si>
    <t>043114000</t>
  </si>
  <si>
    <t>Zkoušky tlakové</t>
  </si>
  <si>
    <t>434492101</t>
  </si>
  <si>
    <t>174</t>
  </si>
  <si>
    <t>043203003</t>
  </si>
  <si>
    <t>Rozbory celkem</t>
  </si>
  <si>
    <t>679009956</t>
  </si>
  <si>
    <t>175</t>
  </si>
  <si>
    <t>044002000</t>
  </si>
  <si>
    <t>Revize</t>
  </si>
  <si>
    <t>14508064</t>
  </si>
  <si>
    <t>Poznámka k položce:
revize hydrantů a signalizačního vedení</t>
  </si>
  <si>
    <t>SO 304 - Přípojky vodovodu</t>
  </si>
  <si>
    <t>1709596537</t>
  </si>
  <si>
    <t>198927877</t>
  </si>
  <si>
    <t>132254204</t>
  </si>
  <si>
    <t>Hloubení zapažených rýh š do 2000 mm v hornině třídy těžitelnosti I, skupiny 3 objem do 500 m3</t>
  </si>
  <si>
    <t>-1908724043</t>
  </si>
  <si>
    <t>"vedení vodovodní přípojek délka*šíře*prům.hloubka rýhy" 244,6*0,9*0,75</t>
  </si>
  <si>
    <t>132354203</t>
  </si>
  <si>
    <t>Hloubení zapažených rýh š do 2000 mm v hornině třídy těžitelnosti II, skupiny 4 objem do 100 m3</t>
  </si>
  <si>
    <t>-647568961</t>
  </si>
  <si>
    <t>"vedení vodovodní přípojek délka*šíře*prům.hloubka rýhy" 244,6*0,9*0,375</t>
  </si>
  <si>
    <t>132454203</t>
  </si>
  <si>
    <t>Hloubení zapažených rýh š do 2000 mm v hornině třídy těžitelnosti II, skupiny 5 objem do 100 m3</t>
  </si>
  <si>
    <t>1948290874</t>
  </si>
  <si>
    <t>-1508477903</t>
  </si>
  <si>
    <t>"inž.sítě délka*šířka*hloubka"(42+21+46)*0,5*1</t>
  </si>
  <si>
    <t>-1435022318</t>
  </si>
  <si>
    <t>"vedení vodovodních přípojek délka*výška" 244,6*2*1,5+53*2*1,5</t>
  </si>
  <si>
    <t>-1878521432</t>
  </si>
  <si>
    <t>-2033502794</t>
  </si>
  <si>
    <t>"zemina výkopu"(82,553+82,553)-70,005</t>
  </si>
  <si>
    <t>1560946804</t>
  </si>
  <si>
    <t>95,101</t>
  </si>
  <si>
    <t>95,101*2 'Přepočtené koeficientem množství</t>
  </si>
  <si>
    <t>-401330459</t>
  </si>
  <si>
    <t>"zemina výkopu - zásypy vedení"(165,105+82,553+82,553)-22,014-73,086</t>
  </si>
  <si>
    <t>175112109</t>
  </si>
  <si>
    <t>Příplatek k obsypání potrubí při překopech inž sítí objemu do 10 m3 za prohození sypaniny</t>
  </si>
  <si>
    <t>-761117161</t>
  </si>
  <si>
    <t>235,11-165,105</t>
  </si>
  <si>
    <t>-414118827</t>
  </si>
  <si>
    <t>"vedení vodovodní délka*šířka*výška" 244,6*0,9*0,332</t>
  </si>
  <si>
    <t>378836838</t>
  </si>
  <si>
    <t>73,086*1,8 'Přepočtené koeficientem množství</t>
  </si>
  <si>
    <t>1086474760</t>
  </si>
  <si>
    <t>"vedení vodovodní délka*šířka*výška" 244,6*0,9*0,1</t>
  </si>
  <si>
    <t>871161141</t>
  </si>
  <si>
    <t>Montáž potrubí z PE100 SDR 11 otevřený výkop svařovaných na tupo D 32 x 3,0 mm</t>
  </si>
  <si>
    <t>-1459676771</t>
  </si>
  <si>
    <t>"délka vedení vod. přípojek-V0"2,6+2,8+7+3+6,9+2,5+7+2,7+6,5+2,7+2,7+6,5+2,8+6,5+3,5+2,2+7+2,4+ 5,5+5,5+6,2</t>
  </si>
  <si>
    <t>"délka vedení vod. přípojek-V1"5,5+5,6+3+6,4+3+6,7+6,8+2,7+6,5+4,2</t>
  </si>
  <si>
    <t>"délka vedení vod. přípojek-V5"7,1+1,7+1,4+2,2+3+6,7+7+2,7+6,5+2,7+6,7+6,9+6,9+2,4+6,6+2,9+5,9+5,7+3+5,9+5,8</t>
  </si>
  <si>
    <t>-1986638285</t>
  </si>
  <si>
    <t>Poznámka k položce:
včetně elektrospojek</t>
  </si>
  <si>
    <t>244,6*1,015 'Přepočtené koeficientem množství</t>
  </si>
  <si>
    <t>871275811</t>
  </si>
  <si>
    <t>Bourání stávajícího potrubí z PVC nebo PP DN 150</t>
  </si>
  <si>
    <t>222354691</t>
  </si>
  <si>
    <t>Poznámka k položce:
předpoklad všechny přípojky OC 32</t>
  </si>
  <si>
    <t>879171111</t>
  </si>
  <si>
    <t>Montáž vodovodní přípojky na potrubí DN 32</t>
  </si>
  <si>
    <t>-496666209</t>
  </si>
  <si>
    <t>879231191</t>
  </si>
  <si>
    <t>Příplatek za práce sklon nad 20 % při montáži jakéhokoli vodovodního potrubí DN 40 až 550</t>
  </si>
  <si>
    <t>-52403217</t>
  </si>
  <si>
    <t>28654346R00</t>
  </si>
  <si>
    <t>přechodka PPR kov s převlečnou maticí 32x3/4" hrdlová</t>
  </si>
  <si>
    <t>1306269781</t>
  </si>
  <si>
    <t>333276453</t>
  </si>
  <si>
    <t>-806240262</t>
  </si>
  <si>
    <t>894544404</t>
  </si>
  <si>
    <t>-145198368</t>
  </si>
  <si>
    <t>1426380996</t>
  </si>
  <si>
    <t>1628789688</t>
  </si>
  <si>
    <t>1,223*5 'Přepočtené koeficientem množství</t>
  </si>
  <si>
    <t>-587965209</t>
  </si>
  <si>
    <t>-667324320</t>
  </si>
  <si>
    <t>1474959892</t>
  </si>
  <si>
    <t>-56426986</t>
  </si>
  <si>
    <t>-943108511</t>
  </si>
  <si>
    <t>-1571409996</t>
  </si>
  <si>
    <t>256,8*1,1 'Přepočtené koeficientem množství</t>
  </si>
  <si>
    <t>1162340116</t>
  </si>
  <si>
    <t>-1702896654</t>
  </si>
  <si>
    <t>-1664194429</t>
  </si>
  <si>
    <t>-1840570227</t>
  </si>
  <si>
    <t>Poznámka k položce:
signalizačního vedení</t>
  </si>
  <si>
    <t>SO 305 - Jednotná kanalizace</t>
  </si>
  <si>
    <t>115001103</t>
  </si>
  <si>
    <t>Převedení vody potrubím DN do 250</t>
  </si>
  <si>
    <t>-496509842</t>
  </si>
  <si>
    <t>Poznámka k položce:
propoj nového a stáv. potrubí během realizace (potrubí žlabem), montáž, demontáž, vč. opotřebení a utěsnění</t>
  </si>
  <si>
    <t>-1198683057</t>
  </si>
  <si>
    <t>-2059077292</t>
  </si>
  <si>
    <t>1352718126</t>
  </si>
  <si>
    <t>1622583198</t>
  </si>
  <si>
    <t>1472892535</t>
  </si>
  <si>
    <t>Poznámka k položce:
část J0 K Sasiňáku</t>
  </si>
  <si>
    <t>"rýha výkopu délka*šířka"45*3</t>
  </si>
  <si>
    <t>131251103</t>
  </si>
  <si>
    <t>Hloubení jam nezapažených v hornině třídy těžitelnosti I, skupiny 3 objem do 100 m3 strojně</t>
  </si>
  <si>
    <t>1962078289</t>
  </si>
  <si>
    <t>"šachta ŠJ0.1-5 DN 1000 šířka*délka*hloubka"1,6*1,6*(1,5+1,75+2,25+2,2+2,31)</t>
  </si>
  <si>
    <t>"šachta ŠJ5.1-7 DN 1000 šířka*délka*hloubka"1,6*1,6*(1,6+2,83+3,1+2,58+2,68+2,25+2,31)</t>
  </si>
  <si>
    <t>"šachta ŠJ5.1-3 DN 1000 šířka*délka*hloubka"1,6*1,6*(2,24+2,22+2,12)</t>
  </si>
  <si>
    <t>"startovací jámy protlaku"2*2*2*3,7</t>
  </si>
  <si>
    <t>132254205</t>
  </si>
  <si>
    <t>Hloubení zapažených rýh š do 2000 mm v hornině třídy těžitelnosti I, skupiny 3 objem do 1000 m3</t>
  </si>
  <si>
    <t>90215128</t>
  </si>
  <si>
    <t>"vedení kanalizační plocha profilu*šířka"(136+106)*1+(576+161)*0,5</t>
  </si>
  <si>
    <t>2049727564</t>
  </si>
  <si>
    <t>"vedení kanalizační plocha profilu*šířka J5 a J5.1"(576+161)*0,25</t>
  </si>
  <si>
    <t>-2078132492</t>
  </si>
  <si>
    <t>1454164685</t>
  </si>
  <si>
    <t>"inž.sítě délka*šířka*hloubka"(32*1)*1*0,5</t>
  </si>
  <si>
    <t>1605805903</t>
  </si>
  <si>
    <t>1636913638</t>
  </si>
  <si>
    <t>1770555768</t>
  </si>
  <si>
    <t>-553507649</t>
  </si>
  <si>
    <t>"vedení kanalizační délka*hloubka" (136+106+576+161)*2</t>
  </si>
  <si>
    <t>2087661049</t>
  </si>
  <si>
    <t>-702255503</t>
  </si>
  <si>
    <t>"zemina výkopu"(184,25+184,25)-98,913</t>
  </si>
  <si>
    <t>1154878910</t>
  </si>
  <si>
    <t>269,587*2 'Přepočtené koeficientem množství</t>
  </si>
  <si>
    <t>-1200832920</t>
  </si>
  <si>
    <t>"zemina výkopu vedení" (610,5+184,25+184,25)</t>
  </si>
  <si>
    <t>"-zásypy vedení"-(70,116+203,814)</t>
  </si>
  <si>
    <t>"- vedení"-(3,14*0,15*0,15*435,5)</t>
  </si>
  <si>
    <t>"zemina výkopu šachty" 86,887</t>
  </si>
  <si>
    <t>"- podkladní desky šachty" -6,75</t>
  </si>
  <si>
    <t>"šachta ŠJ0.1-5 DN 1000"-(3,14*0,65*0,65*(1,5+1,75+2,25+2,2+2,31))</t>
  </si>
  <si>
    <t>"šachta ŠJ5.1-7 DN 1000"-(3,14*0,65*0,65*(1,6+2,83+3,1+2,58+2,68+2,25+2,31))</t>
  </si>
  <si>
    <t>"šachta ŠJ5.1-3 DN 1000"-(3,14*0,65*0,65*(2,24+2,22+2,12))</t>
  </si>
  <si>
    <t>-34442543</t>
  </si>
  <si>
    <t>709,413-610,5</t>
  </si>
  <si>
    <t>-739709116</t>
  </si>
  <si>
    <t>"vedení kanalizační délka*plocha řezu" 435,5*0,468</t>
  </si>
  <si>
    <t>2004193843</t>
  </si>
  <si>
    <t>203,814*1,8 'Přepočtené koeficientem množství</t>
  </si>
  <si>
    <t>1833266594</t>
  </si>
  <si>
    <t>"vedení kanalizační délka*plocha řezu" 435,5*0,161</t>
  </si>
  <si>
    <t>-37740406</t>
  </si>
  <si>
    <t>"šachty šířka*délka*výška*počet" 1,5*1,5*0,2*15</t>
  </si>
  <si>
    <t>-373422424</t>
  </si>
  <si>
    <t>"stávající trasa BE 400" 270</t>
  </si>
  <si>
    <t>"stávající trasa BE 300"149</t>
  </si>
  <si>
    <t>-328536319</t>
  </si>
  <si>
    <t>Poznámka k položce:
včetně spojek či přesuvek</t>
  </si>
  <si>
    <t>1814281796</t>
  </si>
  <si>
    <t>435,5*1,015 'Přepočtené koeficientem množství</t>
  </si>
  <si>
    <t>957179152</t>
  </si>
  <si>
    <t>-199654355</t>
  </si>
  <si>
    <t>914391622</t>
  </si>
  <si>
    <t>-39288271</t>
  </si>
  <si>
    <t>-813553878</t>
  </si>
  <si>
    <t>236926291</t>
  </si>
  <si>
    <t>569312451</t>
  </si>
  <si>
    <t>-1188684650</t>
  </si>
  <si>
    <t>381727442</t>
  </si>
  <si>
    <t>-5483170</t>
  </si>
  <si>
    <t>196345111</t>
  </si>
  <si>
    <t>-529384151</t>
  </si>
  <si>
    <t>-749233064</t>
  </si>
  <si>
    <t>1159341667</t>
  </si>
  <si>
    <t>927872702</t>
  </si>
  <si>
    <t>1968727037</t>
  </si>
  <si>
    <t>899331111</t>
  </si>
  <si>
    <t>Výšková úprava uličního vstupu nebo vpusti do 200 mm zvýšením poklopu</t>
  </si>
  <si>
    <t>1496456598</t>
  </si>
  <si>
    <t>Poznámka k položce:
úprava u zachovaných stávajících šachet</t>
  </si>
  <si>
    <t>276098471</t>
  </si>
  <si>
    <t>Poznámka k položce:
2 pásky vedle sebe</t>
  </si>
  <si>
    <t>1402312159</t>
  </si>
  <si>
    <t>-1888957691</t>
  </si>
  <si>
    <t xml:space="preserve">Poznámka k položce:
napojení J0 a J5.1 na stávající potrubi </t>
  </si>
  <si>
    <t>1513590212</t>
  </si>
  <si>
    <t>591788333</t>
  </si>
  <si>
    <t>-623955070</t>
  </si>
  <si>
    <t>134,464*5 'Přepočtené koeficientem množství</t>
  </si>
  <si>
    <t>-1895130556</t>
  </si>
  <si>
    <t>1192197453</t>
  </si>
  <si>
    <t>1397375830</t>
  </si>
  <si>
    <t>1831071278</t>
  </si>
  <si>
    <t xml:space="preserve">Poznámka k položce:
Kamerová zkouška kanalizace TV kamerou, před výstavbou stáv. potrubí v ul. J. z Poděbrad (lokalizace přípojek), po výstavbě pro kontrolu před předáním díla a před uplynutím záruční doby kvůli kontrole díla.
</t>
  </si>
  <si>
    <t>1452153064</t>
  </si>
  <si>
    <t>SO 306 - Přípojky kanalizace</t>
  </si>
  <si>
    <t>824157694</t>
  </si>
  <si>
    <t>Poznámka k položce:
propoj nového a stáv. potrubí během realizace (potrubím nebo žlabem). montáž, demontáž, vč. opotřebení, vč. utěsnění</t>
  </si>
  <si>
    <t>-1908529678</t>
  </si>
  <si>
    <t>-1487797806</t>
  </si>
  <si>
    <t>2063567372</t>
  </si>
  <si>
    <t>"šachta DN 400 šířka*délka*hloubka*počet"0,6*0,6*2*53</t>
  </si>
  <si>
    <t>1015771694</t>
  </si>
  <si>
    <t>"vedení kanalizační přípojky délka*šířka*hloubka"253,5*0,9*1,1</t>
  </si>
  <si>
    <t>1600763560</t>
  </si>
  <si>
    <t>"vedení kanalizační přípojky délka*šířka*hloubka"253,5*0,9*0,55</t>
  </si>
  <si>
    <t>699420384</t>
  </si>
  <si>
    <t>-483317955</t>
  </si>
  <si>
    <t>"inž.sítě délka*šířka*hloubka"(77+56)*1*0,5</t>
  </si>
  <si>
    <t>-1120735500</t>
  </si>
  <si>
    <t>"vedení kanalizační délka*hloubka" 253,3*2*2,2+53*2*0,9</t>
  </si>
  <si>
    <t>181461127</t>
  </si>
  <si>
    <t>-475558086</t>
  </si>
  <si>
    <t>"zemina výkopu"(125,483+125,483)-106,048</t>
  </si>
  <si>
    <t>961945802</t>
  </si>
  <si>
    <t>144,918*2 'Přepočtené koeficientem množství</t>
  </si>
  <si>
    <t>1515047377</t>
  </si>
  <si>
    <t>"zemina výkopu vedení" (250,965+125,483+125,483)</t>
  </si>
  <si>
    <t>"-zásypy vedení"-(30,927+91,767)</t>
  </si>
  <si>
    <t>"- vedení"-(3,14*0,08*0,08*253,5)</t>
  </si>
  <si>
    <t>"zemina výkopu šachty" 38,16</t>
  </si>
  <si>
    <t>"- podkladní desky šachty" -3,816</t>
  </si>
  <si>
    <t>"šachta DN 425"-(3,14*0,2*0,2*2*53)</t>
  </si>
  <si>
    <t>-376634567</t>
  </si>
  <si>
    <t>395,173-289,125</t>
  </si>
  <si>
    <t>-962738967</t>
  </si>
  <si>
    <t>"vedení kanalizační délka*plocha řezu" 253,5*0,362</t>
  </si>
  <si>
    <t>-2064289449</t>
  </si>
  <si>
    <t>91,767*1,8 'Přepočtené koeficientem množství</t>
  </si>
  <si>
    <t>-1333027073</t>
  </si>
  <si>
    <t>"vedení kanalizační délka*plocha řezu" 253,5*0,122</t>
  </si>
  <si>
    <t>929984479</t>
  </si>
  <si>
    <t>"šachty šířka*délka*výška*počet" 0,6*0,6*0,2*53</t>
  </si>
  <si>
    <t>810351811</t>
  </si>
  <si>
    <t>Bourání stávajícího potrubí z betonu DN do 200</t>
  </si>
  <si>
    <t>-788103348</t>
  </si>
  <si>
    <t>"stávající trasa BE 150" 254</t>
  </si>
  <si>
    <t>871310320</t>
  </si>
  <si>
    <t>Montáž kanalizačního potrubí hladkého plnostěnného SN 12 z polypropylenu DN 150</t>
  </si>
  <si>
    <t>-955597181</t>
  </si>
  <si>
    <t>"vední kan. přípojek délka"5+4,5+4,5+4+4,3+4,6+4,6+4,9+4,6+4,7+4,7+4+4,8+4,2+4,7+4,7+4,3+4,7+6,6+8,5+3,8+3+3,5+3,7+5+4,2+5+4,4+4,4+4,8+4,2+4,8+3,5+3,4</t>
  </si>
  <si>
    <t>3+6+4,6+4,9+5+4,5+5+5+4,5+5+13,4+6+6+5+3,6+4,6+3,3+4,6+4,9</t>
  </si>
  <si>
    <t>28617025</t>
  </si>
  <si>
    <t>trubka kanalizační PP plnostěnná třívrstvá DN 150x1000mm SN12</t>
  </si>
  <si>
    <t>-906810478</t>
  </si>
  <si>
    <t>253,5*1,015 'Přepočtené koeficientem množství</t>
  </si>
  <si>
    <t>877310310</t>
  </si>
  <si>
    <t>Montáž kolen na kanalizačním potrubí z PP trub hladkých plnostěnných DN 150</t>
  </si>
  <si>
    <t>-733632732</t>
  </si>
  <si>
    <t>28617182</t>
  </si>
  <si>
    <t>koleno kanalizační PP SN16 45° DN 150</t>
  </si>
  <si>
    <t>-1526370651</t>
  </si>
  <si>
    <t>877310330</t>
  </si>
  <si>
    <t>Montáž spojek na kanalizačním potrubí z PP trub hladkých plnostěnných DN 150</t>
  </si>
  <si>
    <t>249582204</t>
  </si>
  <si>
    <t>28612016</t>
  </si>
  <si>
    <t>přechod kanalizační PP KG na kameninové hrdlo DN 160</t>
  </si>
  <si>
    <t>1106618612</t>
  </si>
  <si>
    <t>Poznámka k položce:
předpoklad na betonové potrubí DN 150</t>
  </si>
  <si>
    <t>-432250702</t>
  </si>
  <si>
    <t>894811135</t>
  </si>
  <si>
    <t>Revizní šachta z PVC typ přímý, DN 400/160 tlak 12,5 t hl od 1860 do 2230 mm</t>
  </si>
  <si>
    <t>-2034988094</t>
  </si>
  <si>
    <t>1119030814</t>
  </si>
  <si>
    <t>-242883533</t>
  </si>
  <si>
    <t>-686013144</t>
  </si>
  <si>
    <t>917189586</t>
  </si>
  <si>
    <t>-1502003680</t>
  </si>
  <si>
    <t>-61435448</t>
  </si>
  <si>
    <t>46,488*5 'Přepočtené koeficientem množství</t>
  </si>
  <si>
    <t>-2039211293</t>
  </si>
  <si>
    <t>-611172342</t>
  </si>
  <si>
    <t>-1454409080</t>
  </si>
  <si>
    <t>1733233169</t>
  </si>
  <si>
    <t>17-2021-1.2 - Rekonstrukce místních komunikací v sídlišti K Hradišťku v Dačicích - I. Etapa - komunikace</t>
  </si>
  <si>
    <t>SO 101 - OZ Svobodova</t>
  </si>
  <si>
    <t xml:space="preserve">    2 - Zakládání</t>
  </si>
  <si>
    <t>113106185</t>
  </si>
  <si>
    <t>Rozebrání dlažeb vozovek z drobných kostek s ložem z kameniva strojně pl do 50 m2</t>
  </si>
  <si>
    <t>-1445070610</t>
  </si>
  <si>
    <t>"plocha dle bilance zem. prací - sjezdy"  10,05</t>
  </si>
  <si>
    <t>113106211</t>
  </si>
  <si>
    <t>Rozebrání dlažeb vozovek z velkých kostek s ložem z kameniva strojně pl přes 50 do 200 m2</t>
  </si>
  <si>
    <t>892282879</t>
  </si>
  <si>
    <t>"plocha dle bilance zem. prací - sjezdy"  128,66</t>
  </si>
  <si>
    <t>113107161</t>
  </si>
  <si>
    <t>Odstranění podkladu z kameniva drceného tl 100 mm strojně pl přes 50 do 200 m2</t>
  </si>
  <si>
    <t>1263670483</t>
  </si>
  <si>
    <t>"plocha dle bilance zem. prací - sjezdy"  128,66+10,05</t>
  </si>
  <si>
    <t>113107164</t>
  </si>
  <si>
    <t>Odstranění podkladu z kameniva drceného tl 400 mm strojně pl přes 50 do 200 m2</t>
  </si>
  <si>
    <t>1061742262</t>
  </si>
  <si>
    <t>"plocha dle bilance zem. prací - sjezdy" 138,71</t>
  </si>
  <si>
    <t>113107165</t>
  </si>
  <si>
    <t>Odstranění podkladu z kameniva drceného tl 500 mm strojně pl přes 50 do 200 m2</t>
  </si>
  <si>
    <t>2086471439</t>
  </si>
  <si>
    <t>"plocha dle bilance zem. prací - sjezdy" 180,74</t>
  </si>
  <si>
    <t>113107223</t>
  </si>
  <si>
    <t>Odstranění podkladu z kameniva drceného tl 300 mm strojně pl přes 200 m2</t>
  </si>
  <si>
    <t>518696920</t>
  </si>
  <si>
    <t>"plocha dle bilance zem. prací" 1190,21</t>
  </si>
  <si>
    <t>113154332</t>
  </si>
  <si>
    <t>Frézování živičného krytu tl 40 mm pruh š 2 m pl do 10000 m2 bez překážek v trase</t>
  </si>
  <si>
    <t>-319615525</t>
  </si>
  <si>
    <t>"plocha dle bilance zem. prací" 1177</t>
  </si>
  <si>
    <t>-1335493641</t>
  </si>
  <si>
    <t>"dle bilance zemních prací" 893,2</t>
  </si>
  <si>
    <t>1749966182</t>
  </si>
  <si>
    <t>"plocha dle bilance zem. prací" 551,67</t>
  </si>
  <si>
    <t>122251106</t>
  </si>
  <si>
    <t>Odkopávky a prokopávky nezapažené v hornině třídy těžitelnosti I, skupiny 3 objem do 5000 m3 strojně</t>
  </si>
  <si>
    <t>2127158401</t>
  </si>
  <si>
    <t>"dle bilance zemních prací"302,48</t>
  </si>
  <si>
    <t>"dle bilance zemních prací + rozšíření 30% - sanace podloží asf.vozovky z 50%*hloubka výkopu"1320,03*1,30*0,5</t>
  </si>
  <si>
    <t>"dle bilance zemních prací  + rozšíření 30%- sanace podloží dlaž. vozovky  50%*hloubka výkopu"175,70*1,30*0,3</t>
  </si>
  <si>
    <t>129001101</t>
  </si>
  <si>
    <t>Příplatek za ztížení odkopávky nebo prokopávky v blízkosti inženýrských sítí</t>
  </si>
  <si>
    <t>-1776826840</t>
  </si>
  <si>
    <t>"vedení kanalizace délka*hloubka*šířka"654*1*0,5</t>
  </si>
  <si>
    <t>"vedení vodovod délka*hloubka*šířka"436*1*0,5</t>
  </si>
  <si>
    <t>"vedení sděl. kabelů délka*hloubka*šířka"247*1*0,5</t>
  </si>
  <si>
    <t>162351103</t>
  </si>
  <si>
    <t>Vodorovné přemístění do 500 m výkopku/sypaniny z horniny třídy těžitelnosti I, skupiny 1 až 3</t>
  </si>
  <si>
    <t>236585890</t>
  </si>
  <si>
    <t>"ornice uložená na deponii" 47,35*2</t>
  </si>
  <si>
    <t>"zemina výkopu uložená na deponii" 142,82*2</t>
  </si>
  <si>
    <t>833454878</t>
  </si>
  <si>
    <t>"ornice" 82,75-47,35</t>
  </si>
  <si>
    <t>"zemina výkopu" 1229,023-142,82</t>
  </si>
  <si>
    <t>167151111</t>
  </si>
  <si>
    <t>Nakládání výkopku z hornin třídy těžitelnosti I, skupiny 1 až 3 přes 100 m3</t>
  </si>
  <si>
    <t>-1677784695</t>
  </si>
  <si>
    <t>"zemina násypů a ornice"142,82+47,35</t>
  </si>
  <si>
    <t>254959573</t>
  </si>
  <si>
    <t>1121,603*2 'Přepočtené koeficientem množství</t>
  </si>
  <si>
    <t>171152101</t>
  </si>
  <si>
    <t>Uložení sypaniny z hornin soudržných do násypů zhutněných silnic a dálnic</t>
  </si>
  <si>
    <t>-1335629367</t>
  </si>
  <si>
    <t>"dle bilance zemních prací" 142,82</t>
  </si>
  <si>
    <t>181152302</t>
  </si>
  <si>
    <t>Úprava pláně pro silnice a dálnice v zářezech se zhutněním</t>
  </si>
  <si>
    <t>-1151588629</t>
  </si>
  <si>
    <t>Poznámka k položce:
Edef2 ≧ 45 MPa - vozovka; Edef2 ≧ 30 MPa - parkovací zálivy;</t>
  </si>
  <si>
    <t>"plocha asf. vozovka rozšířená o 30%" (295,51+290,64+237,14)*1,30</t>
  </si>
  <si>
    <t>Mezisoučet</t>
  </si>
  <si>
    <t>"plocha dlaž. vozovka rozšířená o 30%" (17,13+10,62+4,44+4,32+7,78+9,86+1,2+15,51+1,39+15,22+1,25+31,57+10,97+9,68)*1,30</t>
  </si>
  <si>
    <t>"plocha dlaž. vozovka rozšířená o 30%" (9,65+12,36+10,86+23,88+6,51)*1,30</t>
  </si>
  <si>
    <t>"plocha sjezdy rozšířená o 30%" (4,29+5,48+7,63+5,25+8,41+9,38+8,51)*1,30</t>
  </si>
  <si>
    <t>"plocha sjezdy rozšířená o 30%" (8,08+6,59+16,83+13,79+19,88+9,24+9,86+9,71+20,33+12,21)*1,30</t>
  </si>
  <si>
    <t>"plocha zvýšené vozovky rozšířené o 30%" (161,28+117,05)*1,30</t>
  </si>
  <si>
    <t>"plocha vozovky prvky pro nevidomé rozšířené o 30%" (8,38+5,98+2,08+1,6)*1,30</t>
  </si>
  <si>
    <t>"plocha parkov. zálivu rozšířené o 30%" (82,50+25,08+36,5)*1,30</t>
  </si>
  <si>
    <t>"plocha TDO rozšířené o 30%" (4,29+3,03+3,85)*1,30</t>
  </si>
  <si>
    <t>"plocha dočasné vozovky rozšířené o 30%" 9*1,30</t>
  </si>
  <si>
    <t>725493502</t>
  </si>
  <si>
    <t>"dle bilance zemních prací" 315,60</t>
  </si>
  <si>
    <t>Zakládání</t>
  </si>
  <si>
    <t>279311116</t>
  </si>
  <si>
    <t>Postupné podbetonování základového zdiva prostým betonem tř. C 25/30</t>
  </si>
  <si>
    <t>-40329503</t>
  </si>
  <si>
    <t>Poznámka k položce:
položka bude použita dle skutečnosti na stavbě</t>
  </si>
  <si>
    <t>561121112</t>
  </si>
  <si>
    <t>Podklad z mechanicky zpevněné zeminy MZ tl 200 mm</t>
  </si>
  <si>
    <t>-148253884</t>
  </si>
  <si>
    <t>"dle bilance zemních prací + rozšíření 30% - sanace podloží asf.vozovky z 50%"1320,03*1,30</t>
  </si>
  <si>
    <t>"dle bilance zemních prací  + rozšíření 30%- sanace podloží dlaž. vozovky  50%"175,70*1,30</t>
  </si>
  <si>
    <t>58344197</t>
  </si>
  <si>
    <t>štěrkodrť frakce 0/63</t>
  </si>
  <si>
    <t>-1480424998</t>
  </si>
  <si>
    <t>"plocha sanace podloží asf.vozovky*výška násypu" 1716,039*0,5</t>
  </si>
  <si>
    <t>"plocha sanace podloží dlaž. vozovky*výška násypu" 228,41*0,3</t>
  </si>
  <si>
    <t>926,543*2,2 'Přepočtené koeficientem množství</t>
  </si>
  <si>
    <t>-557745546</t>
  </si>
  <si>
    <t>Poznámka k položce:
třídy A; frakce 16-32; Edef2 ≧ 90 MPa</t>
  </si>
  <si>
    <t>"plocha parkov. zálivu rozšířené o 15%" (82,50+25,08+36,5)*1,15</t>
  </si>
  <si>
    <t>"plocha TDO rozšířené o 15%" (4,29+3,03+3,85)*1,15</t>
  </si>
  <si>
    <t>917519158</t>
  </si>
  <si>
    <t>Poznámka k položce:
třídy B; frakce 0-32; Edef2 ≧ 45 MPa</t>
  </si>
  <si>
    <t>-1436725773</t>
  </si>
  <si>
    <t>Poznámka k položce:
třídy B; frakce 0-63; Edef2 ≧ 60 MPa</t>
  </si>
  <si>
    <t>"plocha dlaž.vozovky rozšířená o 30%" (17,13+10,62+4,44+4,32+7,78+9,86+1,2+15,51+1,39+15,22+1,25+31,57+10,97+9,68)*1,30</t>
  </si>
  <si>
    <t>"plocha dlaž.vozovky rozšířená o 30%"  (9,65+12,36+10,86+23,88+6,51)*1,30</t>
  </si>
  <si>
    <t>"plocha sjezdy rozšířená o 30%"  (8,08+6,59+16,83+13,79+19,88+9,24+9,86+9,71+20,33+12,21)*1,30</t>
  </si>
  <si>
    <t>"plocha zvýšené vozovky rozšířené o 30%"  (161,28+117,05)*1,30</t>
  </si>
  <si>
    <t>1061582177</t>
  </si>
  <si>
    <t>Poznámka k položce:
třídy B; frakce 0-32</t>
  </si>
  <si>
    <t>"plocha dočasné vozovky rozšířené o 15%" 9*1,15</t>
  </si>
  <si>
    <t>-1265083310</t>
  </si>
  <si>
    <t>Poznámka k položce:
třídy B; frakce 32-63; Edef2 ≧ 60 MPa</t>
  </si>
  <si>
    <t>"plocha parkov. zálivu rozšířené o 30%"  (82,50+25,08+36,5)*1,30</t>
  </si>
  <si>
    <t>564871111</t>
  </si>
  <si>
    <t>Podklad ze štěrkodrtě ŠD tl 250 mm</t>
  </si>
  <si>
    <t>-1599048014</t>
  </si>
  <si>
    <t>Poznámka k položce:
třídy B; frakce 0-32; Edef2 ≧ 80 MPa</t>
  </si>
  <si>
    <t>564931412</t>
  </si>
  <si>
    <t>Podklad z asfaltového recyklátu tl 100 mm</t>
  </si>
  <si>
    <t>1380998577</t>
  </si>
  <si>
    <t>"plocha dočasné vozovky rozšířené o 8%" 9*1,08</t>
  </si>
  <si>
    <t>-457572427</t>
  </si>
  <si>
    <t>"plocha asf. vozovka rozšířená o 15%" (295,51+290,64+237,14)*1,15</t>
  </si>
  <si>
    <t>567132111</t>
  </si>
  <si>
    <t>Podklad ze směsi stmelené cementem SC C 8/10 (KSC I) tl 160 mm</t>
  </si>
  <si>
    <t>-753348505</t>
  </si>
  <si>
    <t>"plocha dlaž.vozovky rozšířená o 15%" (17,13+10,62+4,44+4,32+7,78+9,86+1,2+15,51+1,39+15,22+1,25+31,57+10,97+9,68)*1,15</t>
  </si>
  <si>
    <t>"plocha dlaž.vozovky rozšířená o 15%"  (9,65+12,36+10,86+23,88+6,51)*1,15</t>
  </si>
  <si>
    <t>"plocha sjezdy rozšířená o 15%" (4,29+5,48+7,63+5,25+8,41+9,38+8,51)*1,15</t>
  </si>
  <si>
    <t>"plocha sjezdy rozšířená o 15%"  (8,08+6,59+16,83+13,79+19,88+9,24+9,86+9,71+20,33+12,21)*1,15</t>
  </si>
  <si>
    <t>"plocha zvýšené vozovky rozšířené o 15%"  (161,28+117,05)*1,15</t>
  </si>
  <si>
    <t>"plocha vozovky prvky pro nevidomé rozšířené o 15%" (8,38+5,98+2,08+1,6)*1,15</t>
  </si>
  <si>
    <t>-264945165</t>
  </si>
  <si>
    <t>565145111</t>
  </si>
  <si>
    <t>Asfaltový beton vrstva podkladní ACP 16 (obalované kamenivo OKS) tl 60 mm š do 3 m</t>
  </si>
  <si>
    <t>600795533</t>
  </si>
  <si>
    <t>"plocha asf. vozovka rozšířená o 8%" (295,51+290,64+237,14)*1,08</t>
  </si>
  <si>
    <t>573231108</t>
  </si>
  <si>
    <t>Postřik živičný spojovací ze silniční emulze v množství 0,50 kg/m2</t>
  </si>
  <si>
    <t>-232639430</t>
  </si>
  <si>
    <t>573451115</t>
  </si>
  <si>
    <t>Dvojitý nátěr z asfaltu v množství 2,7 kg/m2 s posypem</t>
  </si>
  <si>
    <t>1898178919</t>
  </si>
  <si>
    <t>"plocha dočasné vozovky" 9</t>
  </si>
  <si>
    <t>-2119443927</t>
  </si>
  <si>
    <t>Poznámka k položce:
ACO 11+</t>
  </si>
  <si>
    <t>"plocha asf. vozovky" (295,51+290,64+237,14)</t>
  </si>
  <si>
    <t>596212213</t>
  </si>
  <si>
    <t>Kladení zámkové dlažby pozemních komunikací tl 80 mm skupiny A pl přes 300 m2</t>
  </si>
  <si>
    <t>-328845854</t>
  </si>
  <si>
    <t>"plocha dlaž. vozovka" (17,13+10,62+4,44+4,32+7,78+9,86+1,2+15,51+1,39+15,22+1,25+31,57+10,97+9,68)</t>
  </si>
  <si>
    <t>"plocha dlaž. vozovka" (9,65+12,36+10,86+23,88+6,51)</t>
  </si>
  <si>
    <t>"plocha sjezdy" (4,29+5,48+7,63+5,25+8,41+9,38+8,51)</t>
  </si>
  <si>
    <t>"plocha sjezdy" (8,08+6,59+16,83+13,79+19,88+9,24+9,86+9,71+20,33+12,21)</t>
  </si>
  <si>
    <t>"plocha zvýšené vozovky" (161,28+117,05)</t>
  </si>
  <si>
    <t>"plocha vozovky prvky pro nevidomé" (8,38+5,98+2,08+1,6)</t>
  </si>
  <si>
    <t>"předláždění" 3,54</t>
  </si>
  <si>
    <t>59245213</t>
  </si>
  <si>
    <t>dlažba zámková tvaru I 196x161x80mm přírodní</t>
  </si>
  <si>
    <t>-877650814</t>
  </si>
  <si>
    <t>379,67*1,01 'Přepočtené koeficientem množství</t>
  </si>
  <si>
    <t>59245005</t>
  </si>
  <si>
    <t>dlažba tvar obdélník betonová 200x100x80mm barevná</t>
  </si>
  <si>
    <t>-856991785</t>
  </si>
  <si>
    <t>278,33*1,02 'Přepočtené koeficientem množství</t>
  </si>
  <si>
    <t>59245226</t>
  </si>
  <si>
    <t>dlažba tvar obdélník betonová pro nevidomé 200x100x80mm barevná</t>
  </si>
  <si>
    <t>-2113696524</t>
  </si>
  <si>
    <t>18,04*1,03 'Přepočtené koeficientem množství</t>
  </si>
  <si>
    <t>596412212</t>
  </si>
  <si>
    <t>Kladení dlažby z vegetačních tvárnic pozemních komunikací tl 80 mm do 300 m2</t>
  </si>
  <si>
    <t>900152151</t>
  </si>
  <si>
    <t>"plocha parkov. zálivu" (82,50+25,08+36,5)</t>
  </si>
  <si>
    <t>"plocha TDO" (4,29+3,03+3,85)</t>
  </si>
  <si>
    <t>59246015R01</t>
  </si>
  <si>
    <t>dlažba plošná betonová vegetační 140x200x80mm</t>
  </si>
  <si>
    <t>-128838778</t>
  </si>
  <si>
    <t>Poznámka k položce:
rozměr nálisků 30 mm</t>
  </si>
  <si>
    <t>144,08*1,02 'Přepočtené koeficientem množství</t>
  </si>
  <si>
    <t>59246016</t>
  </si>
  <si>
    <t>dlažba plošná betonová vegetační 600x400x80mm</t>
  </si>
  <si>
    <t>1285777260</t>
  </si>
  <si>
    <t>11,17*1,03 'Přepočtené koeficientem množství</t>
  </si>
  <si>
    <t>914111111</t>
  </si>
  <si>
    <t>Montáž svislé dopravní značky do velikosti 1 m2 objímkami na sloupek nebo konzolu</t>
  </si>
  <si>
    <t>1731618181</t>
  </si>
  <si>
    <t>"IZ5a" 2</t>
  </si>
  <si>
    <t>"IZ5b" 2</t>
  </si>
  <si>
    <t>40445643R02</t>
  </si>
  <si>
    <t>informativní značky jiné IZ5a, IZ5b 500x700mm</t>
  </si>
  <si>
    <t>-403200910</t>
  </si>
  <si>
    <t>914511112</t>
  </si>
  <si>
    <t>Montáž sloupku dopravních značek délky do 3,5 m s betonovým základem a patkou</t>
  </si>
  <si>
    <t>23111145</t>
  </si>
  <si>
    <t>40445225</t>
  </si>
  <si>
    <t>sloupek pro dopravní značku Zn D 60mm v 3,5m</t>
  </si>
  <si>
    <t>-22449430</t>
  </si>
  <si>
    <t>40445240</t>
  </si>
  <si>
    <t>patka pro sloupek Al D 60mm</t>
  </si>
  <si>
    <t>36550457</t>
  </si>
  <si>
    <t>915211112</t>
  </si>
  <si>
    <t>Vodorovné dopravní značení dělící čáry souvislé š 125 mm retroreflexní bílý plast</t>
  </si>
  <si>
    <t>126298682</t>
  </si>
  <si>
    <t>"značení park. stání délka*počet" 2*15</t>
  </si>
  <si>
    <t>-168367616</t>
  </si>
  <si>
    <t>"délka obrubníku"(115,79+133,29)+(76,95+11,98)+(20+14)+(19,56+24,49)+(66,18+21,99)+78,07</t>
  </si>
  <si>
    <t>59217031</t>
  </si>
  <si>
    <t>obrubník betonový silniční 1000x150x250mm</t>
  </si>
  <si>
    <t>1912421983</t>
  </si>
  <si>
    <t>"délka obrubníku"115,79+133,29+19,56+24,49+78,07</t>
  </si>
  <si>
    <t>371,2*1,05 'Přepočtené koeficientem množství</t>
  </si>
  <si>
    <t>59217030</t>
  </si>
  <si>
    <t>obrubník betonový silniční přechodový 1000x150x150-250mm</t>
  </si>
  <si>
    <t>1235315009</t>
  </si>
  <si>
    <t>"délka obrubníku"20+14</t>
  </si>
  <si>
    <t>34*1,05 'Přepočtené koeficientem množství</t>
  </si>
  <si>
    <t>59217029</t>
  </si>
  <si>
    <t>obrubník betonový silniční nájezdový 1000x150x150mm</t>
  </si>
  <si>
    <t>-1819112</t>
  </si>
  <si>
    <t>"délka obrubníku" 76,95+111,98+66,18+21,99</t>
  </si>
  <si>
    <t>277,1*1,05 'Přepočtené koeficientem množství</t>
  </si>
  <si>
    <t>916231213</t>
  </si>
  <si>
    <t>Osazení chodníkového obrubníku betonového stojatého s boční opěrou do lože z betonu prostého</t>
  </si>
  <si>
    <t>1473722694</t>
  </si>
  <si>
    <t>"délka obrubníku" 158,84+33,5</t>
  </si>
  <si>
    <t>59217018</t>
  </si>
  <si>
    <t>obrubník betonový chodníkový 1000x80x200mm</t>
  </si>
  <si>
    <t>-1173233521</t>
  </si>
  <si>
    <t>192,34*1,05 'Přepočtené koeficientem množství</t>
  </si>
  <si>
    <t>919726123</t>
  </si>
  <si>
    <t>Geotextilie pro ochranu, separaci a filtraci netkaná měrná hmotnost do 500 g/m2</t>
  </si>
  <si>
    <t>34319602</t>
  </si>
  <si>
    <t>"plocha parkov. zálivu rozšířené o 8%" (82,50+25,08+36,5)*1,08</t>
  </si>
  <si>
    <t>"plocha TDO rozšířené o 8%" (4,29+3,03+3,85)*1,08</t>
  </si>
  <si>
    <t>167,67*1,1 'Přepočtené koeficientem množství</t>
  </si>
  <si>
    <t>919726203</t>
  </si>
  <si>
    <t>Geotextilie pro vyztužení, separaci a filtraci tkaná z PP podélná pevnost v tahu do 80 kN/m</t>
  </si>
  <si>
    <t>1507159827</t>
  </si>
  <si>
    <t>2150,954*1,1 'Přepočtené koeficientem množství</t>
  </si>
  <si>
    <t>961022311</t>
  </si>
  <si>
    <t>Bourání základů ze zdiva smíšeného</t>
  </si>
  <si>
    <t>853158703</t>
  </si>
  <si>
    <t>Poznámka k položce:
položka bude použita dle skutečnosti při realizaci</t>
  </si>
  <si>
    <t>966006132</t>
  </si>
  <si>
    <t>Odstranění značek dopravních nebo orientačních se sloupky s betonovými patkami</t>
  </si>
  <si>
    <t>-1009100952</t>
  </si>
  <si>
    <t>Poznámka k položce:
P2+E2b-1x, P2-4x, P4-3x, P6-1x, IP 10a- 1x, A1a-1x</t>
  </si>
  <si>
    <t>997221571</t>
  </si>
  <si>
    <t>Vodorovná doprava vybouraných hmot do 1 km</t>
  </si>
  <si>
    <t>1906451023</t>
  </si>
  <si>
    <t>997221579</t>
  </si>
  <si>
    <t>Příplatek ZKD 1 km u vodorovné dopravy vybouraných hmot</t>
  </si>
  <si>
    <t>-40125089</t>
  </si>
  <si>
    <t>Poznámka k položce:
uložení na skládku Borek (4 km)</t>
  </si>
  <si>
    <t>1203,25*3 'Přepočtené koeficientem množství</t>
  </si>
  <si>
    <t>-1883304669</t>
  </si>
  <si>
    <t>"dlažba" 53,651+3,216</t>
  </si>
  <si>
    <t>"obrubníky" 259,028</t>
  </si>
  <si>
    <t>997221645</t>
  </si>
  <si>
    <t>1224296703</t>
  </si>
  <si>
    <t>"asfalt" 121,231</t>
  </si>
  <si>
    <t>997221655</t>
  </si>
  <si>
    <t>-397915069</t>
  </si>
  <si>
    <t>"zemina" 23,581+80,452+1028,213</t>
  </si>
  <si>
    <t>998225111</t>
  </si>
  <si>
    <t>Přesun hmot pro pozemní komunikace s krytem z kamene, monolitickým betonovým nebo živičným</t>
  </si>
  <si>
    <t>2073678368</t>
  </si>
  <si>
    <t>998225191</t>
  </si>
  <si>
    <t>Příplatek k přesunu hmot pro pozemní komunikace s krytem z kamene, živičným, betonovým do 1000 m</t>
  </si>
  <si>
    <t>-1643329287</t>
  </si>
  <si>
    <t>SO 102 - OZ Na Výhoně</t>
  </si>
  <si>
    <t>113106183</t>
  </si>
  <si>
    <t>Rozebrání dlažeb vozovek z velkých kostek s ložem z kameniva strojně pl do 50 m2</t>
  </si>
  <si>
    <t>1967059732</t>
  </si>
  <si>
    <t>"plocha dle bilance zem. prací - sjezdy"  5,06</t>
  </si>
  <si>
    <t>113106187</t>
  </si>
  <si>
    <t>Rozebrání dlažeb vozovek ze zámkové dlažby s ložem z kameniva strojně pl do 50 m2</t>
  </si>
  <si>
    <t>-1950784687</t>
  </si>
  <si>
    <t>"plocha dle bilance zem. prací - sjezdy" 9,02</t>
  </si>
  <si>
    <t>113106521</t>
  </si>
  <si>
    <t>Rozebrání dlažeb vozovek z drobných kostek s ložem z kameniva strojně pl přes 200 m2</t>
  </si>
  <si>
    <t>-367591362</t>
  </si>
  <si>
    <t>"plocha dle bilance zem. prací - sjezdy"  64,52</t>
  </si>
  <si>
    <t>"plocha dle bilance zem. prací - rozebrání"  458,04</t>
  </si>
  <si>
    <t>113107162</t>
  </si>
  <si>
    <t>Odstranění podkladu z kameniva drceného tl 200 mm strojně pl přes 50 do 200 m2</t>
  </si>
  <si>
    <t>538995903</t>
  </si>
  <si>
    <t>"plocha dle bilance zem. prací - sjezdy" 77,05+14,08</t>
  </si>
  <si>
    <t>113107221</t>
  </si>
  <si>
    <t>Odstranění podkladu z kameniva drceného tl 100 mm strojně pl přes 200 m2</t>
  </si>
  <si>
    <t>-1284500909</t>
  </si>
  <si>
    <t>"plocha dle bilance zem. prací - sjezdy" 90,32</t>
  </si>
  <si>
    <t>"plocha dle bilance zem. prací - rozebrání" 488,58</t>
  </si>
  <si>
    <t>-1597259927</t>
  </si>
  <si>
    <t>"plocha dle bilance zem. prací - sjezdy" 25,66</t>
  </si>
  <si>
    <t>"plocha dle bilance zem. prací " 1272,31</t>
  </si>
  <si>
    <t>113107330</t>
  </si>
  <si>
    <t>Odstranění podkladu z betonu prostého tl 100 mm strojně pl do 50 m2</t>
  </si>
  <si>
    <t>-1888019624</t>
  </si>
  <si>
    <t>"plocha dle bilance zem. prací - sjezdy"  11,72</t>
  </si>
  <si>
    <t>113154331</t>
  </si>
  <si>
    <t>Frézování živičného krytu tl 30 mm pruh š 2 m pl do 10000 m2 bez překážek v trase</t>
  </si>
  <si>
    <t>-1895206819</t>
  </si>
  <si>
    <t>"plocha dle bilance zem. prací - vozovka"  1099,33</t>
  </si>
  <si>
    <t>-453211564</t>
  </si>
  <si>
    <t>"dle bilance zemních prací" 610,72</t>
  </si>
  <si>
    <t>1255858042</t>
  </si>
  <si>
    <t>"plocha dle bilance zem. prací" 508,20</t>
  </si>
  <si>
    <t>122551105</t>
  </si>
  <si>
    <t>Odkopávky a prokopávky nezapažené v hornině třídy těžitelnosti III, skupiny 6 objem do 1000 m3 strojně</t>
  </si>
  <si>
    <t>-224999271</t>
  </si>
  <si>
    <t>"dle bilance zemních prací"249,86</t>
  </si>
  <si>
    <t>"dle bilance zemních prací - bourací práce"110,43</t>
  </si>
  <si>
    <t>"dle bilance zemních prací + rozšíření 30% - sanace podloží asf.vozovky z 50%*hloubka výkopu" 424,54*1,30*0,5</t>
  </si>
  <si>
    <t>"dle bilance zemních prací + rozšíření 30% - sanace podloží dlaž. vozovky  50%*hloubka výkopu" 116,72*1,30*0,3</t>
  </si>
  <si>
    <t>-1868344851</t>
  </si>
  <si>
    <t>"vedení kanalizace délka*hloubka*šířka" 670*1*0,5</t>
  </si>
  <si>
    <t>"vedení vodovod délka*hloubka*šířka"552*1*0,5</t>
  </si>
  <si>
    <t>"vedení sděl. kabelů délka*hloubka*šířka"316*1*0,5</t>
  </si>
  <si>
    <t>1558582097</t>
  </si>
  <si>
    <t>"ornice uložená na deponii" 55,82*2</t>
  </si>
  <si>
    <t>"zemina výkopu uložená na deponii" 99,89*2</t>
  </si>
  <si>
    <t>-1511827870</t>
  </si>
  <si>
    <t>"ornice" 76,23-55,82</t>
  </si>
  <si>
    <t>"zemina výkopu" 681,762-99,89</t>
  </si>
  <si>
    <t>167151113</t>
  </si>
  <si>
    <t>Nakládání výkopku z hornin třídy těžitelnosti III, skupiny 6 a 7 přes 100 m3</t>
  </si>
  <si>
    <t>-114384721</t>
  </si>
  <si>
    <t>"zemina násypů a ornice"99,89+55,82</t>
  </si>
  <si>
    <t>1038437043</t>
  </si>
  <si>
    <t>"dle bilance zemních prací" 99,89</t>
  </si>
  <si>
    <t>1345830013</t>
  </si>
  <si>
    <t>602,282*2 'Přepočtené koeficientem množství</t>
  </si>
  <si>
    <t>-149995314</t>
  </si>
  <si>
    <t>"plocha asf. vozovka rozšířená o 30%" (749,52+473,55)*1,30</t>
  </si>
  <si>
    <t>"plocha chodník rozšířená o 30%" (6,76+10,50+8,8+7,13+7,33+2,82+7,42+7,61+7,53+7,39+5,16+9,61)*1,30</t>
  </si>
  <si>
    <t>"plocha chodník  rozšířená o 30%" (24,81+1,13+1,71+1,03)*1,30</t>
  </si>
  <si>
    <t>"plocha sjezdy rozšířená o 30%" (12,57+25,44+10,91+9,64+21,62+10,32+9,54+9,85+10,30+16,25+8,89+15,87+11,14)*1,30</t>
  </si>
  <si>
    <t>"plocha sjezdy rozšířená o 30%" (8,54+7,7+12,76+18,25+8,82+10,26+1,68+3,51+6,47)*1,30</t>
  </si>
  <si>
    <t>"plocha parkov. zálivu rozšířené o 30%" 42,50*1,30</t>
  </si>
  <si>
    <t>"plocha parkov. zálivu rozšířené o 30%" (48+13+12,50+23+23)*1,30</t>
  </si>
  <si>
    <t>"plocha TDO rozšířené o 30%" 2,78*1,30</t>
  </si>
  <si>
    <t>773410004</t>
  </si>
  <si>
    <t>"dle bilance zemních prací" 372,13</t>
  </si>
  <si>
    <t>271532212</t>
  </si>
  <si>
    <t>Podsyp pod základové konstrukce se zhutněním z hrubého kameniva frakce 16 až 32 mm</t>
  </si>
  <si>
    <t>1862212645</t>
  </si>
  <si>
    <t>"délka*šířka*výška pod základ železobet. zdi" 22,5*0,9*0,10</t>
  </si>
  <si>
    <t>274313811</t>
  </si>
  <si>
    <t>Základové pásy z betonu tř. C 25/30</t>
  </si>
  <si>
    <t>129466477</t>
  </si>
  <si>
    <t>"délka*šířka*výška základu železobet. zdi" 22,5*0,9*0,15</t>
  </si>
  <si>
    <t>-470900685</t>
  </si>
  <si>
    <t>311113156</t>
  </si>
  <si>
    <t>Nosná zeď tl do 500 mm z hladkých tvárnic ztraceného bednění včetně výplně z betonu tř. C 25/30</t>
  </si>
  <si>
    <t>1644213558</t>
  </si>
  <si>
    <t>" délka*výška železobet. zdi" 22*2,25</t>
  </si>
  <si>
    <t>-1622769861</t>
  </si>
  <si>
    <t>"5% výztuže z m3 zdi*" 49,5*1,05/1000</t>
  </si>
  <si>
    <t>348262424</t>
  </si>
  <si>
    <t>Plot z betonových bloků ukončení plotového sloupku zákrytovou deskou 500x500 mm přírodní</t>
  </si>
  <si>
    <t>-1359730500</t>
  </si>
  <si>
    <t>" délka železobet. zdi/ délka prvku" 22/0,5</t>
  </si>
  <si>
    <t>799869372</t>
  </si>
  <si>
    <t>"dle bilance zemních prací + rozšíření 30% - sanace podloží asf.vozovky z 50%" 424,54*1,30</t>
  </si>
  <si>
    <t>"dle bilance zemních prací + rozšíření 30% - sanace podloží chodník  50%" 116,72*1,30</t>
  </si>
  <si>
    <t>-39958704</t>
  </si>
  <si>
    <t>"plocha sanace podloží asf.vozovky*výška násypu" 551,902*0,5</t>
  </si>
  <si>
    <t>"plocha sanace podloží dlaž. vozovky´výška násypu" 151,736*0,3</t>
  </si>
  <si>
    <t>321,472*2,2 'Přepočtené koeficientem množství</t>
  </si>
  <si>
    <t>-1839252202</t>
  </si>
  <si>
    <t>"plocha parkov. zálivu rozšířené o 15%" 42,50*1,15</t>
  </si>
  <si>
    <t>"plocha parkov. zálivu rozšířené o 15%" (48+13+12,50+23+23)*1,15</t>
  </si>
  <si>
    <t>"plocha TDO rozšířené o 15%" 2,78*1,15</t>
  </si>
  <si>
    <t>1053891895</t>
  </si>
  <si>
    <t>1801681068</t>
  </si>
  <si>
    <t>-2034516731</t>
  </si>
  <si>
    <t>86054002</t>
  </si>
  <si>
    <t>"plocha asf. vozovka rozšířená o 8%" (749,52+473,55)*1,08</t>
  </si>
  <si>
    <t>-70852624</t>
  </si>
  <si>
    <t>"plocha asf. vozovka rozšířená o 15%" (749,52+473,55)*1,15</t>
  </si>
  <si>
    <t>1556329738</t>
  </si>
  <si>
    <t>"plocha dlaž. vozovka rozšířená o 15%" (6,76+10,50+8,8+7,13+7,33+2,82+7,42+7,61+7,53+7,39+5,16+9,61)*1,15</t>
  </si>
  <si>
    <t>"plocha dlaž. vozovka  rozšířená o 30%" (24,81+1,13+1,71+1,03)*1,15</t>
  </si>
  <si>
    <t>"plocha sjezdy rozšířená o 15%" (12,57+25,44+10,91+9,64+21,62+10,32+9,54+9,85+10,30+16,25+8,89+15,87+11,14)*1,15</t>
  </si>
  <si>
    <t>"plocha sjezdy rozšířená o 30%" (8,54+7,7+12,76+18,25+8,82+10,26+1,68+3,51+6,47)*1,15</t>
  </si>
  <si>
    <t>-790786526</t>
  </si>
  <si>
    <t>-1991379907</t>
  </si>
  <si>
    <t>1959612722</t>
  </si>
  <si>
    <t>"plocha asf. vozovka" 749,52+473,55</t>
  </si>
  <si>
    <t>1283970053</t>
  </si>
  <si>
    <t>"plocha chodník" 88,06+28,68</t>
  </si>
  <si>
    <t>"plocha sjezdy" 172,34+77,99</t>
  </si>
  <si>
    <t>1904228881</t>
  </si>
  <si>
    <t>367,07*1,01 'Přepočtené koeficientem množství</t>
  </si>
  <si>
    <t>-302835925</t>
  </si>
  <si>
    <t>"plocha parkov. zálivu" 42,50</t>
  </si>
  <si>
    <t>"plocha parkov. zálivu" (48+13+12,50+23+23)</t>
  </si>
  <si>
    <t>"plocha TDO" 2,78</t>
  </si>
  <si>
    <t>-1789115032</t>
  </si>
  <si>
    <t>162*1,02 'Přepočtené koeficientem množství</t>
  </si>
  <si>
    <t>-1071039802</t>
  </si>
  <si>
    <t>2,78*1,03 'Přepočtené koeficientem množství</t>
  </si>
  <si>
    <t>911111111</t>
  </si>
  <si>
    <t>Montáž zábradlí ocelového zabetonovaného</t>
  </si>
  <si>
    <t>624576303</t>
  </si>
  <si>
    <t>55391532</t>
  </si>
  <si>
    <t xml:space="preserve">zábradelní systém Pz s výplní z vodorovných ocelových tyčí </t>
  </si>
  <si>
    <t>-512767745</t>
  </si>
  <si>
    <t>Poznámka k položce:
trubka ocelová podélně svařovaná konstrukční hladká jakost S235JR 60,3x4mm 
trubka ocelová podélně svařovaná konstrukční hladká jakost S235JR 60,3x3mm
ocelové prvky budou zinkovány a opatřeny barvou dle výběru investora
celková hmotnost 790 kg</t>
  </si>
  <si>
    <t>453193586</t>
  </si>
  <si>
    <t>"IP 4b" 1</t>
  </si>
  <si>
    <t>"B2" 1</t>
  </si>
  <si>
    <t>"IZ 5b" 1</t>
  </si>
  <si>
    <t>-1994465990</t>
  </si>
  <si>
    <t>40445621</t>
  </si>
  <si>
    <t>informativní značky provozní IP1-IP3, IP4b-IP7, IP10a, b 500x500mm</t>
  </si>
  <si>
    <t>179786297</t>
  </si>
  <si>
    <t>40445619</t>
  </si>
  <si>
    <t>zákazové, příkazové dopravní značky B1-B34, C1-15 500mm</t>
  </si>
  <si>
    <t>-1172412080</t>
  </si>
  <si>
    <t>936090698</t>
  </si>
  <si>
    <t>376099826</t>
  </si>
  <si>
    <t>-364290730</t>
  </si>
  <si>
    <t>-1585703035</t>
  </si>
  <si>
    <t>"značení park. stání délka*počet" 2*19</t>
  </si>
  <si>
    <t>923175485</t>
  </si>
  <si>
    <t>"délka obrubníku"443,14+45,5+331,19</t>
  </si>
  <si>
    <t>980885442</t>
  </si>
  <si>
    <t>"délka obrubníku"165,14+128,81+42,13+31,93+5,58+69,55</t>
  </si>
  <si>
    <t>443,14*1,05 'Přepočtené koeficientem množství</t>
  </si>
  <si>
    <t>1914339947</t>
  </si>
  <si>
    <t>"délka obrubníku"25+20,5</t>
  </si>
  <si>
    <t>45,5*1,05 'Přepočtené koeficientem množství</t>
  </si>
  <si>
    <t>1672499014</t>
  </si>
  <si>
    <t>"délka obrubníku" 98,14+131,62+53,18+48,25</t>
  </si>
  <si>
    <t>331,19*1,05 'Přepočtené koeficientem množství</t>
  </si>
  <si>
    <t>-501719390</t>
  </si>
  <si>
    <t>246890065</t>
  </si>
  <si>
    <t>"délka obrubníku" 91,97+37,63</t>
  </si>
  <si>
    <t>129,6*1,05 'Přepočtené koeficientem množství</t>
  </si>
  <si>
    <t>919721131</t>
  </si>
  <si>
    <t>Geomříž pro stabilizaci podkladu tuhá trojosá z PP</t>
  </si>
  <si>
    <t>1777810144</t>
  </si>
  <si>
    <t>Poznámka k položce:
tahová pevnost min. 50kN/m, včetně uchycení ocel profilů  U délky 0,3 m (cca 288 ks)</t>
  </si>
  <si>
    <t>"svah ul. Na Výhoně délka*šířka rozšířená" 75,35*(3,5/2)*1,08</t>
  </si>
  <si>
    <t>"svah ul. Na Výhoně délka*šířka rozšířená" 75,35*(3,5/2)*1,15</t>
  </si>
  <si>
    <t>"svah ul. Na Výhoně délka*šířka rozšířená - vodorovná +svislá" (75,35*(3,5/2)*1,30)*2</t>
  </si>
  <si>
    <t>13021102</t>
  </si>
  <si>
    <t>tyč ocelová kruhová jakost 10 216.0 výztuž do betonu D 6mm</t>
  </si>
  <si>
    <t>860800934</t>
  </si>
  <si>
    <t>288*0,3*0,00022</t>
  </si>
  <si>
    <t>1196276845</t>
  </si>
  <si>
    <t>214,214*1,1 'Přepočtené koeficientem množství</t>
  </si>
  <si>
    <t>409960255</t>
  </si>
  <si>
    <t>"plocha chodník rozšířená o 30%" (24,81+1,13+1,71+1,03)*1,30</t>
  </si>
  <si>
    <t>2281,396*1,1 'Přepočtené koeficientem množství</t>
  </si>
  <si>
    <t>1218074084</t>
  </si>
  <si>
    <t>-1970674554</t>
  </si>
  <si>
    <t>Poznámka k položce:
P4-1x, B1-1x</t>
  </si>
  <si>
    <t>478932361</t>
  </si>
  <si>
    <t>-614925581</t>
  </si>
  <si>
    <t>1134,942*3 'Přepočtené koeficientem množství</t>
  </si>
  <si>
    <t>-1763186894</t>
  </si>
  <si>
    <t>"dlažba" 2,11+2,661+167,219</t>
  </si>
  <si>
    <t>"obrubníky" 177,109</t>
  </si>
  <si>
    <t>"beton"2,813</t>
  </si>
  <si>
    <t>-831948531</t>
  </si>
  <si>
    <t>"asfalt" 84,648</t>
  </si>
  <si>
    <t>-1797229796</t>
  </si>
  <si>
    <t>"zemina"26,428+98,413+571,107</t>
  </si>
  <si>
    <t>-506091415</t>
  </si>
  <si>
    <t>701311908</t>
  </si>
  <si>
    <t>SO 103 - OZ Jiřího z Poděbrad</t>
  </si>
  <si>
    <t>-204698428</t>
  </si>
  <si>
    <t>"plocha dle bilance zem. prací - sjezdy"  7,69</t>
  </si>
  <si>
    <t>585817170</t>
  </si>
  <si>
    <t>"plocha dle bilance zem. prací - sjezdy"  20,9</t>
  </si>
  <si>
    <t>113106271</t>
  </si>
  <si>
    <t>Rozebrání dlažeb vozovek ze zámkové dlažby s ložem z kameniva strojně pl přes 50 do 200 m2</t>
  </si>
  <si>
    <t>-1432282701</t>
  </si>
  <si>
    <t>"plocha dle bilance zem. prací - sjezdy" 59,11</t>
  </si>
  <si>
    <t>1172242081</t>
  </si>
  <si>
    <t>"plocha dle bilance zem. prací - sjezdy" 103,46</t>
  </si>
  <si>
    <t>1206698403</t>
  </si>
  <si>
    <t>113107224</t>
  </si>
  <si>
    <t>Odstranění podkladu z kameniva drceného tl 400 mm strojně pl přes 200 m2</t>
  </si>
  <si>
    <t>-1541684475</t>
  </si>
  <si>
    <t>"plocha dle bilance zem. prací - vozovka" 815,91</t>
  </si>
  <si>
    <t>"plocha dle bilance zem. prací - sjezdy" 80,63</t>
  </si>
  <si>
    <t>-1093595895</t>
  </si>
  <si>
    <t>"plocha dle bilance zem. prací - sjezdy"  15,76</t>
  </si>
  <si>
    <t>113154234</t>
  </si>
  <si>
    <t>Frézování živičného krytu tl 100 mm pruh š 2 m pl do 1000 m2 bez překážek v trase</t>
  </si>
  <si>
    <t>-1210664054</t>
  </si>
  <si>
    <t>"plocha dle bilance zem. prací - vozovka" 841,20</t>
  </si>
  <si>
    <t>1600703418</t>
  </si>
  <si>
    <t>"dle bilance zemních prací" 709,12</t>
  </si>
  <si>
    <t>2113071781</t>
  </si>
  <si>
    <t>"plocha dle bilance zem. prací" 360,01</t>
  </si>
  <si>
    <t>447121722</t>
  </si>
  <si>
    <t>"dle bilance zemních prací - bourací práce" 35,94</t>
  </si>
  <si>
    <t>"dle bilance zemních prací " 255,04</t>
  </si>
  <si>
    <t>"dle bilance zemních prací + rozšíření 30% - sanace podloží asf.vozovky z 50%*hloubka výkopu" 1268,4*1,30*0,5</t>
  </si>
  <si>
    <t>"dle bilance zemních prací + rozšíření 30% - sanace podloží dlaž. vozovky  50%*hloubka výkopu" 251,3*1,30*0,3</t>
  </si>
  <si>
    <t>-285050003</t>
  </si>
  <si>
    <t>"vedení kanalizace délka*hloubka*šířka" 366*1*0,5</t>
  </si>
  <si>
    <t>"vedení vodovod délka*hloubka*šířka"366*1*0,5</t>
  </si>
  <si>
    <t>"vedení sděl. kabelů délka*hloubka*šířka"183*1*0,5</t>
  </si>
  <si>
    <t>-588999883</t>
  </si>
  <si>
    <t>"ornice uložená na deponii" 33,63*2</t>
  </si>
  <si>
    <t>"zemina výkopu uložená na deponii" 7,83*2</t>
  </si>
  <si>
    <t>267234219</t>
  </si>
  <si>
    <t>"ornice" 54,02-33,63</t>
  </si>
  <si>
    <t>"zemina výkopu" 1213,447-7,38</t>
  </si>
  <si>
    <t>167151101</t>
  </si>
  <si>
    <t>Nakládání výkopku z hornin třídy těžitelnosti I, skupiny 1 až 3 do 100 m3</t>
  </si>
  <si>
    <t>-819979514</t>
  </si>
  <si>
    <t>"zemina násypů a ornice"7,38+33,63</t>
  </si>
  <si>
    <t>-1644545772</t>
  </si>
  <si>
    <t>"dle bilance zemních prací" 7,38</t>
  </si>
  <si>
    <t>930154946</t>
  </si>
  <si>
    <t>1226,457*2 'Přepočtené koeficientem množství</t>
  </si>
  <si>
    <t>1931119109</t>
  </si>
  <si>
    <t>"plocha asf. vozovka rozšířená o 30%" 965,14*1,30</t>
  </si>
  <si>
    <t>"plocha dlaž. vozovky rozšířená o 30%" (12,12+16,74+1,38+6,97+10,56+0,89+21,32+1,26+4,81+2,28+17,39+0,87+27,81)*1,30</t>
  </si>
  <si>
    <t>"plocha dlaž. vozovky rozšířená o 30%" (2,13+2,11)*1,30</t>
  </si>
  <si>
    <t>"plocha dlaž. vozovky rozšířená o 30%" (88,38+18,57)*1,30</t>
  </si>
  <si>
    <t>"plocha sjezdy rozšířená o 30%" (8,67+7,54+9,73+7,87+19,92+7,67+9,14+16,43+9,58+9,87)*1,30</t>
  </si>
  <si>
    <t>"plocha sjezdy rozšířená o 30%" (11,60+6,96+7,29+23,37+6,91+9,53+8,22+8,68+13,82+18,58)*1,30</t>
  </si>
  <si>
    <t>"plocha parkov. zálivu rozšířené o 30%" 14,50*1,30</t>
  </si>
  <si>
    <t>"plocha parkov. zálivu rozšířené o 30%" (12,5+23+23,5+23)*1,30</t>
  </si>
  <si>
    <t>"plocha TDO rozšířené o 30%" (4,18+11,5)*1,30</t>
  </si>
  <si>
    <t>59000917</t>
  </si>
  <si>
    <t>"dle bilance zemních prací" 224,2</t>
  </si>
  <si>
    <t>-330677930</t>
  </si>
  <si>
    <t>-1722575555</t>
  </si>
  <si>
    <t>"dle bilance zemních prací + rozšíření 30% - sanace podloží asf.vozovky z 50%" 1268,4*1,30</t>
  </si>
  <si>
    <t>"dle bilance zemních prací + rozšíření 30% - sanace podloží chodník  50%" 251,3*1,30</t>
  </si>
  <si>
    <t>-1390872742</t>
  </si>
  <si>
    <t>"plocha sanace podloží asf.vozovky*výška násypu" 1648,92*0,5</t>
  </si>
  <si>
    <t>"plocha sanace podloží dlaž. vozovky´výška násypu" 326,69*0,3</t>
  </si>
  <si>
    <t>922,467*2,2 'Přepočtené koeficientem množství</t>
  </si>
  <si>
    <t>-830269567</t>
  </si>
  <si>
    <t>"plocha parkov. zálivu rozšířené o 15%" 14,50*1,15</t>
  </si>
  <si>
    <t>"plocha parkov. zálivu rozšířené o 15%" (12,5+23+23,5+23)*1,15</t>
  </si>
  <si>
    <t>"plocha TDO rozšířené o 15%" (4,18+11,5)*1,15</t>
  </si>
  <si>
    <t>-23709335</t>
  </si>
  <si>
    <t>1500372274</t>
  </si>
  <si>
    <t>-1745765458</t>
  </si>
  <si>
    <t>-1709994884</t>
  </si>
  <si>
    <t>"plocha asf. vozovka rozšířená o 8%" 965,14*1,08</t>
  </si>
  <si>
    <t>2061811970</t>
  </si>
  <si>
    <t>"plocha asf. vozovka rozšířená o 15%" 965,14*1,15</t>
  </si>
  <si>
    <t>-1048936541</t>
  </si>
  <si>
    <t>"plocha dlaž. vozovky rozšířená o 15%" (12,12+16,74+1,38+6,97+10,56+0,89+21,32+1,26+4,81+2,28+17,39+0,87+27,81)*1,15</t>
  </si>
  <si>
    <t>"plocha dlaž. vozovky rozšířená o 15%" (2,13+2,11)*1,15</t>
  </si>
  <si>
    <t>"plocha sjezdy rozšířená o 15%" (8,67+7,54+9,73+7,87+19,92+7,67+9,14+16,43+9,58+9,87)*1,15</t>
  </si>
  <si>
    <t>"plocha sjezdy rozšířená o 15%" (11,60+6,96+7,29+23,37+6,91+9,53+8,22+8,68+13,82+18,58)*1,15</t>
  </si>
  <si>
    <t>-576746243</t>
  </si>
  <si>
    <t>-967524826</t>
  </si>
  <si>
    <t>1533178952</t>
  </si>
  <si>
    <t>"plocha asf. vozovka" 965,14</t>
  </si>
  <si>
    <t>-575426873</t>
  </si>
  <si>
    <t>"plocha dlážd. vozovka" 124,4+4,24+88,38+18,21</t>
  </si>
  <si>
    <t>"plocha sjezdy" 106,42+114,96</t>
  </si>
  <si>
    <t>1529689482</t>
  </si>
  <si>
    <t>"plocha dlaž. vozovky"124,4+4,24+88,38</t>
  </si>
  <si>
    <t>438,4*1,01 'Přepočtené koeficientem množství</t>
  </si>
  <si>
    <t>1616350203</t>
  </si>
  <si>
    <t>"plocha vozovky prvky pro nevidomé"9,48+8,73</t>
  </si>
  <si>
    <t>18,21*1,03 'Přepočtené koeficientem množství</t>
  </si>
  <si>
    <t>-2123544736</t>
  </si>
  <si>
    <t>"plocha parkov. zálivu" 14,50</t>
  </si>
  <si>
    <t>"plocha parkov. zálivu" (12,5+23+23,5+23)</t>
  </si>
  <si>
    <t>"plocha TDO" 4,18+11,5</t>
  </si>
  <si>
    <t>-870854833</t>
  </si>
  <si>
    <t>"plocha parkov. zálivu"14,5</t>
  </si>
  <si>
    <t>"plocha parkov. zálivu" 12,5+23+23,5+23</t>
  </si>
  <si>
    <t>96,5*1,02 'Přepočtené koeficientem množství</t>
  </si>
  <si>
    <t>-1246027815</t>
  </si>
  <si>
    <t>15,68*1,03 'Přepočtené koeficientem množství</t>
  </si>
  <si>
    <t>-2093039526</t>
  </si>
  <si>
    <t>"IP 22" 1</t>
  </si>
  <si>
    <t>"B 24a" 1</t>
  </si>
  <si>
    <t>"IZ 5a" 1</t>
  </si>
  <si>
    <t>576547785</t>
  </si>
  <si>
    <t>Poznámka k položce:
IZ 5a -1x</t>
  </si>
  <si>
    <t>40445626</t>
  </si>
  <si>
    <t>informativní značky provozní IP14-IP29, IP31 750x1000mm</t>
  </si>
  <si>
    <t>415480396</t>
  </si>
  <si>
    <t>468480779</t>
  </si>
  <si>
    <t>914431112</t>
  </si>
  <si>
    <t>Montáž dopravního zrcadla o velikosti do 1m2 na sloupek nebo konzolu</t>
  </si>
  <si>
    <t>7642808</t>
  </si>
  <si>
    <t>40445201</t>
  </si>
  <si>
    <t>zrcadlo dopravní kruhové D 800mm</t>
  </si>
  <si>
    <t>-946317658</t>
  </si>
  <si>
    <t>1435946946</t>
  </si>
  <si>
    <t>-1133224507</t>
  </si>
  <si>
    <t>109468531</t>
  </si>
  <si>
    <t>-1760562450</t>
  </si>
  <si>
    <t>"značení park. stání délka*počet" 2*13</t>
  </si>
  <si>
    <t>659465125</t>
  </si>
  <si>
    <t>"délka obrubníku"294,75+41+273,6</t>
  </si>
  <si>
    <t>109536018</t>
  </si>
  <si>
    <t>"délka obrubníku"92,91+54,46+9,25+48,75+18,47+22,49+48,42</t>
  </si>
  <si>
    <t>294,75*1,05 'Přepočtené koeficientem množství</t>
  </si>
  <si>
    <t>1963735660</t>
  </si>
  <si>
    <t>"délka obrubníku"18+23</t>
  </si>
  <si>
    <t>41*1,05 'Přepočtené koeficientem množství</t>
  </si>
  <si>
    <t>-415366319</t>
  </si>
  <si>
    <t>"délka obrubníku" 70,28+116,83+44,39+42,1</t>
  </si>
  <si>
    <t>273,6*1,05 'Přepočtené koeficientem množství</t>
  </si>
  <si>
    <t>26204621</t>
  </si>
  <si>
    <t>-2139184770</t>
  </si>
  <si>
    <t>"délka obrubníku" 131,27+10,32+67,51</t>
  </si>
  <si>
    <t>209,1*1,05 'Přepočtené koeficientem množství</t>
  </si>
  <si>
    <t>620167133</t>
  </si>
  <si>
    <t>145,834*1,1 'Přepočtené koeficientem množství</t>
  </si>
  <si>
    <t>1598588645</t>
  </si>
  <si>
    <t>1994,577*1,1 'Přepočtené koeficientem množství</t>
  </si>
  <si>
    <t>812140121</t>
  </si>
  <si>
    <t>2039101477</t>
  </si>
  <si>
    <t>Poznámka k položce:
P4-2x, B1-1x, B4-1x</t>
  </si>
  <si>
    <t>-827825570</t>
  </si>
  <si>
    <t>-2016257818</t>
  </si>
  <si>
    <t>1022,289*3 'Přepočtené koeficientem množství</t>
  </si>
  <si>
    <t>903143941</t>
  </si>
  <si>
    <t>"dlažba" 3,207+6,688+17,437</t>
  </si>
  <si>
    <t>"obrubníky" 205,645</t>
  </si>
  <si>
    <t>"beton"3,782</t>
  </si>
  <si>
    <t>891826797</t>
  </si>
  <si>
    <t>"asfalt" 215,37</t>
  </si>
  <si>
    <t>73077778</t>
  </si>
  <si>
    <t>"zemina" 17,588+30,003+519,993</t>
  </si>
  <si>
    <t>1683236877</t>
  </si>
  <si>
    <t>-424768029</t>
  </si>
  <si>
    <t>SO 301 - Odvodnění komunikace</t>
  </si>
  <si>
    <t>131251202</t>
  </si>
  <si>
    <t>Hloubení jam zapažených v hornině třídy těžitelnosti I, skupiny 3 objem do 50 m3 strojně</t>
  </si>
  <si>
    <t>1789806056</t>
  </si>
  <si>
    <t>"Svobodova ul. vpusti šířka*délka*hloubka"0,85*0,85*(2,15+1,94+2,19+2,45+2,49+2,08+2,31+2,39+2,05)</t>
  </si>
  <si>
    <t>"Jiřího z Poděbrad ul. vpusti šířka*délka*hloubka"0,85*0,85*(2,17+2,16+2,18+2,16+2,12+2,15+2,25)</t>
  </si>
  <si>
    <t>131551202</t>
  </si>
  <si>
    <t>Hloubení jam zapažených v hornině třídy těžitelnosti III, skupiny 6 objem do 50 m3 strojně</t>
  </si>
  <si>
    <t>-565076449</t>
  </si>
  <si>
    <t>"Na Výhoně ul. vpusti šířka*délka*hloubka"0,85*0,85*(2,07+2,09+2,56+2,77+2,53+2,28+2,06+2,19+2,74+2,05+2,03+2,36)</t>
  </si>
  <si>
    <t>132251252</t>
  </si>
  <si>
    <t>Hloubení rýh nezapažených š do 2000 mm v hornině třídy těžitelnosti I, skupiny 3 objem do 50 m3 strojně</t>
  </si>
  <si>
    <t>-210098438</t>
  </si>
  <si>
    <t>"vedení kanalizačních přípojek délka*šířka*hloubka" 48,09*0,8*1,4</t>
  </si>
  <si>
    <t>132551252</t>
  </si>
  <si>
    <t>Hloubení rýh nezapažených š do 2000 mm v hornině třídy těžitelnosti III, skupiny 6 objem do 50 m3 strojně</t>
  </si>
  <si>
    <t>1155867781</t>
  </si>
  <si>
    <t>"vedení kanalizačních přípojek délka*šířka*hloubka" 43,75*0,8*1,4</t>
  </si>
  <si>
    <t>-1218306306</t>
  </si>
  <si>
    <t>"Svobodova ul. vpusti šířka*délka*hloubka"0,85*4*(2,15+1,94+2,19+2,45+2,49+2,08+2,31+2,39+2,05)</t>
  </si>
  <si>
    <t>"Jiřího z Poděbrad ul. vpusti šířka*délka*hloubka"0,85*4*(2,17+2,16+2,18+2,16+2,12+2,15+2,25)</t>
  </si>
  <si>
    <t>"Na Výhoně ul. vpusti šířka*délka*hloubka"0,85*4*(2,07+2,09+2,56+2,77+2,53+2,28+2,06+2,19+2,74+2,05+2,03+2,36)</t>
  </si>
  <si>
    <t>61826297</t>
  </si>
  <si>
    <t>1492143453</t>
  </si>
  <si>
    <t>"zemina výkopů-zásyp" (25,461+53,861)-47,635</t>
  </si>
  <si>
    <t>162651152</t>
  </si>
  <si>
    <t>Vodorovné přemístění do 5000 m výkopku/sypaniny z horniny třídy těžitelnosti III, skupiny 6 a 7</t>
  </si>
  <si>
    <t>1277217321</t>
  </si>
  <si>
    <t>"zemina výkopů-zásyp" (20,035+49)-41,312</t>
  </si>
  <si>
    <t>171201231</t>
  </si>
  <si>
    <t>Poplatek za uložení zeminy a kamení na recyklační skládce (skládkovné) kód odpadu 17 05 04</t>
  </si>
  <si>
    <t>1186933544</t>
  </si>
  <si>
    <t>31,687+27,723</t>
  </si>
  <si>
    <t>59,41*2 'Přepočtené koeficientem množství</t>
  </si>
  <si>
    <t>-1083295720</t>
  </si>
  <si>
    <t>"zemina výkopu- zásypy vedení" (53,861+49)-(7,347+31,44)</t>
  </si>
  <si>
    <t>"zemina výkopu- zásypy šachty" (25,461+20,035)-1,575</t>
  </si>
  <si>
    <t>"-Svobodova ul. vpusti šířka*délka*hloubka"-(0,55*0,55*(2,15+1,94+2,19+2,45+2,49+2,08+2,31+2,39+2,05))</t>
  </si>
  <si>
    <t>"-Jiřího z Poděbrad ul. vpusti šířka*délka*hloubka"-(0,55*0,55*(2,17+2,16+2,18+2,16+2,12+2,15+2,25))</t>
  </si>
  <si>
    <t>"- Na Výhoně ul. vpusti šířka*délka*hloubka"-(0,55*0,55*(2,07+2,09+2,56+2,77+2,53+2,28+2,06+2,19+2,74+2,05+2,03+2,36))</t>
  </si>
  <si>
    <t>1142844978</t>
  </si>
  <si>
    <t>"vedení kanalizační přípojky délka*šířka*výška"(91,84*0,8*(0,15+0,3))-(3,14*0,075*0,075*91,84)</t>
  </si>
  <si>
    <t>-931790828</t>
  </si>
  <si>
    <t>31,44*1,8 'Přepočtené koeficientem množství</t>
  </si>
  <si>
    <t>-1920852511</t>
  </si>
  <si>
    <t>"vedení kanalizační přípojky délka*šířka*výška" 91,84*0,8*0,10</t>
  </si>
  <si>
    <t>1441519760</t>
  </si>
  <si>
    <t>"vpusti uliční délka*šířka*výška*počet" 0,75*0,75*0,10*28</t>
  </si>
  <si>
    <t>871310310</t>
  </si>
  <si>
    <t>Montáž kanalizačního potrubí hladkého plnostěnného SN 10 z polypropylenu DN 150</t>
  </si>
  <si>
    <t>-1511718021</t>
  </si>
  <si>
    <t>"vedení kanalizační přípojky délka"91,84</t>
  </si>
  <si>
    <t>28617003</t>
  </si>
  <si>
    <t>trubka kanalizační PP plnostěnná třívrstvá DN 150x1000mm SN10</t>
  </si>
  <si>
    <t>-1649551401</t>
  </si>
  <si>
    <t>91,84*1,015 'Přepočtené koeficientem množství</t>
  </si>
  <si>
    <t>28611361R00</t>
  </si>
  <si>
    <t>koleno kanalizační PVC KG 160x15-45°</t>
  </si>
  <si>
    <t>-1548763652</t>
  </si>
  <si>
    <t>Poznámka k položce:
viz. D.II. 2 tabulka přípojek</t>
  </si>
  <si>
    <t>"2ks na kanalizační přípojku"2*29</t>
  </si>
  <si>
    <t>895941111</t>
  </si>
  <si>
    <t>Zřízení vpusti kanalizační uliční z betonových dílců typ UV-50 normální</t>
  </si>
  <si>
    <t>-760410143</t>
  </si>
  <si>
    <t>Poznámka k položce:
Poznámka k položce: popř. polypropylenu</t>
  </si>
  <si>
    <t>59223852</t>
  </si>
  <si>
    <t>dno pro uliční vpusť s kalovou prohlubní betonové 450x300x50mm</t>
  </si>
  <si>
    <t>-2133754267</t>
  </si>
  <si>
    <t>59223854</t>
  </si>
  <si>
    <t>skruž pro uliční vpusť s výtokovým otvorem PVC betonová 450x350x50mm</t>
  </si>
  <si>
    <t>-13785907</t>
  </si>
  <si>
    <t>59223862</t>
  </si>
  <si>
    <t>skruž pro uliční vpusť středová betonová 450x295x50mm</t>
  </si>
  <si>
    <t>130234424</t>
  </si>
  <si>
    <t>59223862R00</t>
  </si>
  <si>
    <t>skruž pro uliční vpusť středová betonová 450x570x50mm</t>
  </si>
  <si>
    <t>-1561675369</t>
  </si>
  <si>
    <t>59223858</t>
  </si>
  <si>
    <t>skruž pro uliční vpusť horní betonová 450x570x50mm</t>
  </si>
  <si>
    <t>-1031926119</t>
  </si>
  <si>
    <t>28661784</t>
  </si>
  <si>
    <t>revizní šachty D 400-kalový koš pro D 315</t>
  </si>
  <si>
    <t>-248506119</t>
  </si>
  <si>
    <t>59223864</t>
  </si>
  <si>
    <t>prstenec pro uliční vpusť vyrovnávací betonový 390x60x130mm</t>
  </si>
  <si>
    <t>-999121260</t>
  </si>
  <si>
    <t>895941311</t>
  </si>
  <si>
    <t>Zřízení vpusti kanalizační uliční z betonových dílců typ UVB-50</t>
  </si>
  <si>
    <t>1321306378</t>
  </si>
  <si>
    <t>59228430</t>
  </si>
  <si>
    <t>žlab štěrbinový betonový s průběžnou štěrbinou 400x500x2000mm</t>
  </si>
  <si>
    <t>-737603339</t>
  </si>
  <si>
    <t>899204112</t>
  </si>
  <si>
    <t>Osazení mříží litinových včetně rámů a košů na bahno pro třídu zatížení D400, E600</t>
  </si>
  <si>
    <t>545458016</t>
  </si>
  <si>
    <t>28661787</t>
  </si>
  <si>
    <t>mříž šachtová dešťová litinová dešťová dno DN 425 pro třídu zatížení D400 čtverec</t>
  </si>
  <si>
    <t>-1605758943</t>
  </si>
  <si>
    <t>28661787R00</t>
  </si>
  <si>
    <t>rošt do štěrbinového žlabu velkého a malého, 500x120 mm</t>
  </si>
  <si>
    <t>-1847449676</t>
  </si>
  <si>
    <t>899721111</t>
  </si>
  <si>
    <t>Signalizační vodič DN do 150 mm na potrubí</t>
  </si>
  <si>
    <t>1807653494</t>
  </si>
  <si>
    <t>-193688786</t>
  </si>
  <si>
    <t>434806477</t>
  </si>
  <si>
    <t>-1616372300</t>
  </si>
  <si>
    <t>1406079960</t>
  </si>
  <si>
    <t>-1004559793</t>
  </si>
  <si>
    <t>Poznámka k položce:
Kamerová zkouška s vyhotvením protokolu a výškového profilu (před uvedením do provozu a před koncem záruky)</t>
  </si>
  <si>
    <t>2084996005</t>
  </si>
  <si>
    <t>660922853</t>
  </si>
  <si>
    <t>SO 401 - Veřejné osvětlení</t>
  </si>
  <si>
    <t xml:space="preserve">    742 - Elektroinstalace - slaboproud</t>
  </si>
  <si>
    <t>HZS - Hodinové zúčtovací sazby</t>
  </si>
  <si>
    <t>131251201</t>
  </si>
  <si>
    <t>Hloubení jam zapažených v hornině třídy těžitelnosti I, skupiny 3 objem do 20 m3 strojně</t>
  </si>
  <si>
    <t>1099092383</t>
  </si>
  <si>
    <t>"stožár"1*1*1*22</t>
  </si>
  <si>
    <t>132351104</t>
  </si>
  <si>
    <t>Hloubení rýh nezapažených  š do 800 mm v hornině třídy těžitelnosti II, skupiny 4 objem přes 100 m3 strojně</t>
  </si>
  <si>
    <t>1737947645</t>
  </si>
  <si>
    <t>"délka*šířka*hloubka vedení"850*0,4*1</t>
  </si>
  <si>
    <t>-409167865</t>
  </si>
  <si>
    <t>"zemina výkopu- zásyp" 340+22-204</t>
  </si>
  <si>
    <t>-1825633668</t>
  </si>
  <si>
    <t>174,16*2 'Přepočtené koeficientem množství</t>
  </si>
  <si>
    <t>174101101</t>
  </si>
  <si>
    <t>-433929374</t>
  </si>
  <si>
    <t>"délka*šířka*výška zásypu" 850*0,4*0,6</t>
  </si>
  <si>
    <t>1755006745</t>
  </si>
  <si>
    <t>"délka*šířka*výška zásypu" 850*0,4*0,4</t>
  </si>
  <si>
    <t>58331200</t>
  </si>
  <si>
    <t>štěrkopísek netříděný zásypový</t>
  </si>
  <si>
    <t>1071448001</t>
  </si>
  <si>
    <t>136*2 'Přepočtené koeficientem množství</t>
  </si>
  <si>
    <t>275313611</t>
  </si>
  <si>
    <t>Základové patky z betonu tř. C 16/20</t>
  </si>
  <si>
    <t>-1473036740</t>
  </si>
  <si>
    <t>-1335919198</t>
  </si>
  <si>
    <t>-536797028</t>
  </si>
  <si>
    <t>945421110</t>
  </si>
  <si>
    <t>Hydraulická zvedací plošina na automobilovém podvozku výška zdvihu do 18 m včetně obsluhy</t>
  </si>
  <si>
    <t>-1042914128</t>
  </si>
  <si>
    <t>-1270689710</t>
  </si>
  <si>
    <t>1836820363</t>
  </si>
  <si>
    <t>741110143</t>
  </si>
  <si>
    <t>Montáž trubka pancéřová kovová tuhá závitová D přes 29 do 42 mm uložená pevně</t>
  </si>
  <si>
    <t>1882666502</t>
  </si>
  <si>
    <t>34571126</t>
  </si>
  <si>
    <t>trubka elektroinstalační ocelová lakovaná závitová D 36mm</t>
  </si>
  <si>
    <t>413994316</t>
  </si>
  <si>
    <t>3*1,05 'Přepočtené koeficientem množství</t>
  </si>
  <si>
    <t>741110302</t>
  </si>
  <si>
    <t>Montáž trubka ochranná do krabic plastová tuhá D přes 40 do 90 mm uložená pevně</t>
  </si>
  <si>
    <t>460922860</t>
  </si>
  <si>
    <t>34571361</t>
  </si>
  <si>
    <t>trubka elektroinstalační HDPE tuhá dvouplášťová korugovaná D 41/50mm</t>
  </si>
  <si>
    <t>26524124</t>
  </si>
  <si>
    <t>840*1,05 'Přepočtené koeficientem množství</t>
  </si>
  <si>
    <t>741110304</t>
  </si>
  <si>
    <t>Montáž trubka ochranná do krabic plastová tuhá D přes 133 do 152 mm uložená pevně</t>
  </si>
  <si>
    <t>1905661780</t>
  </si>
  <si>
    <t>28611140</t>
  </si>
  <si>
    <t>trubka kanalizační PVC DN 250x1000mm SN4</t>
  </si>
  <si>
    <t>259014951</t>
  </si>
  <si>
    <t>22*1,05 'Přepočtené koeficientem množství</t>
  </si>
  <si>
    <t>741122611</t>
  </si>
  <si>
    <t>Montáž kabel Cu plný kulatý žíla 3x1,5 až 6 mm2 uložený pevně (CYKY)</t>
  </si>
  <si>
    <t>968770975</t>
  </si>
  <si>
    <t>34111030</t>
  </si>
  <si>
    <t>kabel silový s Cu jádrem 1kV 3x1,5mm2</t>
  </si>
  <si>
    <t>-651714646</t>
  </si>
  <si>
    <t>132*1,05 'Přepočtené koeficientem množství</t>
  </si>
  <si>
    <t>741123225</t>
  </si>
  <si>
    <t>Montáž kabel Al plný nebo laněný kulatý žíla 4x25 mm2 uložený volně (AYKY)</t>
  </si>
  <si>
    <t>-1843016056</t>
  </si>
  <si>
    <t>34113120</t>
  </si>
  <si>
    <t>kabel silový s Al jádrem 1kV 4x25mm2</t>
  </si>
  <si>
    <t>-2099459864</t>
  </si>
  <si>
    <t>928*1,05 'Přepočtené koeficientem množství</t>
  </si>
  <si>
    <t>741130021</t>
  </si>
  <si>
    <t>Ukončení vodič izolovaný do 2,5 mm2 na svorkovnici</t>
  </si>
  <si>
    <t>1178474635</t>
  </si>
  <si>
    <t>741130026</t>
  </si>
  <si>
    <t>Ukončení vodič izolovaný do 25 mm2 na svorkovnici</t>
  </si>
  <si>
    <t>-90739460</t>
  </si>
  <si>
    <t>741127156</t>
  </si>
  <si>
    <t>Montáž přípojnicový rozvod Al průmyslový upevňovací část - ocelový stožár</t>
  </si>
  <si>
    <t>-1894185943</t>
  </si>
  <si>
    <t>Poznámka k položce:
Poznámka k položce: elektrovýzbroj stožárů osvětlení</t>
  </si>
  <si>
    <t>1138445</t>
  </si>
  <si>
    <t xml:space="preserve">výzbroj stožárová </t>
  </si>
  <si>
    <t>-866201706</t>
  </si>
  <si>
    <t>741210001</t>
  </si>
  <si>
    <t>Montáž rozvodnice oceloplechová nebo plastová běžná do 20 kg</t>
  </si>
  <si>
    <t>-378189019</t>
  </si>
  <si>
    <t>1136641</t>
  </si>
  <si>
    <t>stožárová svorkovnice SR</t>
  </si>
  <si>
    <t>1638975431</t>
  </si>
  <si>
    <t>741231013</t>
  </si>
  <si>
    <t>Montáž svorkovnice do rozvaděčů - jistící</t>
  </si>
  <si>
    <t>-1510769246</t>
  </si>
  <si>
    <t>34571544R02</t>
  </si>
  <si>
    <t>skříň rozvodná jistící SP 100</t>
  </si>
  <si>
    <t>-227592308</t>
  </si>
  <si>
    <t>Poznámka k položce:
včetně vnitřního vybavení</t>
  </si>
  <si>
    <t>741372833</t>
  </si>
  <si>
    <t>Demontáž svítidla průmyslového výbojkového venkovního na stožáru přes 3 m bez zachováním funkčnosti</t>
  </si>
  <si>
    <t>1316723021</t>
  </si>
  <si>
    <t>Poznámka k položce:
Poznámka k položce: včetně demontáže stožáru a likvidace</t>
  </si>
  <si>
    <t>741373002</t>
  </si>
  <si>
    <t>Montáž svítidlo výbojkové průmyslové stropní na výložník</t>
  </si>
  <si>
    <t>-1325985785</t>
  </si>
  <si>
    <t>34774200</t>
  </si>
  <si>
    <t>LED svítidlo pro osvětlení komunikace, 2640lm, 25W, 3000K</t>
  </si>
  <si>
    <t>-1601455693</t>
  </si>
  <si>
    <t>741910514</t>
  </si>
  <si>
    <t>Montáž se zhotovením konstrukce pro upevnění přístrojů do 100 kg</t>
  </si>
  <si>
    <t>-297512521</t>
  </si>
  <si>
    <t>31674113</t>
  </si>
  <si>
    <t>stožár osvětlovací uliční Pz 133/89/60 v 6,2m</t>
  </si>
  <si>
    <t>23456150</t>
  </si>
  <si>
    <t>741410021</t>
  </si>
  <si>
    <t>Montáž vodič uzemňovací pásek průřezu do 120 mm2 v městské zástavbě v zemi</t>
  </si>
  <si>
    <t>452175414</t>
  </si>
  <si>
    <t>35442062</t>
  </si>
  <si>
    <t>pás zemnící 30x4mm FeZn</t>
  </si>
  <si>
    <t>1147339300</t>
  </si>
  <si>
    <t>"délka*hmotnost kg/1bm" 884*0,95</t>
  </si>
  <si>
    <t>741810001</t>
  </si>
  <si>
    <t>Celková prohlídka elektrického rozvodu a zařízení do 100 000,- Kč</t>
  </si>
  <si>
    <t>-797944803</t>
  </si>
  <si>
    <t>741810002</t>
  </si>
  <si>
    <t>Celková prohlídka elektrického rozvodu a zařízení do 500 000,- Kč</t>
  </si>
  <si>
    <t>954724934</t>
  </si>
  <si>
    <t>741820101</t>
  </si>
  <si>
    <t>Měření izolačního stavu svítidel</t>
  </si>
  <si>
    <t>soubor</t>
  </si>
  <si>
    <t>-1439168184</t>
  </si>
  <si>
    <t>998741101R00</t>
  </si>
  <si>
    <t>Spojovací a pomocný materiál</t>
  </si>
  <si>
    <t>1956571767</t>
  </si>
  <si>
    <t>998741201</t>
  </si>
  <si>
    <t>Přesun hmot procentní pro silnoproud v objektech v do 6 m</t>
  </si>
  <si>
    <t>%</t>
  </si>
  <si>
    <t>1313191404</t>
  </si>
  <si>
    <t>998741293</t>
  </si>
  <si>
    <t>Příplatek k přesunu hmot procentní 741 za zvětšený přesun do 500 m</t>
  </si>
  <si>
    <t>876743108</t>
  </si>
  <si>
    <t>742</t>
  </si>
  <si>
    <t>Elektroinstalace - slaboproud</t>
  </si>
  <si>
    <t>742122001R00</t>
  </si>
  <si>
    <t>Montáž kabelové spojky nebo svorkovnice pro slaboproud do 15 žil</t>
  </si>
  <si>
    <t>-107699627</t>
  </si>
  <si>
    <t>Poznámka k položce:
Poznámka k položce: napojení nového rozvodu VO ve stávající lampě či rozvaděči, včetně seřízení a uvedení do provozu</t>
  </si>
  <si>
    <t>HZS</t>
  </si>
  <si>
    <t>Hodinové zúčtovací sazby</t>
  </si>
  <si>
    <t>HZS2221</t>
  </si>
  <si>
    <t>Hodinová zúčtovací sazba elektrikář</t>
  </si>
  <si>
    <t>262144</t>
  </si>
  <si>
    <t>778784446</t>
  </si>
  <si>
    <t>SO 402 - Chráničky pro metropolitní sítě</t>
  </si>
  <si>
    <t>-874200894</t>
  </si>
  <si>
    <t>"délka*šířka*hloubka vedení"640*0,4*0,6</t>
  </si>
  <si>
    <t>-1808602364</t>
  </si>
  <si>
    <t>"zemina výkopu- zásyp" 153,6-51,2</t>
  </si>
  <si>
    <t>1671413425</t>
  </si>
  <si>
    <t>102,4*2 'Přepočtené koeficientem množství</t>
  </si>
  <si>
    <t>1663306100</t>
  </si>
  <si>
    <t>"délka*šířka*výška zásypu" 640*0,4*0,2</t>
  </si>
  <si>
    <t>1365753873</t>
  </si>
  <si>
    <t>"délka*šířka*výška zásypu"640*0,4*0,4</t>
  </si>
  <si>
    <t>2004102208</t>
  </si>
  <si>
    <t>65,6*2 'Přepočtené koeficientem množství</t>
  </si>
  <si>
    <t>1861881506</t>
  </si>
  <si>
    <t>794823024</t>
  </si>
  <si>
    <t>1952521521</t>
  </si>
  <si>
    <t>1180475179</t>
  </si>
  <si>
    <t>-2144624133</t>
  </si>
  <si>
    <t>-2125943653</t>
  </si>
  <si>
    <t>1480*1,05 'Přepočtené koeficientem množství</t>
  </si>
  <si>
    <t>-236233527</t>
  </si>
  <si>
    <t>-292935391</t>
  </si>
  <si>
    <t>917048620</t>
  </si>
  <si>
    <t>742110021</t>
  </si>
  <si>
    <t>Montáž trubek pro slaboproud plastových tuhých pro vnější rozvody uložených volně na příchytky</t>
  </si>
  <si>
    <t>64338370</t>
  </si>
  <si>
    <t>34571050R01</t>
  </si>
  <si>
    <t>tlustostěnná mikrotrubička 10/6 mm z HDPE materiálu pro přímé položení do země (pískového lože)</t>
  </si>
  <si>
    <t>-1329581582</t>
  </si>
  <si>
    <t>Poznámka k položce:
Hlavní vlastnosti:
Vnější průměr: 10 mm
Vnitřní průměr: 6 mm
Vnitřní povrch: drážkovaný
Barva: růžová
Maximální kapacita: 24 optických vláken</t>
  </si>
  <si>
    <t>1844*1,05 'Přepočtené koeficientem množství</t>
  </si>
  <si>
    <t>742110502R02</t>
  </si>
  <si>
    <t>Montáž podzemní kabelové komory ze 100 % recyklovatelného polypropylenu (PP) o rozměru 580x580 mm, určená pro vytvoření přístupu ke kabelovým trasám.</t>
  </si>
  <si>
    <t>1806353878</t>
  </si>
  <si>
    <t>34573218R03</t>
  </si>
  <si>
    <t>komora kabelová z PP s PP víkem 580x580x600 mm</t>
  </si>
  <si>
    <t>-1604453054</t>
  </si>
  <si>
    <t>998741101R04</t>
  </si>
  <si>
    <t>-571624660</t>
  </si>
  <si>
    <t>998742201</t>
  </si>
  <si>
    <t>Přesun hmot procentní pro slaboproud v objektech v do 6 m</t>
  </si>
  <si>
    <t>1776720773</t>
  </si>
  <si>
    <t>998742293</t>
  </si>
  <si>
    <t>Příplatek k přesunu hmot procentní 742 za zvětšený přesun do 500 m</t>
  </si>
  <si>
    <t>-1085580853</t>
  </si>
  <si>
    <t>1257473406</t>
  </si>
  <si>
    <t>SO 801 - Kácení, výsadba a vegetační úpravy</t>
  </si>
  <si>
    <t>111251101</t>
  </si>
  <si>
    <t>Odstranění křovin a stromů průměru kmene do 100 mm i s kořeny sklonu terénu do 1:5 z celkové plochy do 100 m2 strojně</t>
  </si>
  <si>
    <t>-2129277910</t>
  </si>
  <si>
    <t>"ul. Na Výhoně p.č. 2728"1</t>
  </si>
  <si>
    <t>"ul. J. Poděbrad p.č. 1791"1</t>
  </si>
  <si>
    <t>112101101</t>
  </si>
  <si>
    <t>Odstranění stromů listnatých průměru kmene do 300 mm</t>
  </si>
  <si>
    <t>661242674</t>
  </si>
  <si>
    <t>"ul. Na Výhoně p.č. 2729/1"3</t>
  </si>
  <si>
    <t>112111111</t>
  </si>
  <si>
    <t>Spálení větví všech druhů stromů</t>
  </si>
  <si>
    <t>631728424</t>
  </si>
  <si>
    <t>112211111</t>
  </si>
  <si>
    <t>Spálení pařezu D do 0,3 m</t>
  </si>
  <si>
    <t>1334797684</t>
  </si>
  <si>
    <t>112251101</t>
  </si>
  <si>
    <t>Odstranění pařezů D do 300 mm</t>
  </si>
  <si>
    <t>1537605008</t>
  </si>
  <si>
    <t>181151331</t>
  </si>
  <si>
    <t>Plošná úprava terénu přes 500 m2 zemina tř 1 až 4 nerovnosti do 200 mm v rovinně a svahu do 1:5</t>
  </si>
  <si>
    <t>34526551</t>
  </si>
  <si>
    <t xml:space="preserve">Poznámka k položce:
nově vznikající plochy zeleně </t>
  </si>
  <si>
    <t>"plocha ul. Svobodova"280,97+184,05</t>
  </si>
  <si>
    <t>"plocha ul. Na Výhoně" 241,27+346,75</t>
  </si>
  <si>
    <t>"plocha ul. J. z Poděbrad" 127,88+258,42</t>
  </si>
  <si>
    <t>183402131</t>
  </si>
  <si>
    <t>Rozrušení půdy souvislé plochy přes 500 m2 hloubky do 150 mm v rovině a svahu do 1:5</t>
  </si>
  <si>
    <t>2019313752</t>
  </si>
  <si>
    <t>183403153</t>
  </si>
  <si>
    <t>Obdělání půdy hrabáním v rovině a svahu do 1:5</t>
  </si>
  <si>
    <t>619234111</t>
  </si>
  <si>
    <t xml:space="preserve">Poznámka k položce:
 </t>
  </si>
  <si>
    <t>-1127987337</t>
  </si>
  <si>
    <t>-765312650</t>
  </si>
  <si>
    <t>1439,34*0,015 'Přepočtené koeficientem množství</t>
  </si>
  <si>
    <t>183101221</t>
  </si>
  <si>
    <t>Jamky pro výsadbu s výměnou 50 % půdy zeminy tř 1 až 4 objem do 1 m3 v rovině a svahu do 1:5</t>
  </si>
  <si>
    <t>-264576149</t>
  </si>
  <si>
    <t>10321100</t>
  </si>
  <si>
    <t>zahradní substrát pro výsadbu VL</t>
  </si>
  <si>
    <t>-324098504</t>
  </si>
  <si>
    <t>1*1*0,6*0,50*51</t>
  </si>
  <si>
    <t>58154421</t>
  </si>
  <si>
    <t>křemičitý písek sušený pytlovaný 1-2mm</t>
  </si>
  <si>
    <t>-931035384</t>
  </si>
  <si>
    <t>1*1*0,6*0,25*51</t>
  </si>
  <si>
    <t>7,65*1,6 'Přepočtené koeficientem množství</t>
  </si>
  <si>
    <t>184102112</t>
  </si>
  <si>
    <t>Výsadba dřeviny s balem D do 0,3 m do jamky se zalitím v rovině a svahu do 1:5</t>
  </si>
  <si>
    <t>166647820</t>
  </si>
  <si>
    <t>02650300R01</t>
  </si>
  <si>
    <t>buk lesní /Fagus sylvatica/ 80-100cm</t>
  </si>
  <si>
    <t>-129605497</t>
  </si>
  <si>
    <t>02652026R02</t>
  </si>
  <si>
    <t>líska turecká /Corylus colurna/ 60-80cm</t>
  </si>
  <si>
    <t>-169107681</t>
  </si>
  <si>
    <t>02652026R03</t>
  </si>
  <si>
    <t>meruzalka alpinská /Ribes alpinum/ 20-30cm</t>
  </si>
  <si>
    <t>370050051</t>
  </si>
  <si>
    <t>02650300R02</t>
  </si>
  <si>
    <t>javor babyka /Acer campestre/ 20-50cm</t>
  </si>
  <si>
    <t>-803733130</t>
  </si>
  <si>
    <t>184215133</t>
  </si>
  <si>
    <t>Ukotvení kmene dřevin třemi kůly D do 0,1 m délky do 3 m</t>
  </si>
  <si>
    <t>-1168603083</t>
  </si>
  <si>
    <t>60591255</t>
  </si>
  <si>
    <t>kůl vyvazovací dřevěný impregnovaný D 8cm dl 2,5m</t>
  </si>
  <si>
    <t>-1451259607</t>
  </si>
  <si>
    <t>184215412</t>
  </si>
  <si>
    <t>Zhotovení závlahové mísy dřevin D do 1,0 m v rovině nebo na svahu do 1:5</t>
  </si>
  <si>
    <t>1659473067</t>
  </si>
  <si>
    <t>10391100</t>
  </si>
  <si>
    <t>kůra mulčovací VL</t>
  </si>
  <si>
    <t>-12651291</t>
  </si>
  <si>
    <t>1*3,14*51*0,12</t>
  </si>
  <si>
    <t>19,217*0,103 'Přepočtené koeficientem množství</t>
  </si>
  <si>
    <t>185802113</t>
  </si>
  <si>
    <t>Hnojení půdy umělým hnojivem na široko v rovině a svahu do 1:5</t>
  </si>
  <si>
    <t>1145726390</t>
  </si>
  <si>
    <t>25191155</t>
  </si>
  <si>
    <t xml:space="preserve">hnojivo průmyslové </t>
  </si>
  <si>
    <t>-1470619578</t>
  </si>
  <si>
    <t>"trávník" 0,25*1439,34</t>
  </si>
  <si>
    <t>185851121</t>
  </si>
  <si>
    <t>Dovoz vody pro zálivku rostlin za vzdálenost do 1000 m</t>
  </si>
  <si>
    <t>-1891921754</t>
  </si>
  <si>
    <t>"plocha" 1440/1000</t>
  </si>
  <si>
    <t>"výsadba"51/2</t>
  </si>
  <si>
    <t>26,94*3 'Přepočtené koeficientem množství</t>
  </si>
  <si>
    <t>185851129</t>
  </si>
  <si>
    <t>Příplatek k dovozu vody pro zálivku rostlin do 1000 m ZKD 1000 m</t>
  </si>
  <si>
    <t>-471777970</t>
  </si>
  <si>
    <t>80,82*2 'Přepočtené koeficientem množství</t>
  </si>
  <si>
    <t>231</t>
  </si>
  <si>
    <t>Povýsadbová péče - 48 měsíců</t>
  </si>
  <si>
    <t>64259628</t>
  </si>
  <si>
    <t>Poznámka k položce:
Povýsadbová péče
Po dobu 4 let bude zajišťována povýsadbová péče dodavatelskou firmou. Nově založeným výsadbám je nutno zajistit udržovací a rozvojovou péči. Založené záhonové výsadby a kořenovou mísu stromů a keřů je nezbytné odplevelovat.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4 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 Více viz. tech. dokumentace  D.1.9 Vegetační úpravy.</t>
  </si>
  <si>
    <t>998231311</t>
  </si>
  <si>
    <t>Přesun hmot pro sadovnické a krajinářské úpravy vodorovně do 5000 m</t>
  </si>
  <si>
    <t>73876267</t>
  </si>
  <si>
    <t>VON - Vedlejší a ostatní náklady</t>
  </si>
  <si>
    <t>CZ-CPV:</t>
  </si>
  <si>
    <t>45000000-7</t>
  </si>
  <si>
    <t>CZ-CPA: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</si>
  <si>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</si>
  <si>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</si>
  <si>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</si>
  <si>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VRN5 - Finanční náklady</t>
  </si>
  <si>
    <t xml:space="preserve">    VRN7 - Provozní vlivy</t>
  </si>
  <si>
    <t xml:space="preserve">    VRN9 - Ostatní náklady</t>
  </si>
  <si>
    <t>938908411</t>
  </si>
  <si>
    <t>Čištění vozovek splachováním vodou</t>
  </si>
  <si>
    <t>-1544800479</t>
  </si>
  <si>
    <t>Poznámka k položce:
Čištění bude prováděno při znečištění přiléhlých komunikací.</t>
  </si>
  <si>
    <t>VRN1</t>
  </si>
  <si>
    <t>Průzkumné, geodetické a projektové práce</t>
  </si>
  <si>
    <t>011002000.1</t>
  </si>
  <si>
    <t>Průzkumné práce -  geotechnický, hydrogeologický průzkum</t>
  </si>
  <si>
    <t>-20051413</t>
  </si>
  <si>
    <t>Poznámka k položce:
Součástí položky je zejména:
 - náklady na geotechnický, hydrogeologický průzkum</t>
  </si>
  <si>
    <t>011002000.2</t>
  </si>
  <si>
    <t xml:space="preserve">Průzkumné práce -  korozní průzkum </t>
  </si>
  <si>
    <t>613288420</t>
  </si>
  <si>
    <t xml:space="preserve">Poznámka k položce:
Součástí položky je zejména:
- náklady korozní průzkum </t>
  </si>
  <si>
    <t>011002000.3</t>
  </si>
  <si>
    <t>Průzkumné práce - geotechnicý průzkum materiálových nalezišť (zemníků)</t>
  </si>
  <si>
    <t>-1423574743</t>
  </si>
  <si>
    <t>Poznámka k položce:
Součástí položky je zejména:
- náklady na geotechnicý průzkum materiálových nalezišť (zemníků)</t>
  </si>
  <si>
    <t>012103000</t>
  </si>
  <si>
    <t xml:space="preserve">Geodetické práce před výstavbou </t>
  </si>
  <si>
    <t>-1819461389</t>
  </si>
  <si>
    <t>Poznámka k položce:
Veškeré geodetické činnosti spojené s vytýčením stavebních objektů, inženýrských objektů a inženýrských sítí (vč. úhrady za jejich vytýčení) před zahájením stavby. Geodetické vytýčení staveniště v terénu před zahájením stavebních prací (směrově, výškově).</t>
  </si>
  <si>
    <t>012203000</t>
  </si>
  <si>
    <t>Geodetické práce při provádění stavby</t>
  </si>
  <si>
    <t>1257376517</t>
  </si>
  <si>
    <t>Poznámka k položce:
Veškeré geodetické činnosti spojené s vytýčením stavebních objektů, inženýrských objektů a inženýrských sítí při provádění stavby.</t>
  </si>
  <si>
    <t>012303000</t>
  </si>
  <si>
    <t>Geodetické práce po výstavbě</t>
  </si>
  <si>
    <t>-353625833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</si>
  <si>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správci sítí jednotlivých sítí) + ke každé síti bude ještě tištěný formát ve 3 paré.</t>
  </si>
  <si>
    <t>012403000</t>
  </si>
  <si>
    <t>Kartografické práce</t>
  </si>
  <si>
    <t>-746901315</t>
  </si>
  <si>
    <t>Poznámka k položce:
Vypracování geometrického plánu pro katastrální úřad.</t>
  </si>
  <si>
    <t>013254000</t>
  </si>
  <si>
    <t>Dokumentace skutečného provedení stavby</t>
  </si>
  <si>
    <t>-608968168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</si>
  <si>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</si>
  <si>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</si>
  <si>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</si>
  <si>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1807865454</t>
  </si>
  <si>
    <t>Poznámka k položce:
Před zahájením stavby provede zhotovitel pasportizaci nemovitostí, vč. fotografické dokumentace.</t>
  </si>
  <si>
    <t>013294000</t>
  </si>
  <si>
    <t>Ostatní dokumentace - doklady pro kolaudaci</t>
  </si>
  <si>
    <t>931636689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</si>
  <si>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</si>
  <si>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</si>
  <si>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</si>
  <si>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</si>
  <si>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37683060</t>
  </si>
  <si>
    <t xml:space="preserve">Poznámka k položce:
Položka obsahuje zejména:
-  pasportizace stávajících objektů komunikací (objízdných tras)
</t>
  </si>
  <si>
    <t>022002000</t>
  </si>
  <si>
    <t xml:space="preserve">Ochrana stávajících inženýrských sítí před poškozením </t>
  </si>
  <si>
    <t>-2128322766</t>
  </si>
  <si>
    <t>Poznámka k položce:
Jedná se o sitě vlastníků či správců: 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</si>
  <si>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</si>
  <si>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</si>
  <si>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</si>
  <si>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</si>
  <si>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-1859656242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</si>
  <si>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</si>
  <si>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</si>
  <si>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</si>
  <si>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-2063503803</t>
  </si>
  <si>
    <t xml:space="preserve"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                                      </t>
  </si>
  <si>
    <t>033103000</t>
  </si>
  <si>
    <t>Zařízení staveniště - připojení energií a spotřeba ener. pro zařízení staveniště</t>
  </si>
  <si>
    <t>357527667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</si>
  <si>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</si>
  <si>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</si>
  <si>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</si>
  <si>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-185739249</t>
  </si>
  <si>
    <t xml:space="preserve">Poznámka k položce:
Součástí položky jsou zejména náklady na:
- oplocení staveniště a ohrazení prováděných objektů
- ochranna okolních pozemků
- dopravní značení staveniště
-  osvětlení staveniště
-  informační tabule apod.
                               </t>
  </si>
  <si>
    <t>035103001</t>
  </si>
  <si>
    <t>Zařízení staveniště - pronájem ploch</t>
  </si>
  <si>
    <t>1620525403</t>
  </si>
  <si>
    <t xml:space="preserve">Poznámka k položce:
Součástí položky jsou zejména náklady na:
-  nájem ploch či objektů pro staveniště.
</t>
  </si>
  <si>
    <t>039103000</t>
  </si>
  <si>
    <t>Zařízení staveniště -  zrušení zařízení staveniště</t>
  </si>
  <si>
    <t>-1647399754</t>
  </si>
  <si>
    <t>Poznámka k položce:
Součástí položky jsou zejména náklady na: 
- rozebrání, bourání a odvoz zařízení staveniště
- úpravu terénu po staveništi.</t>
  </si>
  <si>
    <t>042503000</t>
  </si>
  <si>
    <t>Plán BOZP na staveništi</t>
  </si>
  <si>
    <t>-887584340</t>
  </si>
  <si>
    <t xml:space="preserve">Poznámka k položce:
Součástí položky jsou zejména náklady na: 
- vypracování plánu BOZP dodavatelem stavby
- koordinace s pracovníkem BOZP investora. </t>
  </si>
  <si>
    <t>043103000R00</t>
  </si>
  <si>
    <t>Zkoušky bez rozlišení - zkouška modulu přetvárnosti</t>
  </si>
  <si>
    <t>852381901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</si>
  <si>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</si>
  <si>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</si>
  <si>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</si>
  <si>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-1666126948</t>
  </si>
  <si>
    <t>043103000R02</t>
  </si>
  <si>
    <t>Zkoušky bez rozlišení - zkouška vlhkosti</t>
  </si>
  <si>
    <t>825245430</t>
  </si>
  <si>
    <t>043103000R03</t>
  </si>
  <si>
    <t>Zkoušky bez rozlišení - zkouška únosnosti zemní pláně</t>
  </si>
  <si>
    <t>-399916559</t>
  </si>
  <si>
    <t>043103000R04</t>
  </si>
  <si>
    <t>Zkoušky bez rozlišení - zkouška nivelační</t>
  </si>
  <si>
    <t>1030202328</t>
  </si>
  <si>
    <t>VRN5</t>
  </si>
  <si>
    <t>Finanční náklady</t>
  </si>
  <si>
    <t>051002000</t>
  </si>
  <si>
    <t>Pojistné</t>
  </si>
  <si>
    <t>-483558896</t>
  </si>
  <si>
    <t>Poznámka k položce:
Součástí položky jsou zejména náklady na:
- pojištění dodavatele a pojištění díla</t>
  </si>
  <si>
    <t>VRN7</t>
  </si>
  <si>
    <t>Provozní vlivy</t>
  </si>
  <si>
    <t>071203000</t>
  </si>
  <si>
    <t>Provoz dalšího subjektu</t>
  </si>
  <si>
    <t>-1897743685</t>
  </si>
  <si>
    <t>Poznámka k položce:
Součástí položky jsou zejména náklady na: 
- zajištění vjezdu místních obyvatel
- zajištění vjezdu IZS
- zajištění dočasné autobusové zastávky apod
- zajištění asisitence správce sítí.</t>
  </si>
  <si>
    <t>072103001</t>
  </si>
  <si>
    <t>Projednání DIO a zajištění DIR komunikace II.a III. třídy</t>
  </si>
  <si>
    <t>-1748148366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</si>
  <si>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je rozdělena na 4. etapy - viz. C4 - etapizace výstavby.</t>
  </si>
  <si>
    <t>072103011</t>
  </si>
  <si>
    <t>Zajištění DIO komunikace II. a III. třídy - jednoduché el. vedení</t>
  </si>
  <si>
    <t>1970977799</t>
  </si>
  <si>
    <t xml:space="preserve">Poznámka k položce:
Součástí položky jsou zejména náklady na: 
- montáž, pronájem  a demontáž dočasných dopravních značek kompletních.
Stavba je rozdělena na 4. etapy - viz. C4 - etapizace výstavby.
1. etapa -                         SO 101 OZ Svobodova, severní část (od ul. Jana Žižky), včetně sítí technické    infrastruktury a vegetačních úprav, včetně napojení vodovodního a                                 kanalizačního řadu pro novou výstavbu, napojení vodovodní řadu k ul.                                 Jemnická
SO 102 OZ Na Výhoně, včetně sítí technické infrastruktury a vegetačních                                 úprav
SO 103 OZ Jiřího z Poděbrad, včetně sítí technické infrastruktury a                                 vegetačních úprav, stavebních úprav propustku pod železniční tratí
SO 107 III/4086 Berky z Dubé, včetně vybudování sítí technické infrastruktury </t>
  </si>
  <si>
    <t>VRN9</t>
  </si>
  <si>
    <t>Ostatní náklady</t>
  </si>
  <si>
    <t>092103001</t>
  </si>
  <si>
    <t>Náklady na zkušební provoz</t>
  </si>
  <si>
    <t>281430849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</si>
</sst>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top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7" customHeight="1">
      <c r="AR2" s="238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19" t="s">
        <v>15</v>
      </c>
      <c r="BS5" s="17" t="s">
        <v>6</v>
      </c>
    </row>
    <row r="6" spans="2:71" s="1" customFormat="1" ht="37" customHeight="1">
      <c r="B6" s="20"/>
      <c r="D6" s="26" t="s">
        <v>16</v>
      </c>
      <c r="K6" s="22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0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0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0"/>
      <c r="BS8" s="17" t="s">
        <v>6</v>
      </c>
    </row>
    <row r="9" spans="2:71" s="1" customFormat="1" ht="14.4" customHeight="1">
      <c r="B9" s="20"/>
      <c r="AR9" s="20"/>
      <c r="BE9" s="220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20"/>
      <c r="BS10" s="17" t="s">
        <v>6</v>
      </c>
    </row>
    <row r="11" spans="2:71" s="1" customFormat="1" ht="18.5" customHeight="1">
      <c r="B11" s="20"/>
      <c r="E11" s="25" t="s">
        <v>27</v>
      </c>
      <c r="AK11" s="27" t="s">
        <v>28</v>
      </c>
      <c r="AN11" s="25" t="s">
        <v>1</v>
      </c>
      <c r="AR11" s="20"/>
      <c r="BE11" s="220"/>
      <c r="BS11" s="17" t="s">
        <v>6</v>
      </c>
    </row>
    <row r="12" spans="2:71" s="1" customFormat="1" ht="7" customHeight="1">
      <c r="B12" s="20"/>
      <c r="AR12" s="20"/>
      <c r="BE12" s="220"/>
      <c r="BS12" s="17" t="s">
        <v>6</v>
      </c>
    </row>
    <row r="13" spans="2:71" s="1" customFormat="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20"/>
      <c r="BS13" s="17" t="s">
        <v>6</v>
      </c>
    </row>
    <row r="14" spans="2:71" ht="12.5">
      <c r="B14" s="20"/>
      <c r="E14" s="225" t="s">
        <v>30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28</v>
      </c>
      <c r="AN14" s="29" t="s">
        <v>30</v>
      </c>
      <c r="AR14" s="20"/>
      <c r="BE14" s="220"/>
      <c r="BS14" s="17" t="s">
        <v>6</v>
      </c>
    </row>
    <row r="15" spans="2:71" s="1" customFormat="1" ht="7" customHeight="1">
      <c r="B15" s="20"/>
      <c r="AR15" s="20"/>
      <c r="BE15" s="220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20"/>
      <c r="BS16" s="17" t="s">
        <v>3</v>
      </c>
    </row>
    <row r="17" spans="2:71" s="1" customFormat="1" ht="18.5" customHeight="1">
      <c r="B17" s="20"/>
      <c r="E17" s="25" t="s">
        <v>33</v>
      </c>
      <c r="AK17" s="27" t="s">
        <v>28</v>
      </c>
      <c r="AN17" s="25" t="s">
        <v>1</v>
      </c>
      <c r="AR17" s="20"/>
      <c r="BE17" s="220"/>
      <c r="BS17" s="17" t="s">
        <v>34</v>
      </c>
    </row>
    <row r="18" spans="2:71" s="1" customFormat="1" ht="7" customHeight="1">
      <c r="B18" s="20"/>
      <c r="AR18" s="20"/>
      <c r="BE18" s="220"/>
      <c r="BS18" s="17" t="s">
        <v>6</v>
      </c>
    </row>
    <row r="19" spans="2:71" s="1" customFormat="1" ht="12" customHeight="1">
      <c r="B19" s="20"/>
      <c r="D19" s="27" t="s">
        <v>35</v>
      </c>
      <c r="AK19" s="27" t="s">
        <v>25</v>
      </c>
      <c r="AN19" s="25" t="s">
        <v>32</v>
      </c>
      <c r="AR19" s="20"/>
      <c r="BE19" s="220"/>
      <c r="BS19" s="17" t="s">
        <v>6</v>
      </c>
    </row>
    <row r="20" spans="2:71" s="1" customFormat="1" ht="18.5" customHeight="1">
      <c r="B20" s="20"/>
      <c r="E20" s="25" t="s">
        <v>36</v>
      </c>
      <c r="AK20" s="27" t="s">
        <v>28</v>
      </c>
      <c r="AN20" s="25" t="s">
        <v>1</v>
      </c>
      <c r="AR20" s="20"/>
      <c r="BE20" s="220"/>
      <c r="BS20" s="17" t="s">
        <v>34</v>
      </c>
    </row>
    <row r="21" spans="2:57" s="1" customFormat="1" ht="7" customHeight="1">
      <c r="B21" s="20"/>
      <c r="AR21" s="20"/>
      <c r="BE21" s="220"/>
    </row>
    <row r="22" spans="2:57" s="1" customFormat="1" ht="12" customHeight="1">
      <c r="B22" s="20"/>
      <c r="D22" s="27" t="s">
        <v>37</v>
      </c>
      <c r="AR22" s="20"/>
      <c r="BE22" s="220"/>
    </row>
    <row r="23" spans="2:57" s="1" customFormat="1" ht="16.5" customHeight="1">
      <c r="B23" s="20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0"/>
    </row>
    <row r="24" spans="2:57" s="1" customFormat="1" ht="7" customHeight="1">
      <c r="B24" s="20"/>
      <c r="AR24" s="20"/>
      <c r="BE24" s="220"/>
    </row>
    <row r="25" spans="2:57" s="1" customFormat="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0"/>
    </row>
    <row r="26" spans="1:57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2"/>
      <c r="AQ26" s="32"/>
      <c r="AR26" s="33"/>
      <c r="BE26" s="220"/>
    </row>
    <row r="27" spans="1:57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0"/>
    </row>
    <row r="28" spans="1:57" s="2" customFormat="1" ht="12.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39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40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41</v>
      </c>
      <c r="AL28" s="230"/>
      <c r="AM28" s="230"/>
      <c r="AN28" s="230"/>
      <c r="AO28" s="230"/>
      <c r="AP28" s="32"/>
      <c r="AQ28" s="32"/>
      <c r="AR28" s="33"/>
      <c r="BE28" s="220"/>
    </row>
    <row r="29" spans="2:57" s="3" customFormat="1" ht="14.4" customHeight="1">
      <c r="B29" s="37"/>
      <c r="D29" s="27" t="s">
        <v>42</v>
      </c>
      <c r="F29" s="27" t="s">
        <v>43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21"/>
    </row>
    <row r="30" spans="2:57" s="3" customFormat="1" ht="14.4" customHeight="1">
      <c r="B30" s="37"/>
      <c r="F30" s="27" t="s">
        <v>44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21"/>
    </row>
    <row r="31" spans="2:57" s="3" customFormat="1" ht="14.4" customHeight="1" hidden="1">
      <c r="B31" s="37"/>
      <c r="F31" s="27" t="s">
        <v>45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21"/>
    </row>
    <row r="32" spans="2:57" s="3" customFormat="1" ht="14.4" customHeight="1" hidden="1">
      <c r="B32" s="37"/>
      <c r="F32" s="27" t="s">
        <v>46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21"/>
    </row>
    <row r="33" spans="2:57" s="3" customFormat="1" ht="14.4" customHeight="1" hidden="1">
      <c r="B33" s="37"/>
      <c r="F33" s="27" t="s">
        <v>47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21"/>
    </row>
    <row r="34" spans="1:57" s="2" customFormat="1" ht="7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0"/>
    </row>
    <row r="35" spans="1:57" s="2" customFormat="1" ht="25.9" customHeight="1">
      <c r="A35" s="32"/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237" t="s">
        <v>50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4">
        <f>SUM(AK26:AK33)</f>
        <v>0</v>
      </c>
      <c r="AL35" s="235"/>
      <c r="AM35" s="235"/>
      <c r="AN35" s="235"/>
      <c r="AO35" s="236"/>
      <c r="AP35" s="38"/>
      <c r="AQ35" s="38"/>
      <c r="AR35" s="33"/>
      <c r="BE35" s="32"/>
    </row>
    <row r="36" spans="1:57" s="2" customFormat="1" ht="7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42"/>
      <c r="D49" s="43" t="s">
        <v>51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52</v>
      </c>
      <c r="AI49" s="44"/>
      <c r="AJ49" s="44"/>
      <c r="AK49" s="44"/>
      <c r="AL49" s="44"/>
      <c r="AM49" s="44"/>
      <c r="AN49" s="44"/>
      <c r="AO49" s="44"/>
      <c r="AR49" s="42"/>
    </row>
    <row r="50" spans="2:44" ht="10">
      <c r="B50" s="20"/>
      <c r="AR50" s="20"/>
    </row>
    <row r="51" spans="2:44" ht="10">
      <c r="B51" s="20"/>
      <c r="AR51" s="20"/>
    </row>
    <row r="52" spans="2:44" ht="10">
      <c r="B52" s="20"/>
      <c r="AR52" s="20"/>
    </row>
    <row r="53" spans="2:44" ht="10">
      <c r="B53" s="20"/>
      <c r="AR53" s="20"/>
    </row>
    <row r="54" spans="2:44" ht="10">
      <c r="B54" s="20"/>
      <c r="AR54" s="20"/>
    </row>
    <row r="55" spans="2:44" ht="10">
      <c r="B55" s="20"/>
      <c r="AR55" s="20"/>
    </row>
    <row r="56" spans="2:44" ht="10">
      <c r="B56" s="20"/>
      <c r="AR56" s="20"/>
    </row>
    <row r="57" spans="2:44" ht="10">
      <c r="B57" s="20"/>
      <c r="AR57" s="20"/>
    </row>
    <row r="58" spans="2:44" ht="10">
      <c r="B58" s="20"/>
      <c r="AR58" s="20"/>
    </row>
    <row r="59" spans="2:44" ht="10">
      <c r="B59" s="20"/>
      <c r="AR59" s="20"/>
    </row>
    <row r="60" spans="1:57" s="2" customFormat="1" ht="12.5">
      <c r="A60" s="32"/>
      <c r="B60" s="33"/>
      <c r="C60" s="32"/>
      <c r="D60" s="45" t="s">
        <v>53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54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53</v>
      </c>
      <c r="AI60" s="35"/>
      <c r="AJ60" s="35"/>
      <c r="AK60" s="35"/>
      <c r="AL60" s="35"/>
      <c r="AM60" s="45" t="s">
        <v>54</v>
      </c>
      <c r="AN60" s="35"/>
      <c r="AO60" s="35"/>
      <c r="AP60" s="32"/>
      <c r="AQ60" s="32"/>
      <c r="AR60" s="33"/>
      <c r="BE60" s="32"/>
    </row>
    <row r="61" spans="2:44" ht="10">
      <c r="B61" s="20"/>
      <c r="AR61" s="20"/>
    </row>
    <row r="62" spans="2:44" ht="10">
      <c r="B62" s="20"/>
      <c r="AR62" s="20"/>
    </row>
    <row r="63" spans="2:44" ht="10">
      <c r="B63" s="20"/>
      <c r="AR63" s="20"/>
    </row>
    <row r="64" spans="1:57" s="2" customFormat="1" ht="13">
      <c r="A64" s="32"/>
      <c r="B64" s="33"/>
      <c r="C64" s="32"/>
      <c r="D64" s="43" t="s">
        <v>55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56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0">
      <c r="B65" s="20"/>
      <c r="AR65" s="20"/>
    </row>
    <row r="66" spans="2:44" ht="10">
      <c r="B66" s="20"/>
      <c r="AR66" s="20"/>
    </row>
    <row r="67" spans="2:44" ht="10">
      <c r="B67" s="20"/>
      <c r="AR67" s="20"/>
    </row>
    <row r="68" spans="2:44" ht="10">
      <c r="B68" s="20"/>
      <c r="AR68" s="20"/>
    </row>
    <row r="69" spans="2:44" ht="10">
      <c r="B69" s="20"/>
      <c r="AR69" s="20"/>
    </row>
    <row r="70" spans="2:44" ht="10">
      <c r="B70" s="20"/>
      <c r="AR70" s="20"/>
    </row>
    <row r="71" spans="2:44" ht="10">
      <c r="B71" s="20"/>
      <c r="AR71" s="20"/>
    </row>
    <row r="72" spans="2:44" ht="10">
      <c r="B72" s="20"/>
      <c r="AR72" s="20"/>
    </row>
    <row r="73" spans="2:44" ht="10">
      <c r="B73" s="20"/>
      <c r="AR73" s="20"/>
    </row>
    <row r="74" spans="2:44" ht="10">
      <c r="B74" s="20"/>
      <c r="AR74" s="20"/>
    </row>
    <row r="75" spans="1:57" s="2" customFormat="1" ht="12.5">
      <c r="A75" s="32"/>
      <c r="B75" s="33"/>
      <c r="C75" s="32"/>
      <c r="D75" s="45" t="s">
        <v>53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54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53</v>
      </c>
      <c r="AI75" s="35"/>
      <c r="AJ75" s="35"/>
      <c r="AK75" s="35"/>
      <c r="AL75" s="35"/>
      <c r="AM75" s="45" t="s">
        <v>54</v>
      </c>
      <c r="AN75" s="35"/>
      <c r="AO75" s="35"/>
      <c r="AP75" s="32"/>
      <c r="AQ75" s="32"/>
      <c r="AR75" s="33"/>
      <c r="BE75" s="32"/>
    </row>
    <row r="76" spans="1:57" s="2" customFormat="1" ht="10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5" customHeight="1">
      <c r="A82" s="32"/>
      <c r="B82" s="33"/>
      <c r="C82" s="21" t="s">
        <v>57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17-2021-1</v>
      </c>
      <c r="AR84" s="51"/>
    </row>
    <row r="85" spans="2:44" s="5" customFormat="1" ht="37" customHeight="1">
      <c r="B85" s="52"/>
      <c r="C85" s="53" t="s">
        <v>16</v>
      </c>
      <c r="L85" s="216" t="str">
        <f>K6</f>
        <v>Rekonstrukce místních komunikací v sídlišti K Hradišťku v Dačicích - I. Etapa - aktualizace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2"/>
    </row>
    <row r="86" spans="1:57" s="2" customFormat="1" ht="7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Dačice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4" t="str">
        <f>IF(AN8="","",AN8)</f>
        <v>21. 10. 2021</v>
      </c>
      <c r="AN87" s="244"/>
      <c r="AO87" s="32"/>
      <c r="AP87" s="32"/>
      <c r="AQ87" s="32"/>
      <c r="AR87" s="33"/>
      <c r="BE87" s="32"/>
    </row>
    <row r="88" spans="1:57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65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Dačice, Krajířova 27, 380 13 Dačice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45" t="str">
        <f>IF(E17="","",E17)</f>
        <v>Ing. arch. Martin Jirovský Ph.D., MBA</v>
      </c>
      <c r="AN89" s="246"/>
      <c r="AO89" s="246"/>
      <c r="AP89" s="246"/>
      <c r="AQ89" s="32"/>
      <c r="AR89" s="33"/>
      <c r="AS89" s="249" t="s">
        <v>58</v>
      </c>
      <c r="AT89" s="25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25.65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35</v>
      </c>
      <c r="AJ90" s="32"/>
      <c r="AK90" s="32"/>
      <c r="AL90" s="32"/>
      <c r="AM90" s="245" t="str">
        <f>IF(E20="","",E20)</f>
        <v>Centrum služeb Staré město; Petra Stejskalová</v>
      </c>
      <c r="AN90" s="246"/>
      <c r="AO90" s="246"/>
      <c r="AP90" s="246"/>
      <c r="AQ90" s="32"/>
      <c r="AR90" s="33"/>
      <c r="AS90" s="251"/>
      <c r="AT90" s="25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7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1"/>
      <c r="AT91" s="25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1" t="s">
        <v>59</v>
      </c>
      <c r="D92" s="212"/>
      <c r="E92" s="212"/>
      <c r="F92" s="212"/>
      <c r="G92" s="212"/>
      <c r="H92" s="60"/>
      <c r="I92" s="215" t="s">
        <v>60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43" t="s">
        <v>61</v>
      </c>
      <c r="AH92" s="212"/>
      <c r="AI92" s="212"/>
      <c r="AJ92" s="212"/>
      <c r="AK92" s="212"/>
      <c r="AL92" s="212"/>
      <c r="AM92" s="212"/>
      <c r="AN92" s="215" t="s">
        <v>62</v>
      </c>
      <c r="AO92" s="212"/>
      <c r="AP92" s="247"/>
      <c r="AQ92" s="61" t="s">
        <v>63</v>
      </c>
      <c r="AR92" s="33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  <c r="BE92" s="32"/>
    </row>
    <row r="93" spans="1:57" s="2" customFormat="1" ht="10.7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" customHeight="1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8">
        <f>ROUND(AG95+AG101+AG109,2)</f>
        <v>0</v>
      </c>
      <c r="AH94" s="218"/>
      <c r="AI94" s="218"/>
      <c r="AJ94" s="218"/>
      <c r="AK94" s="218"/>
      <c r="AL94" s="218"/>
      <c r="AM94" s="218"/>
      <c r="AN94" s="253">
        <f aca="true" t="shared" si="0" ref="AN94:AN109">SUM(AG94,AT94)</f>
        <v>0</v>
      </c>
      <c r="AO94" s="253"/>
      <c r="AP94" s="253"/>
      <c r="AQ94" s="72" t="s">
        <v>1</v>
      </c>
      <c r="AR94" s="68"/>
      <c r="AS94" s="73">
        <f>ROUND(AS95+AS101+AS109,2)</f>
        <v>0</v>
      </c>
      <c r="AT94" s="74">
        <f aca="true" t="shared" si="1" ref="AT94:AT109">ROUND(SUM(AV94:AW94),2)</f>
        <v>0</v>
      </c>
      <c r="AU94" s="75">
        <f>ROUND(AU95+AU101+AU109,5)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ROUND(AZ95+AZ101+AZ109,2)</f>
        <v>0</v>
      </c>
      <c r="BA94" s="74">
        <f>ROUND(BA95+BA101+BA109,2)</f>
        <v>0</v>
      </c>
      <c r="BB94" s="74">
        <f>ROUND(BB95+BB101+BB109,2)</f>
        <v>0</v>
      </c>
      <c r="BC94" s="74">
        <f>ROUND(BC95+BC101+BC109,2)</f>
        <v>0</v>
      </c>
      <c r="BD94" s="76">
        <f>ROUND(BD95+BD101+BD109,2)</f>
        <v>0</v>
      </c>
      <c r="BS94" s="77" t="s">
        <v>77</v>
      </c>
      <c r="BT94" s="77" t="s">
        <v>78</v>
      </c>
      <c r="BU94" s="78" t="s">
        <v>79</v>
      </c>
      <c r="BV94" s="77" t="s">
        <v>80</v>
      </c>
      <c r="BW94" s="77" t="s">
        <v>4</v>
      </c>
      <c r="BX94" s="77" t="s">
        <v>81</v>
      </c>
      <c r="CL94" s="77" t="s">
        <v>1</v>
      </c>
    </row>
    <row r="95" spans="2:91" s="7" customFormat="1" ht="37.5" customHeight="1">
      <c r="B95" s="79"/>
      <c r="C95" s="80"/>
      <c r="D95" s="213" t="s">
        <v>82</v>
      </c>
      <c r="E95" s="213"/>
      <c r="F95" s="213"/>
      <c r="G95" s="213"/>
      <c r="H95" s="213"/>
      <c r="I95" s="81"/>
      <c r="J95" s="213" t="s">
        <v>83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41">
        <f>ROUND(SUM(AG96:AG100),2)</f>
        <v>0</v>
      </c>
      <c r="AH95" s="242"/>
      <c r="AI95" s="242"/>
      <c r="AJ95" s="242"/>
      <c r="AK95" s="242"/>
      <c r="AL95" s="242"/>
      <c r="AM95" s="242"/>
      <c r="AN95" s="248">
        <f t="shared" si="0"/>
        <v>0</v>
      </c>
      <c r="AO95" s="242"/>
      <c r="AP95" s="242"/>
      <c r="AQ95" s="82" t="s">
        <v>84</v>
      </c>
      <c r="AR95" s="79"/>
      <c r="AS95" s="83">
        <f>ROUND(SUM(AS96:AS100),2)</f>
        <v>0</v>
      </c>
      <c r="AT95" s="84">
        <f t="shared" si="1"/>
        <v>0</v>
      </c>
      <c r="AU95" s="85">
        <f>ROUND(SUM(AU96:AU100),5)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ROUND(SUM(AZ96:AZ100),2)</f>
        <v>0</v>
      </c>
      <c r="BA95" s="84">
        <f>ROUND(SUM(BA96:BA100),2)</f>
        <v>0</v>
      </c>
      <c r="BB95" s="84">
        <f>ROUND(SUM(BB96:BB100),2)</f>
        <v>0</v>
      </c>
      <c r="BC95" s="84">
        <f>ROUND(SUM(BC96:BC100),2)</f>
        <v>0</v>
      </c>
      <c r="BD95" s="86">
        <f>ROUND(SUM(BD96:BD100),2)</f>
        <v>0</v>
      </c>
      <c r="BS95" s="87" t="s">
        <v>77</v>
      </c>
      <c r="BT95" s="87" t="s">
        <v>85</v>
      </c>
      <c r="BU95" s="87" t="s">
        <v>79</v>
      </c>
      <c r="BV95" s="87" t="s">
        <v>80</v>
      </c>
      <c r="BW95" s="87" t="s">
        <v>86</v>
      </c>
      <c r="BX95" s="87" t="s">
        <v>4</v>
      </c>
      <c r="CL95" s="87" t="s">
        <v>87</v>
      </c>
      <c r="CM95" s="87" t="s">
        <v>88</v>
      </c>
    </row>
    <row r="96" spans="1:90" s="4" customFormat="1" ht="16.5" customHeight="1">
      <c r="A96" s="88" t="s">
        <v>89</v>
      </c>
      <c r="B96" s="51"/>
      <c r="C96" s="10"/>
      <c r="D96" s="10"/>
      <c r="E96" s="214" t="s">
        <v>90</v>
      </c>
      <c r="F96" s="214"/>
      <c r="G96" s="214"/>
      <c r="H96" s="214"/>
      <c r="I96" s="214"/>
      <c r="J96" s="10"/>
      <c r="K96" s="214" t="s">
        <v>91</v>
      </c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39">
        <f>'SO 302 - Dešťová kanalizace'!J32</f>
        <v>0</v>
      </c>
      <c r="AH96" s="240"/>
      <c r="AI96" s="240"/>
      <c r="AJ96" s="240"/>
      <c r="AK96" s="240"/>
      <c r="AL96" s="240"/>
      <c r="AM96" s="240"/>
      <c r="AN96" s="239">
        <f t="shared" si="0"/>
        <v>0</v>
      </c>
      <c r="AO96" s="240"/>
      <c r="AP96" s="240"/>
      <c r="AQ96" s="89" t="s">
        <v>92</v>
      </c>
      <c r="AR96" s="51"/>
      <c r="AS96" s="90">
        <v>0</v>
      </c>
      <c r="AT96" s="91">
        <f t="shared" si="1"/>
        <v>0</v>
      </c>
      <c r="AU96" s="92">
        <f>'SO 302 - Dešťová kanalizace'!P133</f>
        <v>0</v>
      </c>
      <c r="AV96" s="91">
        <f>'SO 302 - Dešťová kanalizace'!J35</f>
        <v>0</v>
      </c>
      <c r="AW96" s="91">
        <f>'SO 302 - Dešťová kanalizace'!J36</f>
        <v>0</v>
      </c>
      <c r="AX96" s="91">
        <f>'SO 302 - Dešťová kanalizace'!J37</f>
        <v>0</v>
      </c>
      <c r="AY96" s="91">
        <f>'SO 302 - Dešťová kanalizace'!J38</f>
        <v>0</v>
      </c>
      <c r="AZ96" s="91">
        <f>'SO 302 - Dešťová kanalizace'!F35</f>
        <v>0</v>
      </c>
      <c r="BA96" s="91">
        <f>'SO 302 - Dešťová kanalizace'!F36</f>
        <v>0</v>
      </c>
      <c r="BB96" s="91">
        <f>'SO 302 - Dešťová kanalizace'!F37</f>
        <v>0</v>
      </c>
      <c r="BC96" s="91">
        <f>'SO 302 - Dešťová kanalizace'!F38</f>
        <v>0</v>
      </c>
      <c r="BD96" s="93">
        <f>'SO 302 - Dešťová kanalizace'!F39</f>
        <v>0</v>
      </c>
      <c r="BT96" s="25" t="s">
        <v>88</v>
      </c>
      <c r="BV96" s="25" t="s">
        <v>80</v>
      </c>
      <c r="BW96" s="25" t="s">
        <v>93</v>
      </c>
      <c r="BX96" s="25" t="s">
        <v>86</v>
      </c>
      <c r="CL96" s="25" t="s">
        <v>87</v>
      </c>
    </row>
    <row r="97" spans="1:90" s="4" customFormat="1" ht="16.5" customHeight="1">
      <c r="A97" s="88" t="s">
        <v>89</v>
      </c>
      <c r="B97" s="51"/>
      <c r="C97" s="10"/>
      <c r="D97" s="10"/>
      <c r="E97" s="214" t="s">
        <v>94</v>
      </c>
      <c r="F97" s="214"/>
      <c r="G97" s="214"/>
      <c r="H97" s="214"/>
      <c r="I97" s="214"/>
      <c r="J97" s="10"/>
      <c r="K97" s="214" t="s">
        <v>95</v>
      </c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39">
        <f>'SO 303 - Vodovodní řad'!J32</f>
        <v>0</v>
      </c>
      <c r="AH97" s="240"/>
      <c r="AI97" s="240"/>
      <c r="AJ97" s="240"/>
      <c r="AK97" s="240"/>
      <c r="AL97" s="240"/>
      <c r="AM97" s="240"/>
      <c r="AN97" s="239">
        <f t="shared" si="0"/>
        <v>0</v>
      </c>
      <c r="AO97" s="240"/>
      <c r="AP97" s="240"/>
      <c r="AQ97" s="89" t="s">
        <v>92</v>
      </c>
      <c r="AR97" s="51"/>
      <c r="AS97" s="90">
        <v>0</v>
      </c>
      <c r="AT97" s="91">
        <f t="shared" si="1"/>
        <v>0</v>
      </c>
      <c r="AU97" s="92">
        <f>'SO 303 - Vodovodní řad'!P133</f>
        <v>0</v>
      </c>
      <c r="AV97" s="91">
        <f>'SO 303 - Vodovodní řad'!J35</f>
        <v>0</v>
      </c>
      <c r="AW97" s="91">
        <f>'SO 303 - Vodovodní řad'!J36</f>
        <v>0</v>
      </c>
      <c r="AX97" s="91">
        <f>'SO 303 - Vodovodní řad'!J37</f>
        <v>0</v>
      </c>
      <c r="AY97" s="91">
        <f>'SO 303 - Vodovodní řad'!J38</f>
        <v>0</v>
      </c>
      <c r="AZ97" s="91">
        <f>'SO 303 - Vodovodní řad'!F35</f>
        <v>0</v>
      </c>
      <c r="BA97" s="91">
        <f>'SO 303 - Vodovodní řad'!F36</f>
        <v>0</v>
      </c>
      <c r="BB97" s="91">
        <f>'SO 303 - Vodovodní řad'!F37</f>
        <v>0</v>
      </c>
      <c r="BC97" s="91">
        <f>'SO 303 - Vodovodní řad'!F38</f>
        <v>0</v>
      </c>
      <c r="BD97" s="93">
        <f>'SO 303 - Vodovodní řad'!F39</f>
        <v>0</v>
      </c>
      <c r="BT97" s="25" t="s">
        <v>88</v>
      </c>
      <c r="BV97" s="25" t="s">
        <v>80</v>
      </c>
      <c r="BW97" s="25" t="s">
        <v>96</v>
      </c>
      <c r="BX97" s="25" t="s">
        <v>86</v>
      </c>
      <c r="CL97" s="25" t="s">
        <v>87</v>
      </c>
    </row>
    <row r="98" spans="1:90" s="4" customFormat="1" ht="16.5" customHeight="1">
      <c r="A98" s="88" t="s">
        <v>89</v>
      </c>
      <c r="B98" s="51"/>
      <c r="C98" s="10"/>
      <c r="D98" s="10"/>
      <c r="E98" s="214" t="s">
        <v>97</v>
      </c>
      <c r="F98" s="214"/>
      <c r="G98" s="214"/>
      <c r="H98" s="214"/>
      <c r="I98" s="214"/>
      <c r="J98" s="10"/>
      <c r="K98" s="214" t="s">
        <v>98</v>
      </c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39">
        <f>'SO 304 - Přípojky vodovodu'!J32</f>
        <v>0</v>
      </c>
      <c r="AH98" s="240"/>
      <c r="AI98" s="240"/>
      <c r="AJ98" s="240"/>
      <c r="AK98" s="240"/>
      <c r="AL98" s="240"/>
      <c r="AM98" s="240"/>
      <c r="AN98" s="239">
        <f t="shared" si="0"/>
        <v>0</v>
      </c>
      <c r="AO98" s="240"/>
      <c r="AP98" s="240"/>
      <c r="AQ98" s="89" t="s">
        <v>92</v>
      </c>
      <c r="AR98" s="51"/>
      <c r="AS98" s="90">
        <v>0</v>
      </c>
      <c r="AT98" s="91">
        <f t="shared" si="1"/>
        <v>0</v>
      </c>
      <c r="AU98" s="92">
        <f>'SO 304 - Přípojky vodovodu'!P131</f>
        <v>0</v>
      </c>
      <c r="AV98" s="91">
        <f>'SO 304 - Přípojky vodovodu'!J35</f>
        <v>0</v>
      </c>
      <c r="AW98" s="91">
        <f>'SO 304 - Přípojky vodovodu'!J36</f>
        <v>0</v>
      </c>
      <c r="AX98" s="91">
        <f>'SO 304 - Přípojky vodovodu'!J37</f>
        <v>0</v>
      </c>
      <c r="AY98" s="91">
        <f>'SO 304 - Přípojky vodovodu'!J38</f>
        <v>0</v>
      </c>
      <c r="AZ98" s="91">
        <f>'SO 304 - Přípojky vodovodu'!F35</f>
        <v>0</v>
      </c>
      <c r="BA98" s="91">
        <f>'SO 304 - Přípojky vodovodu'!F36</f>
        <v>0</v>
      </c>
      <c r="BB98" s="91">
        <f>'SO 304 - Přípojky vodovodu'!F37</f>
        <v>0</v>
      </c>
      <c r="BC98" s="91">
        <f>'SO 304 - Přípojky vodovodu'!F38</f>
        <v>0</v>
      </c>
      <c r="BD98" s="93">
        <f>'SO 304 - Přípojky vodovodu'!F39</f>
        <v>0</v>
      </c>
      <c r="BT98" s="25" t="s">
        <v>88</v>
      </c>
      <c r="BV98" s="25" t="s">
        <v>80</v>
      </c>
      <c r="BW98" s="25" t="s">
        <v>99</v>
      </c>
      <c r="BX98" s="25" t="s">
        <v>86</v>
      </c>
      <c r="CL98" s="25" t="s">
        <v>87</v>
      </c>
    </row>
    <row r="99" spans="1:90" s="4" customFormat="1" ht="16.5" customHeight="1">
      <c r="A99" s="88" t="s">
        <v>89</v>
      </c>
      <c r="B99" s="51"/>
      <c r="C99" s="10"/>
      <c r="D99" s="10"/>
      <c r="E99" s="214" t="s">
        <v>100</v>
      </c>
      <c r="F99" s="214"/>
      <c r="G99" s="214"/>
      <c r="H99" s="214"/>
      <c r="I99" s="214"/>
      <c r="J99" s="10"/>
      <c r="K99" s="214" t="s">
        <v>101</v>
      </c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39">
        <f>'SO 305 - Jednotná kanalizace'!J32</f>
        <v>0</v>
      </c>
      <c r="AH99" s="240"/>
      <c r="AI99" s="240"/>
      <c r="AJ99" s="240"/>
      <c r="AK99" s="240"/>
      <c r="AL99" s="240"/>
      <c r="AM99" s="240"/>
      <c r="AN99" s="239">
        <f t="shared" si="0"/>
        <v>0</v>
      </c>
      <c r="AO99" s="240"/>
      <c r="AP99" s="240"/>
      <c r="AQ99" s="89" t="s">
        <v>92</v>
      </c>
      <c r="AR99" s="51"/>
      <c r="AS99" s="90">
        <v>0</v>
      </c>
      <c r="AT99" s="91">
        <f t="shared" si="1"/>
        <v>0</v>
      </c>
      <c r="AU99" s="92">
        <f>'SO 305 - Jednotná kanalizace'!P129</f>
        <v>0</v>
      </c>
      <c r="AV99" s="91">
        <f>'SO 305 - Jednotná kanalizace'!J35</f>
        <v>0</v>
      </c>
      <c r="AW99" s="91">
        <f>'SO 305 - Jednotná kanalizace'!J36</f>
        <v>0</v>
      </c>
      <c r="AX99" s="91">
        <f>'SO 305 - Jednotná kanalizace'!J37</f>
        <v>0</v>
      </c>
      <c r="AY99" s="91">
        <f>'SO 305 - Jednotná kanalizace'!J38</f>
        <v>0</v>
      </c>
      <c r="AZ99" s="91">
        <f>'SO 305 - Jednotná kanalizace'!F35</f>
        <v>0</v>
      </c>
      <c r="BA99" s="91">
        <f>'SO 305 - Jednotná kanalizace'!F36</f>
        <v>0</v>
      </c>
      <c r="BB99" s="91">
        <f>'SO 305 - Jednotná kanalizace'!F37</f>
        <v>0</v>
      </c>
      <c r="BC99" s="91">
        <f>'SO 305 - Jednotná kanalizace'!F38</f>
        <v>0</v>
      </c>
      <c r="BD99" s="93">
        <f>'SO 305 - Jednotná kanalizace'!F39</f>
        <v>0</v>
      </c>
      <c r="BT99" s="25" t="s">
        <v>88</v>
      </c>
      <c r="BV99" s="25" t="s">
        <v>80</v>
      </c>
      <c r="BW99" s="25" t="s">
        <v>102</v>
      </c>
      <c r="BX99" s="25" t="s">
        <v>86</v>
      </c>
      <c r="CL99" s="25" t="s">
        <v>87</v>
      </c>
    </row>
    <row r="100" spans="1:90" s="4" customFormat="1" ht="16.5" customHeight="1">
      <c r="A100" s="88" t="s">
        <v>89</v>
      </c>
      <c r="B100" s="51"/>
      <c r="C100" s="10"/>
      <c r="D100" s="10"/>
      <c r="E100" s="214" t="s">
        <v>103</v>
      </c>
      <c r="F100" s="214"/>
      <c r="G100" s="214"/>
      <c r="H100" s="214"/>
      <c r="I100" s="214"/>
      <c r="J100" s="10"/>
      <c r="K100" s="214" t="s">
        <v>104</v>
      </c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39">
        <f>'SO 306 - Přípojky kanalizace'!J32</f>
        <v>0</v>
      </c>
      <c r="AH100" s="240"/>
      <c r="AI100" s="240"/>
      <c r="AJ100" s="240"/>
      <c r="AK100" s="240"/>
      <c r="AL100" s="240"/>
      <c r="AM100" s="240"/>
      <c r="AN100" s="239">
        <f t="shared" si="0"/>
        <v>0</v>
      </c>
      <c r="AO100" s="240"/>
      <c r="AP100" s="240"/>
      <c r="AQ100" s="89" t="s">
        <v>92</v>
      </c>
      <c r="AR100" s="51"/>
      <c r="AS100" s="90">
        <v>0</v>
      </c>
      <c r="AT100" s="91">
        <f t="shared" si="1"/>
        <v>0</v>
      </c>
      <c r="AU100" s="92">
        <f>'SO 306 - Přípojky kanalizace'!P129</f>
        <v>0</v>
      </c>
      <c r="AV100" s="91">
        <f>'SO 306 - Přípojky kanalizace'!J35</f>
        <v>0</v>
      </c>
      <c r="AW100" s="91">
        <f>'SO 306 - Přípojky kanalizace'!J36</f>
        <v>0</v>
      </c>
      <c r="AX100" s="91">
        <f>'SO 306 - Přípojky kanalizace'!J37</f>
        <v>0</v>
      </c>
      <c r="AY100" s="91">
        <f>'SO 306 - Přípojky kanalizace'!J38</f>
        <v>0</v>
      </c>
      <c r="AZ100" s="91">
        <f>'SO 306 - Přípojky kanalizace'!F35</f>
        <v>0</v>
      </c>
      <c r="BA100" s="91">
        <f>'SO 306 - Přípojky kanalizace'!F36</f>
        <v>0</v>
      </c>
      <c r="BB100" s="91">
        <f>'SO 306 - Přípojky kanalizace'!F37</f>
        <v>0</v>
      </c>
      <c r="BC100" s="91">
        <f>'SO 306 - Přípojky kanalizace'!F38</f>
        <v>0</v>
      </c>
      <c r="BD100" s="93">
        <f>'SO 306 - Přípojky kanalizace'!F39</f>
        <v>0</v>
      </c>
      <c r="BT100" s="25" t="s">
        <v>88</v>
      </c>
      <c r="BV100" s="25" t="s">
        <v>80</v>
      </c>
      <c r="BW100" s="25" t="s">
        <v>105</v>
      </c>
      <c r="BX100" s="25" t="s">
        <v>86</v>
      </c>
      <c r="CL100" s="25" t="s">
        <v>87</v>
      </c>
    </row>
    <row r="101" spans="2:91" s="7" customFormat="1" ht="37.5" customHeight="1">
      <c r="B101" s="79"/>
      <c r="C101" s="80"/>
      <c r="D101" s="213" t="s">
        <v>106</v>
      </c>
      <c r="E101" s="213"/>
      <c r="F101" s="213"/>
      <c r="G101" s="213"/>
      <c r="H101" s="213"/>
      <c r="I101" s="81"/>
      <c r="J101" s="213" t="s">
        <v>107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41">
        <f>ROUND(SUM(AG102:AG108),2)</f>
        <v>0</v>
      </c>
      <c r="AH101" s="242"/>
      <c r="AI101" s="242"/>
      <c r="AJ101" s="242"/>
      <c r="AK101" s="242"/>
      <c r="AL101" s="242"/>
      <c r="AM101" s="242"/>
      <c r="AN101" s="248">
        <f t="shared" si="0"/>
        <v>0</v>
      </c>
      <c r="AO101" s="242"/>
      <c r="AP101" s="242"/>
      <c r="AQ101" s="82" t="s">
        <v>84</v>
      </c>
      <c r="AR101" s="79"/>
      <c r="AS101" s="83">
        <f>ROUND(SUM(AS102:AS108),2)</f>
        <v>0</v>
      </c>
      <c r="AT101" s="84">
        <f t="shared" si="1"/>
        <v>0</v>
      </c>
      <c r="AU101" s="85">
        <f>ROUND(SUM(AU102:AU108),5)</f>
        <v>0</v>
      </c>
      <c r="AV101" s="84">
        <f>ROUND(AZ101*L29,2)</f>
        <v>0</v>
      </c>
      <c r="AW101" s="84">
        <f>ROUND(BA101*L30,2)</f>
        <v>0</v>
      </c>
      <c r="AX101" s="84">
        <f>ROUND(BB101*L29,2)</f>
        <v>0</v>
      </c>
      <c r="AY101" s="84">
        <f>ROUND(BC101*L30,2)</f>
        <v>0</v>
      </c>
      <c r="AZ101" s="84">
        <f>ROUND(SUM(AZ102:AZ108),2)</f>
        <v>0</v>
      </c>
      <c r="BA101" s="84">
        <f>ROUND(SUM(BA102:BA108),2)</f>
        <v>0</v>
      </c>
      <c r="BB101" s="84">
        <f>ROUND(SUM(BB102:BB108),2)</f>
        <v>0</v>
      </c>
      <c r="BC101" s="84">
        <f>ROUND(SUM(BC102:BC108),2)</f>
        <v>0</v>
      </c>
      <c r="BD101" s="86">
        <f>ROUND(SUM(BD102:BD108),2)</f>
        <v>0</v>
      </c>
      <c r="BS101" s="87" t="s">
        <v>77</v>
      </c>
      <c r="BT101" s="87" t="s">
        <v>85</v>
      </c>
      <c r="BU101" s="87" t="s">
        <v>79</v>
      </c>
      <c r="BV101" s="87" t="s">
        <v>80</v>
      </c>
      <c r="BW101" s="87" t="s">
        <v>108</v>
      </c>
      <c r="BX101" s="87" t="s">
        <v>4</v>
      </c>
      <c r="CL101" s="87" t="s">
        <v>109</v>
      </c>
      <c r="CM101" s="87" t="s">
        <v>88</v>
      </c>
    </row>
    <row r="102" spans="1:90" s="4" customFormat="1" ht="16.5" customHeight="1">
      <c r="A102" s="88" t="s">
        <v>89</v>
      </c>
      <c r="B102" s="51"/>
      <c r="C102" s="10"/>
      <c r="D102" s="10"/>
      <c r="E102" s="214" t="s">
        <v>110</v>
      </c>
      <c r="F102" s="214"/>
      <c r="G102" s="214"/>
      <c r="H102" s="214"/>
      <c r="I102" s="214"/>
      <c r="J102" s="10"/>
      <c r="K102" s="214" t="s">
        <v>111</v>
      </c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39">
        <f>'SO 101 - OZ Svobodova'!J32</f>
        <v>0</v>
      </c>
      <c r="AH102" s="240"/>
      <c r="AI102" s="240"/>
      <c r="AJ102" s="240"/>
      <c r="AK102" s="240"/>
      <c r="AL102" s="240"/>
      <c r="AM102" s="240"/>
      <c r="AN102" s="239">
        <f t="shared" si="0"/>
        <v>0</v>
      </c>
      <c r="AO102" s="240"/>
      <c r="AP102" s="240"/>
      <c r="AQ102" s="89" t="s">
        <v>92</v>
      </c>
      <c r="AR102" s="51"/>
      <c r="AS102" s="90">
        <v>0</v>
      </c>
      <c r="AT102" s="91">
        <f t="shared" si="1"/>
        <v>0</v>
      </c>
      <c r="AU102" s="92">
        <f>'SO 101 - OZ Svobodova'!P127</f>
        <v>0</v>
      </c>
      <c r="AV102" s="91">
        <f>'SO 101 - OZ Svobodova'!J35</f>
        <v>0</v>
      </c>
      <c r="AW102" s="91">
        <f>'SO 101 - OZ Svobodova'!J36</f>
        <v>0</v>
      </c>
      <c r="AX102" s="91">
        <f>'SO 101 - OZ Svobodova'!J37</f>
        <v>0</v>
      </c>
      <c r="AY102" s="91">
        <f>'SO 101 - OZ Svobodova'!J38</f>
        <v>0</v>
      </c>
      <c r="AZ102" s="91">
        <f>'SO 101 - OZ Svobodova'!F35</f>
        <v>0</v>
      </c>
      <c r="BA102" s="91">
        <f>'SO 101 - OZ Svobodova'!F36</f>
        <v>0</v>
      </c>
      <c r="BB102" s="91">
        <f>'SO 101 - OZ Svobodova'!F37</f>
        <v>0</v>
      </c>
      <c r="BC102" s="91">
        <f>'SO 101 - OZ Svobodova'!F38</f>
        <v>0</v>
      </c>
      <c r="BD102" s="93">
        <f>'SO 101 - OZ Svobodova'!F39</f>
        <v>0</v>
      </c>
      <c r="BT102" s="25" t="s">
        <v>88</v>
      </c>
      <c r="BV102" s="25" t="s">
        <v>80</v>
      </c>
      <c r="BW102" s="25" t="s">
        <v>112</v>
      </c>
      <c r="BX102" s="25" t="s">
        <v>108</v>
      </c>
      <c r="CL102" s="25" t="s">
        <v>109</v>
      </c>
    </row>
    <row r="103" spans="1:90" s="4" customFormat="1" ht="16.5" customHeight="1">
      <c r="A103" s="88" t="s">
        <v>89</v>
      </c>
      <c r="B103" s="51"/>
      <c r="C103" s="10"/>
      <c r="D103" s="10"/>
      <c r="E103" s="214" t="s">
        <v>113</v>
      </c>
      <c r="F103" s="214"/>
      <c r="G103" s="214"/>
      <c r="H103" s="214"/>
      <c r="I103" s="214"/>
      <c r="J103" s="10"/>
      <c r="K103" s="214" t="s">
        <v>114</v>
      </c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39">
        <f>'SO 102 - OZ Na Výhoně'!J32</f>
        <v>0</v>
      </c>
      <c r="AH103" s="240"/>
      <c r="AI103" s="240"/>
      <c r="AJ103" s="240"/>
      <c r="AK103" s="240"/>
      <c r="AL103" s="240"/>
      <c r="AM103" s="240"/>
      <c r="AN103" s="239">
        <f t="shared" si="0"/>
        <v>0</v>
      </c>
      <c r="AO103" s="240"/>
      <c r="AP103" s="240"/>
      <c r="AQ103" s="89" t="s">
        <v>92</v>
      </c>
      <c r="AR103" s="51"/>
      <c r="AS103" s="90">
        <v>0</v>
      </c>
      <c r="AT103" s="91">
        <f t="shared" si="1"/>
        <v>0</v>
      </c>
      <c r="AU103" s="92">
        <f>'SO 102 - OZ Na Výhoně'!P128</f>
        <v>0</v>
      </c>
      <c r="AV103" s="91">
        <f>'SO 102 - OZ Na Výhoně'!J35</f>
        <v>0</v>
      </c>
      <c r="AW103" s="91">
        <f>'SO 102 - OZ Na Výhoně'!J36</f>
        <v>0</v>
      </c>
      <c r="AX103" s="91">
        <f>'SO 102 - OZ Na Výhoně'!J37</f>
        <v>0</v>
      </c>
      <c r="AY103" s="91">
        <f>'SO 102 - OZ Na Výhoně'!J38</f>
        <v>0</v>
      </c>
      <c r="AZ103" s="91">
        <f>'SO 102 - OZ Na Výhoně'!F35</f>
        <v>0</v>
      </c>
      <c r="BA103" s="91">
        <f>'SO 102 - OZ Na Výhoně'!F36</f>
        <v>0</v>
      </c>
      <c r="BB103" s="91">
        <f>'SO 102 - OZ Na Výhoně'!F37</f>
        <v>0</v>
      </c>
      <c r="BC103" s="91">
        <f>'SO 102 - OZ Na Výhoně'!F38</f>
        <v>0</v>
      </c>
      <c r="BD103" s="93">
        <f>'SO 102 - OZ Na Výhoně'!F39</f>
        <v>0</v>
      </c>
      <c r="BT103" s="25" t="s">
        <v>88</v>
      </c>
      <c r="BV103" s="25" t="s">
        <v>80</v>
      </c>
      <c r="BW103" s="25" t="s">
        <v>115</v>
      </c>
      <c r="BX103" s="25" t="s">
        <v>108</v>
      </c>
      <c r="CL103" s="25" t="s">
        <v>109</v>
      </c>
    </row>
    <row r="104" spans="1:90" s="4" customFormat="1" ht="16.5" customHeight="1">
      <c r="A104" s="88" t="s">
        <v>89</v>
      </c>
      <c r="B104" s="51"/>
      <c r="C104" s="10"/>
      <c r="D104" s="10"/>
      <c r="E104" s="214" t="s">
        <v>116</v>
      </c>
      <c r="F104" s="214"/>
      <c r="G104" s="214"/>
      <c r="H104" s="214"/>
      <c r="I104" s="214"/>
      <c r="J104" s="10"/>
      <c r="K104" s="214" t="s">
        <v>117</v>
      </c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39">
        <f>'SO 103 - OZ Jiřího z Podě...'!J32</f>
        <v>0</v>
      </c>
      <c r="AH104" s="240"/>
      <c r="AI104" s="240"/>
      <c r="AJ104" s="240"/>
      <c r="AK104" s="240"/>
      <c r="AL104" s="240"/>
      <c r="AM104" s="240"/>
      <c r="AN104" s="239">
        <f t="shared" si="0"/>
        <v>0</v>
      </c>
      <c r="AO104" s="240"/>
      <c r="AP104" s="240"/>
      <c r="AQ104" s="89" t="s">
        <v>92</v>
      </c>
      <c r="AR104" s="51"/>
      <c r="AS104" s="90">
        <v>0</v>
      </c>
      <c r="AT104" s="91">
        <f t="shared" si="1"/>
        <v>0</v>
      </c>
      <c r="AU104" s="92">
        <f>'SO 103 - OZ Jiřího z Podě...'!P127</f>
        <v>0</v>
      </c>
      <c r="AV104" s="91">
        <f>'SO 103 - OZ Jiřího z Podě...'!J35</f>
        <v>0</v>
      </c>
      <c r="AW104" s="91">
        <f>'SO 103 - OZ Jiřího z Podě...'!J36</f>
        <v>0</v>
      </c>
      <c r="AX104" s="91">
        <f>'SO 103 - OZ Jiřího z Podě...'!J37</f>
        <v>0</v>
      </c>
      <c r="AY104" s="91">
        <f>'SO 103 - OZ Jiřího z Podě...'!J38</f>
        <v>0</v>
      </c>
      <c r="AZ104" s="91">
        <f>'SO 103 - OZ Jiřího z Podě...'!F35</f>
        <v>0</v>
      </c>
      <c r="BA104" s="91">
        <f>'SO 103 - OZ Jiřího z Podě...'!F36</f>
        <v>0</v>
      </c>
      <c r="BB104" s="91">
        <f>'SO 103 - OZ Jiřího z Podě...'!F37</f>
        <v>0</v>
      </c>
      <c r="BC104" s="91">
        <f>'SO 103 - OZ Jiřího z Podě...'!F38</f>
        <v>0</v>
      </c>
      <c r="BD104" s="93">
        <f>'SO 103 - OZ Jiřího z Podě...'!F39</f>
        <v>0</v>
      </c>
      <c r="BT104" s="25" t="s">
        <v>88</v>
      </c>
      <c r="BV104" s="25" t="s">
        <v>80</v>
      </c>
      <c r="BW104" s="25" t="s">
        <v>118</v>
      </c>
      <c r="BX104" s="25" t="s">
        <v>108</v>
      </c>
      <c r="CL104" s="25" t="s">
        <v>109</v>
      </c>
    </row>
    <row r="105" spans="1:90" s="4" customFormat="1" ht="16.5" customHeight="1">
      <c r="A105" s="88" t="s">
        <v>89</v>
      </c>
      <c r="B105" s="51"/>
      <c r="C105" s="10"/>
      <c r="D105" s="10"/>
      <c r="E105" s="214" t="s">
        <v>119</v>
      </c>
      <c r="F105" s="214"/>
      <c r="G105" s="214"/>
      <c r="H105" s="214"/>
      <c r="I105" s="214"/>
      <c r="J105" s="10"/>
      <c r="K105" s="214" t="s">
        <v>120</v>
      </c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39">
        <f>'SO 301 - Odvodnění komuni...'!J32</f>
        <v>0</v>
      </c>
      <c r="AH105" s="240"/>
      <c r="AI105" s="240"/>
      <c r="AJ105" s="240"/>
      <c r="AK105" s="240"/>
      <c r="AL105" s="240"/>
      <c r="AM105" s="240"/>
      <c r="AN105" s="239">
        <f t="shared" si="0"/>
        <v>0</v>
      </c>
      <c r="AO105" s="240"/>
      <c r="AP105" s="240"/>
      <c r="AQ105" s="89" t="s">
        <v>92</v>
      </c>
      <c r="AR105" s="51"/>
      <c r="AS105" s="90">
        <v>0</v>
      </c>
      <c r="AT105" s="91">
        <f t="shared" si="1"/>
        <v>0</v>
      </c>
      <c r="AU105" s="92">
        <f>'SO 301 - Odvodnění komuni...'!P127</f>
        <v>0</v>
      </c>
      <c r="AV105" s="91">
        <f>'SO 301 - Odvodnění komuni...'!J35</f>
        <v>0</v>
      </c>
      <c r="AW105" s="91">
        <f>'SO 301 - Odvodnění komuni...'!J36</f>
        <v>0</v>
      </c>
      <c r="AX105" s="91">
        <f>'SO 301 - Odvodnění komuni...'!J37</f>
        <v>0</v>
      </c>
      <c r="AY105" s="91">
        <f>'SO 301 - Odvodnění komuni...'!J38</f>
        <v>0</v>
      </c>
      <c r="AZ105" s="91">
        <f>'SO 301 - Odvodnění komuni...'!F35</f>
        <v>0</v>
      </c>
      <c r="BA105" s="91">
        <f>'SO 301 - Odvodnění komuni...'!F36</f>
        <v>0</v>
      </c>
      <c r="BB105" s="91">
        <f>'SO 301 - Odvodnění komuni...'!F37</f>
        <v>0</v>
      </c>
      <c r="BC105" s="91">
        <f>'SO 301 - Odvodnění komuni...'!F38</f>
        <v>0</v>
      </c>
      <c r="BD105" s="93">
        <f>'SO 301 - Odvodnění komuni...'!F39</f>
        <v>0</v>
      </c>
      <c r="BT105" s="25" t="s">
        <v>88</v>
      </c>
      <c r="BV105" s="25" t="s">
        <v>80</v>
      </c>
      <c r="BW105" s="25" t="s">
        <v>121</v>
      </c>
      <c r="BX105" s="25" t="s">
        <v>108</v>
      </c>
      <c r="CL105" s="25" t="s">
        <v>109</v>
      </c>
    </row>
    <row r="106" spans="1:90" s="4" customFormat="1" ht="16.5" customHeight="1">
      <c r="A106" s="88" t="s">
        <v>89</v>
      </c>
      <c r="B106" s="51"/>
      <c r="C106" s="10"/>
      <c r="D106" s="10"/>
      <c r="E106" s="214" t="s">
        <v>122</v>
      </c>
      <c r="F106" s="214"/>
      <c r="G106" s="214"/>
      <c r="H106" s="214"/>
      <c r="I106" s="214"/>
      <c r="J106" s="10"/>
      <c r="K106" s="214" t="s">
        <v>123</v>
      </c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39">
        <f>'SO 401 - Veřejné osvětlení'!J32</f>
        <v>0</v>
      </c>
      <c r="AH106" s="240"/>
      <c r="AI106" s="240"/>
      <c r="AJ106" s="240"/>
      <c r="AK106" s="240"/>
      <c r="AL106" s="240"/>
      <c r="AM106" s="240"/>
      <c r="AN106" s="239">
        <f t="shared" si="0"/>
        <v>0</v>
      </c>
      <c r="AO106" s="240"/>
      <c r="AP106" s="240"/>
      <c r="AQ106" s="89" t="s">
        <v>92</v>
      </c>
      <c r="AR106" s="51"/>
      <c r="AS106" s="90">
        <v>0</v>
      </c>
      <c r="AT106" s="91">
        <f t="shared" si="1"/>
        <v>0</v>
      </c>
      <c r="AU106" s="92">
        <f>'SO 401 - Veřejné osvětlení'!P130</f>
        <v>0</v>
      </c>
      <c r="AV106" s="91">
        <f>'SO 401 - Veřejné osvětlení'!J35</f>
        <v>0</v>
      </c>
      <c r="AW106" s="91">
        <f>'SO 401 - Veřejné osvětlení'!J36</f>
        <v>0</v>
      </c>
      <c r="AX106" s="91">
        <f>'SO 401 - Veřejné osvětlení'!J37</f>
        <v>0</v>
      </c>
      <c r="AY106" s="91">
        <f>'SO 401 - Veřejné osvětlení'!J38</f>
        <v>0</v>
      </c>
      <c r="AZ106" s="91">
        <f>'SO 401 - Veřejné osvětlení'!F35</f>
        <v>0</v>
      </c>
      <c r="BA106" s="91">
        <f>'SO 401 - Veřejné osvětlení'!F36</f>
        <v>0</v>
      </c>
      <c r="BB106" s="91">
        <f>'SO 401 - Veřejné osvětlení'!F37</f>
        <v>0</v>
      </c>
      <c r="BC106" s="91">
        <f>'SO 401 - Veřejné osvětlení'!F38</f>
        <v>0</v>
      </c>
      <c r="BD106" s="93">
        <f>'SO 401 - Veřejné osvětlení'!F39</f>
        <v>0</v>
      </c>
      <c r="BT106" s="25" t="s">
        <v>88</v>
      </c>
      <c r="BV106" s="25" t="s">
        <v>80</v>
      </c>
      <c r="BW106" s="25" t="s">
        <v>124</v>
      </c>
      <c r="BX106" s="25" t="s">
        <v>108</v>
      </c>
      <c r="CL106" s="25" t="s">
        <v>109</v>
      </c>
    </row>
    <row r="107" spans="1:90" s="4" customFormat="1" ht="16.5" customHeight="1">
      <c r="A107" s="88" t="s">
        <v>89</v>
      </c>
      <c r="B107" s="51"/>
      <c r="C107" s="10"/>
      <c r="D107" s="10"/>
      <c r="E107" s="214" t="s">
        <v>125</v>
      </c>
      <c r="F107" s="214"/>
      <c r="G107" s="214"/>
      <c r="H107" s="214"/>
      <c r="I107" s="214"/>
      <c r="J107" s="10"/>
      <c r="K107" s="214" t="s">
        <v>126</v>
      </c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39">
        <f>'SO 402 - Chráničky pro me...'!J32</f>
        <v>0</v>
      </c>
      <c r="AH107" s="240"/>
      <c r="AI107" s="240"/>
      <c r="AJ107" s="240"/>
      <c r="AK107" s="240"/>
      <c r="AL107" s="240"/>
      <c r="AM107" s="240"/>
      <c r="AN107" s="239">
        <f t="shared" si="0"/>
        <v>0</v>
      </c>
      <c r="AO107" s="240"/>
      <c r="AP107" s="240"/>
      <c r="AQ107" s="89" t="s">
        <v>92</v>
      </c>
      <c r="AR107" s="51"/>
      <c r="AS107" s="90">
        <v>0</v>
      </c>
      <c r="AT107" s="91">
        <f t="shared" si="1"/>
        <v>0</v>
      </c>
      <c r="AU107" s="92">
        <f>'SO 402 - Chráničky pro me...'!P128</f>
        <v>0</v>
      </c>
      <c r="AV107" s="91">
        <f>'SO 402 - Chráničky pro me...'!J35</f>
        <v>0</v>
      </c>
      <c r="AW107" s="91">
        <f>'SO 402 - Chráničky pro me...'!J36</f>
        <v>0</v>
      </c>
      <c r="AX107" s="91">
        <f>'SO 402 - Chráničky pro me...'!J37</f>
        <v>0</v>
      </c>
      <c r="AY107" s="91">
        <f>'SO 402 - Chráničky pro me...'!J38</f>
        <v>0</v>
      </c>
      <c r="AZ107" s="91">
        <f>'SO 402 - Chráničky pro me...'!F35</f>
        <v>0</v>
      </c>
      <c r="BA107" s="91">
        <f>'SO 402 - Chráničky pro me...'!F36</f>
        <v>0</v>
      </c>
      <c r="BB107" s="91">
        <f>'SO 402 - Chráničky pro me...'!F37</f>
        <v>0</v>
      </c>
      <c r="BC107" s="91">
        <f>'SO 402 - Chráničky pro me...'!F38</f>
        <v>0</v>
      </c>
      <c r="BD107" s="93">
        <f>'SO 402 - Chráničky pro me...'!F39</f>
        <v>0</v>
      </c>
      <c r="BT107" s="25" t="s">
        <v>88</v>
      </c>
      <c r="BV107" s="25" t="s">
        <v>80</v>
      </c>
      <c r="BW107" s="25" t="s">
        <v>127</v>
      </c>
      <c r="BX107" s="25" t="s">
        <v>108</v>
      </c>
      <c r="CL107" s="25" t="s">
        <v>109</v>
      </c>
    </row>
    <row r="108" spans="1:90" s="4" customFormat="1" ht="16.5" customHeight="1">
      <c r="A108" s="88" t="s">
        <v>89</v>
      </c>
      <c r="B108" s="51"/>
      <c r="C108" s="10"/>
      <c r="D108" s="10"/>
      <c r="E108" s="214" t="s">
        <v>128</v>
      </c>
      <c r="F108" s="214"/>
      <c r="G108" s="214"/>
      <c r="H108" s="214"/>
      <c r="I108" s="214"/>
      <c r="J108" s="10"/>
      <c r="K108" s="214" t="s">
        <v>129</v>
      </c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39">
        <f>'SO 801 - Kácení, výsadba ...'!J32</f>
        <v>0</v>
      </c>
      <c r="AH108" s="240"/>
      <c r="AI108" s="240"/>
      <c r="AJ108" s="240"/>
      <c r="AK108" s="240"/>
      <c r="AL108" s="240"/>
      <c r="AM108" s="240"/>
      <c r="AN108" s="239">
        <f t="shared" si="0"/>
        <v>0</v>
      </c>
      <c r="AO108" s="240"/>
      <c r="AP108" s="240"/>
      <c r="AQ108" s="89" t="s">
        <v>92</v>
      </c>
      <c r="AR108" s="51"/>
      <c r="AS108" s="90">
        <v>0</v>
      </c>
      <c r="AT108" s="91">
        <f t="shared" si="1"/>
        <v>0</v>
      </c>
      <c r="AU108" s="92">
        <f>'SO 801 - Kácení, výsadba ...'!P123</f>
        <v>0</v>
      </c>
      <c r="AV108" s="91">
        <f>'SO 801 - Kácení, výsadba ...'!J35</f>
        <v>0</v>
      </c>
      <c r="AW108" s="91">
        <f>'SO 801 - Kácení, výsadba ...'!J36</f>
        <v>0</v>
      </c>
      <c r="AX108" s="91">
        <f>'SO 801 - Kácení, výsadba ...'!J37</f>
        <v>0</v>
      </c>
      <c r="AY108" s="91">
        <f>'SO 801 - Kácení, výsadba ...'!J38</f>
        <v>0</v>
      </c>
      <c r="AZ108" s="91">
        <f>'SO 801 - Kácení, výsadba ...'!F35</f>
        <v>0</v>
      </c>
      <c r="BA108" s="91">
        <f>'SO 801 - Kácení, výsadba ...'!F36</f>
        <v>0</v>
      </c>
      <c r="BB108" s="91">
        <f>'SO 801 - Kácení, výsadba ...'!F37</f>
        <v>0</v>
      </c>
      <c r="BC108" s="91">
        <f>'SO 801 - Kácení, výsadba ...'!F38</f>
        <v>0</v>
      </c>
      <c r="BD108" s="93">
        <f>'SO 801 - Kácení, výsadba ...'!F39</f>
        <v>0</v>
      </c>
      <c r="BT108" s="25" t="s">
        <v>88</v>
      </c>
      <c r="BV108" s="25" t="s">
        <v>80</v>
      </c>
      <c r="BW108" s="25" t="s">
        <v>130</v>
      </c>
      <c r="BX108" s="25" t="s">
        <v>108</v>
      </c>
      <c r="CL108" s="25" t="s">
        <v>109</v>
      </c>
    </row>
    <row r="109" spans="1:91" s="7" customFormat="1" ht="16.5" customHeight="1">
      <c r="A109" s="88" t="s">
        <v>89</v>
      </c>
      <c r="B109" s="79"/>
      <c r="C109" s="80"/>
      <c r="D109" s="213" t="s">
        <v>131</v>
      </c>
      <c r="E109" s="213"/>
      <c r="F109" s="213"/>
      <c r="G109" s="213"/>
      <c r="H109" s="213"/>
      <c r="I109" s="81"/>
      <c r="J109" s="213" t="s">
        <v>132</v>
      </c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48">
        <f>'VON - Vedlejší a ostatní ...'!J30</f>
        <v>0</v>
      </c>
      <c r="AH109" s="242"/>
      <c r="AI109" s="242"/>
      <c r="AJ109" s="242"/>
      <c r="AK109" s="242"/>
      <c r="AL109" s="242"/>
      <c r="AM109" s="242"/>
      <c r="AN109" s="248">
        <f t="shared" si="0"/>
        <v>0</v>
      </c>
      <c r="AO109" s="242"/>
      <c r="AP109" s="242"/>
      <c r="AQ109" s="82" t="s">
        <v>84</v>
      </c>
      <c r="AR109" s="79"/>
      <c r="AS109" s="94">
        <v>0</v>
      </c>
      <c r="AT109" s="95">
        <f t="shared" si="1"/>
        <v>0</v>
      </c>
      <c r="AU109" s="96">
        <f>'VON - Vedlejší a ostatní ...'!P125</f>
        <v>0</v>
      </c>
      <c r="AV109" s="95">
        <f>'VON - Vedlejší a ostatní ...'!J33</f>
        <v>0</v>
      </c>
      <c r="AW109" s="95">
        <f>'VON - Vedlejší a ostatní ...'!J34</f>
        <v>0</v>
      </c>
      <c r="AX109" s="95">
        <f>'VON - Vedlejší a ostatní ...'!J35</f>
        <v>0</v>
      </c>
      <c r="AY109" s="95">
        <f>'VON - Vedlejší a ostatní ...'!J36</f>
        <v>0</v>
      </c>
      <c r="AZ109" s="95">
        <f>'VON - Vedlejší a ostatní ...'!F33</f>
        <v>0</v>
      </c>
      <c r="BA109" s="95">
        <f>'VON - Vedlejší a ostatní ...'!F34</f>
        <v>0</v>
      </c>
      <c r="BB109" s="95">
        <f>'VON - Vedlejší a ostatní ...'!F35</f>
        <v>0</v>
      </c>
      <c r="BC109" s="95">
        <f>'VON - Vedlejší a ostatní ...'!F36</f>
        <v>0</v>
      </c>
      <c r="BD109" s="97">
        <f>'VON - Vedlejší a ostatní ...'!F37</f>
        <v>0</v>
      </c>
      <c r="BT109" s="87" t="s">
        <v>85</v>
      </c>
      <c r="BV109" s="87" t="s">
        <v>80</v>
      </c>
      <c r="BW109" s="87" t="s">
        <v>133</v>
      </c>
      <c r="BX109" s="87" t="s">
        <v>4</v>
      </c>
      <c r="CL109" s="87" t="s">
        <v>109</v>
      </c>
      <c r="CM109" s="87" t="s">
        <v>88</v>
      </c>
    </row>
    <row r="110" spans="1:57" s="2" customFormat="1" ht="30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3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</row>
    <row r="111" spans="1:57" s="2" customFormat="1" ht="7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33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</sheetData>
  <mergeCells count="98">
    <mergeCell ref="AN109:AP109"/>
    <mergeCell ref="AG109:AM109"/>
    <mergeCell ref="AN94:AP94"/>
    <mergeCell ref="AN106:AP106"/>
    <mergeCell ref="AG106:AM106"/>
    <mergeCell ref="AN107:AP107"/>
    <mergeCell ref="AG107:AM107"/>
    <mergeCell ref="AN108:AP108"/>
    <mergeCell ref="AG108:AM108"/>
    <mergeCell ref="AN101:AP101"/>
    <mergeCell ref="AN98:AP98"/>
    <mergeCell ref="AS89:AT91"/>
    <mergeCell ref="AN105:AP105"/>
    <mergeCell ref="AG105:AM105"/>
    <mergeCell ref="AK35:AO35"/>
    <mergeCell ref="X35:AB35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E106:I106"/>
    <mergeCell ref="K106:AF106"/>
    <mergeCell ref="E107:I107"/>
    <mergeCell ref="K107:AF107"/>
    <mergeCell ref="E108:I108"/>
    <mergeCell ref="K108:AF108"/>
    <mergeCell ref="K104:AF104"/>
    <mergeCell ref="K99:AF99"/>
    <mergeCell ref="K97:AF97"/>
    <mergeCell ref="L85:AO85"/>
    <mergeCell ref="E105:I105"/>
    <mergeCell ref="K105:AF105"/>
    <mergeCell ref="AG104:AM104"/>
    <mergeCell ref="AN99:AP99"/>
    <mergeCell ref="AN104:AP104"/>
    <mergeCell ref="AN103:AP103"/>
    <mergeCell ref="AN92:AP92"/>
    <mergeCell ref="AN102:AP102"/>
    <mergeCell ref="AN95:AP95"/>
    <mergeCell ref="AN100:AP100"/>
    <mergeCell ref="AN96:AP96"/>
    <mergeCell ref="AN97:AP97"/>
    <mergeCell ref="K102:AF102"/>
    <mergeCell ref="K98:AF98"/>
    <mergeCell ref="K103:AF103"/>
    <mergeCell ref="K100:AF100"/>
    <mergeCell ref="K96:AF96"/>
    <mergeCell ref="E104:I104"/>
    <mergeCell ref="E97:I97"/>
    <mergeCell ref="E102:I102"/>
    <mergeCell ref="E98:I98"/>
    <mergeCell ref="E99:I99"/>
    <mergeCell ref="E103:I103"/>
    <mergeCell ref="C92:G92"/>
    <mergeCell ref="D101:H101"/>
    <mergeCell ref="D95:H95"/>
    <mergeCell ref="E100:I100"/>
    <mergeCell ref="E96:I96"/>
    <mergeCell ref="I92:AF92"/>
    <mergeCell ref="J101:AF101"/>
    <mergeCell ref="J95:AF95"/>
  </mergeCells>
  <hyperlinks>
    <hyperlink ref="A96" location="'SO 302 - Dešťová kanalizace'!C2" display="/"/>
    <hyperlink ref="A97" location="'SO 303 - Vodovodní řad'!C2" display="/"/>
    <hyperlink ref="A98" location="'SO 304 - Přípojky vodovodu'!C2" display="/"/>
    <hyperlink ref="A99" location="'SO 305 - Jednotná kanalizace'!C2" display="/"/>
    <hyperlink ref="A100" location="'SO 306 - Přípojky kanalizace'!C2" display="/"/>
    <hyperlink ref="A102" location="'SO 101 - OZ Svobodova'!C2" display="/"/>
    <hyperlink ref="A103" location="'SO 102 - OZ Na Výhoně'!C2" display="/"/>
    <hyperlink ref="A104" location="'SO 103 - OZ Jiřího z Podě...'!C2" display="/"/>
    <hyperlink ref="A105" location="'SO 301 - Odvodnění komuni...'!C2" display="/"/>
    <hyperlink ref="A106" location="'SO 401 - Veřejné osvětlení'!C2" display="/"/>
    <hyperlink ref="A107" location="'SO 402 - Chráničky pro me...'!C2" display="/"/>
    <hyperlink ref="A108" location="'SO 801 - Kácení, výsadba ...'!C2" display="/"/>
    <hyperlink ref="A10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121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2163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ROUND((SUM(BE127:BE202)),2)</f>
        <v>0</v>
      </c>
      <c r="G35" s="32"/>
      <c r="H35" s="32"/>
      <c r="I35" s="105">
        <v>0.21</v>
      </c>
      <c r="J35" s="104">
        <f>ROUND(((SUM(BE127:BE202))*I35),2)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ROUND((SUM(BF127:BF202)),2)</f>
        <v>0</v>
      </c>
      <c r="G36" s="32"/>
      <c r="H36" s="32"/>
      <c r="I36" s="105">
        <v>0.15</v>
      </c>
      <c r="J36" s="104">
        <f>ROUND(((SUM(BF127:BF202))*I36),2)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ROUND((SUM(BG127:BG202)),2)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ROUND((SUM(BH127:BH202)),2)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ROUND((SUM(BI127:BI202)),2)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301 - Odvodnění komunikace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147</v>
      </c>
      <c r="E101" s="123"/>
      <c r="F101" s="123"/>
      <c r="G101" s="123"/>
      <c r="H101" s="123"/>
      <c r="I101" s="123"/>
      <c r="J101" s="124">
        <f>J164</f>
        <v>0</v>
      </c>
      <c r="L101" s="121"/>
    </row>
    <row r="102" spans="2:12" s="10" customFormat="1" ht="19.9" customHeight="1">
      <c r="B102" s="121"/>
      <c r="D102" s="122" t="s">
        <v>149</v>
      </c>
      <c r="E102" s="123"/>
      <c r="F102" s="123"/>
      <c r="G102" s="123"/>
      <c r="H102" s="123"/>
      <c r="I102" s="123"/>
      <c r="J102" s="124">
        <f>J169</f>
        <v>0</v>
      </c>
      <c r="L102" s="121"/>
    </row>
    <row r="103" spans="2:12" s="10" customFormat="1" ht="19.9" customHeight="1">
      <c r="B103" s="121"/>
      <c r="D103" s="122" t="s">
        <v>152</v>
      </c>
      <c r="E103" s="123"/>
      <c r="F103" s="123"/>
      <c r="G103" s="123"/>
      <c r="H103" s="123"/>
      <c r="I103" s="123"/>
      <c r="J103" s="124">
        <f>J194</f>
        <v>0</v>
      </c>
      <c r="L103" s="121"/>
    </row>
    <row r="104" spans="2:12" s="9" customFormat="1" ht="25" customHeight="1">
      <c r="B104" s="117"/>
      <c r="D104" s="118" t="s">
        <v>155</v>
      </c>
      <c r="E104" s="119"/>
      <c r="F104" s="119"/>
      <c r="G104" s="119"/>
      <c r="H104" s="119"/>
      <c r="I104" s="119"/>
      <c r="J104" s="120">
        <f>J197</f>
        <v>0</v>
      </c>
      <c r="L104" s="117"/>
    </row>
    <row r="105" spans="2:12" s="10" customFormat="1" ht="19.9" customHeight="1">
      <c r="B105" s="121"/>
      <c r="D105" s="122" t="s">
        <v>156</v>
      </c>
      <c r="E105" s="123"/>
      <c r="F105" s="123"/>
      <c r="G105" s="123"/>
      <c r="H105" s="123"/>
      <c r="I105" s="123"/>
      <c r="J105" s="124">
        <f>J198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7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157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3.25" customHeight="1">
      <c r="A115" s="32"/>
      <c r="B115" s="33"/>
      <c r="C115" s="32"/>
      <c r="D115" s="32"/>
      <c r="E115" s="254" t="str">
        <f>E7</f>
        <v>Rekonstrukce místních komunikací v sídlišti K Hradišťku v Dačicích - I. Etapa - aktualizace</v>
      </c>
      <c r="F115" s="255"/>
      <c r="G115" s="255"/>
      <c r="H115" s="25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135</v>
      </c>
      <c r="L116" s="20"/>
    </row>
    <row r="117" spans="1:31" s="2" customFormat="1" ht="23.25" customHeight="1">
      <c r="A117" s="32"/>
      <c r="B117" s="33"/>
      <c r="C117" s="32"/>
      <c r="D117" s="32"/>
      <c r="E117" s="254" t="s">
        <v>1522</v>
      </c>
      <c r="F117" s="256"/>
      <c r="G117" s="256"/>
      <c r="H117" s="25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137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16" t="str">
        <f>E11</f>
        <v>SO 301 - Odvodnění komunikace</v>
      </c>
      <c r="F119" s="256"/>
      <c r="G119" s="256"/>
      <c r="H119" s="256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Dačice</v>
      </c>
      <c r="G121" s="32"/>
      <c r="H121" s="32"/>
      <c r="I121" s="27" t="s">
        <v>22</v>
      </c>
      <c r="J121" s="55" t="str">
        <f>IF(J14="","",J14)</f>
        <v>21. 10. 2021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0" customHeight="1">
      <c r="A123" s="32"/>
      <c r="B123" s="33"/>
      <c r="C123" s="27" t="s">
        <v>24</v>
      </c>
      <c r="D123" s="32"/>
      <c r="E123" s="32"/>
      <c r="F123" s="25" t="str">
        <f>E17</f>
        <v>Město Dačice, Krajířova 27, 380 13 Dačice</v>
      </c>
      <c r="G123" s="32"/>
      <c r="H123" s="32"/>
      <c r="I123" s="27" t="s">
        <v>31</v>
      </c>
      <c r="J123" s="30" t="str">
        <f>E23</f>
        <v>Ing. arch. Martin Jirovský Ph.D., MBA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40" customHeight="1">
      <c r="A124" s="32"/>
      <c r="B124" s="33"/>
      <c r="C124" s="27" t="s">
        <v>29</v>
      </c>
      <c r="D124" s="32"/>
      <c r="E124" s="32"/>
      <c r="F124" s="25" t="str">
        <f>IF(E20="","",E20)</f>
        <v>Vyplň údaj</v>
      </c>
      <c r="G124" s="32"/>
      <c r="H124" s="32"/>
      <c r="I124" s="27" t="s">
        <v>35</v>
      </c>
      <c r="J124" s="30" t="str">
        <f>E26</f>
        <v>Centrum služeb Staré město; Petra Stejskalová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2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158</v>
      </c>
      <c r="D126" s="128" t="s">
        <v>63</v>
      </c>
      <c r="E126" s="128" t="s">
        <v>59</v>
      </c>
      <c r="F126" s="128" t="s">
        <v>60</v>
      </c>
      <c r="G126" s="128" t="s">
        <v>159</v>
      </c>
      <c r="H126" s="128" t="s">
        <v>160</v>
      </c>
      <c r="I126" s="128" t="s">
        <v>161</v>
      </c>
      <c r="J126" s="128" t="s">
        <v>141</v>
      </c>
      <c r="K126" s="129" t="s">
        <v>162</v>
      </c>
      <c r="L126" s="130"/>
      <c r="M126" s="62" t="s">
        <v>1</v>
      </c>
      <c r="N126" s="63" t="s">
        <v>42</v>
      </c>
      <c r="O126" s="63" t="s">
        <v>163</v>
      </c>
      <c r="P126" s="63" t="s">
        <v>164</v>
      </c>
      <c r="Q126" s="63" t="s">
        <v>165</v>
      </c>
      <c r="R126" s="63" t="s">
        <v>166</v>
      </c>
      <c r="S126" s="63" t="s">
        <v>167</v>
      </c>
      <c r="T126" s="64" t="s">
        <v>168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75" customHeight="1">
      <c r="A127" s="32"/>
      <c r="B127" s="33"/>
      <c r="C127" s="69" t="s">
        <v>169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P128+P197</f>
        <v>0</v>
      </c>
      <c r="Q127" s="66"/>
      <c r="R127" s="132">
        <f>R128+R197</f>
        <v>106.44943811</v>
      </c>
      <c r="S127" s="66"/>
      <c r="T127" s="133">
        <f>T128+T197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143</v>
      </c>
      <c r="BK127" s="134">
        <f>BK128+BK197</f>
        <v>0</v>
      </c>
    </row>
    <row r="128" spans="2:63" s="12" customFormat="1" ht="25.9" customHeight="1">
      <c r="B128" s="135"/>
      <c r="D128" s="136" t="s">
        <v>77</v>
      </c>
      <c r="E128" s="137" t="s">
        <v>170</v>
      </c>
      <c r="F128" s="137" t="s">
        <v>171</v>
      </c>
      <c r="I128" s="138"/>
      <c r="J128" s="139">
        <f>BK128</f>
        <v>0</v>
      </c>
      <c r="L128" s="135"/>
      <c r="M128" s="140"/>
      <c r="N128" s="141"/>
      <c r="O128" s="141"/>
      <c r="P128" s="142">
        <f>P129+P164+P169+P194</f>
        <v>0</v>
      </c>
      <c r="Q128" s="141"/>
      <c r="R128" s="142">
        <f>R129+R164+R169+R194</f>
        <v>106.44943811</v>
      </c>
      <c r="S128" s="141"/>
      <c r="T128" s="143">
        <f>T129+T164+T169+T194</f>
        <v>0</v>
      </c>
      <c r="AR128" s="136" t="s">
        <v>85</v>
      </c>
      <c r="AT128" s="144" t="s">
        <v>77</v>
      </c>
      <c r="AU128" s="144" t="s">
        <v>78</v>
      </c>
      <c r="AY128" s="136" t="s">
        <v>172</v>
      </c>
      <c r="BK128" s="145">
        <f>BK129+BK164+BK169+BK194</f>
        <v>0</v>
      </c>
    </row>
    <row r="129" spans="2:63" s="12" customFormat="1" ht="22.75" customHeight="1">
      <c r="B129" s="135"/>
      <c r="D129" s="136" t="s">
        <v>77</v>
      </c>
      <c r="E129" s="146" t="s">
        <v>85</v>
      </c>
      <c r="F129" s="146" t="s">
        <v>173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SUM(P130:P163)</f>
        <v>0</v>
      </c>
      <c r="Q129" s="141"/>
      <c r="R129" s="142">
        <f>SUM(R130:R163)</f>
        <v>56.77184232</v>
      </c>
      <c r="S129" s="141"/>
      <c r="T129" s="143">
        <f>SUM(T130:T163)</f>
        <v>0</v>
      </c>
      <c r="AR129" s="136" t="s">
        <v>85</v>
      </c>
      <c r="AT129" s="144" t="s">
        <v>77</v>
      </c>
      <c r="AU129" s="144" t="s">
        <v>85</v>
      </c>
      <c r="AY129" s="136" t="s">
        <v>172</v>
      </c>
      <c r="BK129" s="145">
        <f>SUM(BK130:BK163)</f>
        <v>0</v>
      </c>
    </row>
    <row r="130" spans="1:65" s="2" customFormat="1" ht="24.15" customHeight="1">
      <c r="A130" s="32"/>
      <c r="B130" s="148"/>
      <c r="C130" s="149" t="s">
        <v>85</v>
      </c>
      <c r="D130" s="149" t="s">
        <v>174</v>
      </c>
      <c r="E130" s="150" t="s">
        <v>2164</v>
      </c>
      <c r="F130" s="151" t="s">
        <v>2165</v>
      </c>
      <c r="G130" s="152" t="s">
        <v>214</v>
      </c>
      <c r="H130" s="153">
        <v>25.461</v>
      </c>
      <c r="I130" s="154"/>
      <c r="J130" s="155">
        <f>ROUND(I130*H130,2)</f>
        <v>0</v>
      </c>
      <c r="K130" s="151" t="s">
        <v>178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179</v>
      </c>
      <c r="AT130" s="160" t="s">
        <v>174</v>
      </c>
      <c r="AU130" s="160" t="s">
        <v>88</v>
      </c>
      <c r="AY130" s="17" t="s">
        <v>172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179</v>
      </c>
      <c r="BM130" s="160" t="s">
        <v>2166</v>
      </c>
    </row>
    <row r="131" spans="2:51" s="13" customFormat="1" ht="30">
      <c r="B131" s="162"/>
      <c r="D131" s="163" t="s">
        <v>181</v>
      </c>
      <c r="E131" s="164" t="s">
        <v>1</v>
      </c>
      <c r="F131" s="165" t="s">
        <v>2167</v>
      </c>
      <c r="H131" s="166">
        <v>14.486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181</v>
      </c>
      <c r="AU131" s="164" t="s">
        <v>88</v>
      </c>
      <c r="AV131" s="13" t="s">
        <v>88</v>
      </c>
      <c r="AW131" s="13" t="s">
        <v>34</v>
      </c>
      <c r="AX131" s="13" t="s">
        <v>78</v>
      </c>
      <c r="AY131" s="164" t="s">
        <v>172</v>
      </c>
    </row>
    <row r="132" spans="2:51" s="13" customFormat="1" ht="30">
      <c r="B132" s="162"/>
      <c r="D132" s="163" t="s">
        <v>181</v>
      </c>
      <c r="E132" s="164" t="s">
        <v>1</v>
      </c>
      <c r="F132" s="165" t="s">
        <v>2168</v>
      </c>
      <c r="H132" s="166">
        <v>10.975</v>
      </c>
      <c r="I132" s="167"/>
      <c r="L132" s="162"/>
      <c r="M132" s="168"/>
      <c r="N132" s="169"/>
      <c r="O132" s="169"/>
      <c r="P132" s="169"/>
      <c r="Q132" s="169"/>
      <c r="R132" s="169"/>
      <c r="S132" s="169"/>
      <c r="T132" s="170"/>
      <c r="AT132" s="164" t="s">
        <v>181</v>
      </c>
      <c r="AU132" s="164" t="s">
        <v>88</v>
      </c>
      <c r="AV132" s="13" t="s">
        <v>88</v>
      </c>
      <c r="AW132" s="13" t="s">
        <v>34</v>
      </c>
      <c r="AX132" s="13" t="s">
        <v>78</v>
      </c>
      <c r="AY132" s="164" t="s">
        <v>172</v>
      </c>
    </row>
    <row r="133" spans="2:51" s="14" customFormat="1" ht="10">
      <c r="B133" s="175"/>
      <c r="D133" s="163" t="s">
        <v>181</v>
      </c>
      <c r="E133" s="176" t="s">
        <v>1</v>
      </c>
      <c r="F133" s="177" t="s">
        <v>221</v>
      </c>
      <c r="H133" s="178">
        <v>25.461</v>
      </c>
      <c r="I133" s="179"/>
      <c r="L133" s="175"/>
      <c r="M133" s="180"/>
      <c r="N133" s="181"/>
      <c r="O133" s="181"/>
      <c r="P133" s="181"/>
      <c r="Q133" s="181"/>
      <c r="R133" s="181"/>
      <c r="S133" s="181"/>
      <c r="T133" s="182"/>
      <c r="AT133" s="176" t="s">
        <v>181</v>
      </c>
      <c r="AU133" s="176" t="s">
        <v>88</v>
      </c>
      <c r="AV133" s="14" t="s">
        <v>179</v>
      </c>
      <c r="AW133" s="14" t="s">
        <v>34</v>
      </c>
      <c r="AX133" s="14" t="s">
        <v>85</v>
      </c>
      <c r="AY133" s="176" t="s">
        <v>172</v>
      </c>
    </row>
    <row r="134" spans="1:65" s="2" customFormat="1" ht="24.15" customHeight="1">
      <c r="A134" s="32"/>
      <c r="B134" s="148"/>
      <c r="C134" s="149" t="s">
        <v>88</v>
      </c>
      <c r="D134" s="149" t="s">
        <v>174</v>
      </c>
      <c r="E134" s="150" t="s">
        <v>2169</v>
      </c>
      <c r="F134" s="151" t="s">
        <v>2170</v>
      </c>
      <c r="G134" s="152" t="s">
        <v>214</v>
      </c>
      <c r="H134" s="153">
        <v>20.035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2171</v>
      </c>
    </row>
    <row r="135" spans="2:51" s="13" customFormat="1" ht="30">
      <c r="B135" s="162"/>
      <c r="D135" s="163" t="s">
        <v>181</v>
      </c>
      <c r="E135" s="164" t="s">
        <v>1</v>
      </c>
      <c r="F135" s="165" t="s">
        <v>2172</v>
      </c>
      <c r="H135" s="166">
        <v>20.035</v>
      </c>
      <c r="I135" s="167"/>
      <c r="L135" s="162"/>
      <c r="M135" s="168"/>
      <c r="N135" s="169"/>
      <c r="O135" s="169"/>
      <c r="P135" s="169"/>
      <c r="Q135" s="169"/>
      <c r="R135" s="169"/>
      <c r="S135" s="169"/>
      <c r="T135" s="170"/>
      <c r="AT135" s="164" t="s">
        <v>181</v>
      </c>
      <c r="AU135" s="164" t="s">
        <v>88</v>
      </c>
      <c r="AV135" s="13" t="s">
        <v>88</v>
      </c>
      <c r="AW135" s="13" t="s">
        <v>34</v>
      </c>
      <c r="AX135" s="13" t="s">
        <v>85</v>
      </c>
      <c r="AY135" s="164" t="s">
        <v>172</v>
      </c>
    </row>
    <row r="136" spans="1:65" s="2" customFormat="1" ht="24.15" customHeight="1">
      <c r="A136" s="32"/>
      <c r="B136" s="148"/>
      <c r="C136" s="149" t="s">
        <v>186</v>
      </c>
      <c r="D136" s="149" t="s">
        <v>174</v>
      </c>
      <c r="E136" s="150" t="s">
        <v>2173</v>
      </c>
      <c r="F136" s="151" t="s">
        <v>2174</v>
      </c>
      <c r="G136" s="152" t="s">
        <v>214</v>
      </c>
      <c r="H136" s="153">
        <v>53.861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2175</v>
      </c>
    </row>
    <row r="137" spans="2:51" s="13" customFormat="1" ht="20">
      <c r="B137" s="162"/>
      <c r="D137" s="163" t="s">
        <v>181</v>
      </c>
      <c r="E137" s="164" t="s">
        <v>1</v>
      </c>
      <c r="F137" s="165" t="s">
        <v>2176</v>
      </c>
      <c r="H137" s="166">
        <v>53.861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179</v>
      </c>
      <c r="D138" s="149" t="s">
        <v>174</v>
      </c>
      <c r="E138" s="150" t="s">
        <v>2177</v>
      </c>
      <c r="F138" s="151" t="s">
        <v>2178</v>
      </c>
      <c r="G138" s="152" t="s">
        <v>214</v>
      </c>
      <c r="H138" s="153">
        <v>49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2179</v>
      </c>
    </row>
    <row r="139" spans="2:51" s="13" customFormat="1" ht="20">
      <c r="B139" s="162"/>
      <c r="D139" s="163" t="s">
        <v>181</v>
      </c>
      <c r="E139" s="164" t="s">
        <v>1</v>
      </c>
      <c r="F139" s="165" t="s">
        <v>2180</v>
      </c>
      <c r="H139" s="166">
        <v>49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85</v>
      </c>
      <c r="AY139" s="164" t="s">
        <v>172</v>
      </c>
    </row>
    <row r="140" spans="1:65" s="2" customFormat="1" ht="14.4" customHeight="1">
      <c r="A140" s="32"/>
      <c r="B140" s="148"/>
      <c r="C140" s="149" t="s">
        <v>197</v>
      </c>
      <c r="D140" s="149" t="s">
        <v>174</v>
      </c>
      <c r="E140" s="150" t="s">
        <v>688</v>
      </c>
      <c r="F140" s="151" t="s">
        <v>689</v>
      </c>
      <c r="G140" s="152" t="s">
        <v>177</v>
      </c>
      <c r="H140" s="153">
        <v>214.098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0.00084</v>
      </c>
      <c r="R140" s="158">
        <f>Q140*H140</f>
        <v>0.17984232000000003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2181</v>
      </c>
    </row>
    <row r="141" spans="2:51" s="13" customFormat="1" ht="30">
      <c r="B141" s="162"/>
      <c r="D141" s="163" t="s">
        <v>181</v>
      </c>
      <c r="E141" s="164" t="s">
        <v>1</v>
      </c>
      <c r="F141" s="165" t="s">
        <v>2182</v>
      </c>
      <c r="H141" s="166">
        <v>68.17</v>
      </c>
      <c r="I141" s="167"/>
      <c r="L141" s="162"/>
      <c r="M141" s="168"/>
      <c r="N141" s="169"/>
      <c r="O141" s="169"/>
      <c r="P141" s="169"/>
      <c r="Q141" s="169"/>
      <c r="R141" s="169"/>
      <c r="S141" s="169"/>
      <c r="T141" s="170"/>
      <c r="AT141" s="164" t="s">
        <v>181</v>
      </c>
      <c r="AU141" s="164" t="s">
        <v>88</v>
      </c>
      <c r="AV141" s="13" t="s">
        <v>88</v>
      </c>
      <c r="AW141" s="13" t="s">
        <v>34</v>
      </c>
      <c r="AX141" s="13" t="s">
        <v>78</v>
      </c>
      <c r="AY141" s="164" t="s">
        <v>172</v>
      </c>
    </row>
    <row r="142" spans="2:51" s="13" customFormat="1" ht="30">
      <c r="B142" s="162"/>
      <c r="D142" s="163" t="s">
        <v>181</v>
      </c>
      <c r="E142" s="164" t="s">
        <v>1</v>
      </c>
      <c r="F142" s="165" t="s">
        <v>2183</v>
      </c>
      <c r="H142" s="166">
        <v>51.646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34</v>
      </c>
      <c r="AX142" s="13" t="s">
        <v>78</v>
      </c>
      <c r="AY142" s="164" t="s">
        <v>172</v>
      </c>
    </row>
    <row r="143" spans="2:51" s="13" customFormat="1" ht="30">
      <c r="B143" s="162"/>
      <c r="D143" s="163" t="s">
        <v>181</v>
      </c>
      <c r="E143" s="164" t="s">
        <v>1</v>
      </c>
      <c r="F143" s="165" t="s">
        <v>2184</v>
      </c>
      <c r="H143" s="166">
        <v>94.282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78</v>
      </c>
      <c r="AY143" s="164" t="s">
        <v>172</v>
      </c>
    </row>
    <row r="144" spans="2:51" s="14" customFormat="1" ht="10">
      <c r="B144" s="175"/>
      <c r="D144" s="163" t="s">
        <v>181</v>
      </c>
      <c r="E144" s="176" t="s">
        <v>1</v>
      </c>
      <c r="F144" s="177" t="s">
        <v>221</v>
      </c>
      <c r="H144" s="178">
        <v>214.098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181</v>
      </c>
      <c r="AU144" s="176" t="s">
        <v>88</v>
      </c>
      <c r="AV144" s="14" t="s">
        <v>179</v>
      </c>
      <c r="AW144" s="14" t="s">
        <v>34</v>
      </c>
      <c r="AX144" s="14" t="s">
        <v>85</v>
      </c>
      <c r="AY144" s="176" t="s">
        <v>172</v>
      </c>
    </row>
    <row r="145" spans="1:65" s="2" customFormat="1" ht="24.15" customHeight="1">
      <c r="A145" s="32"/>
      <c r="B145" s="148"/>
      <c r="C145" s="149" t="s">
        <v>202</v>
      </c>
      <c r="D145" s="149" t="s">
        <v>174</v>
      </c>
      <c r="E145" s="150" t="s">
        <v>694</v>
      </c>
      <c r="F145" s="151" t="s">
        <v>695</v>
      </c>
      <c r="G145" s="152" t="s">
        <v>177</v>
      </c>
      <c r="H145" s="153">
        <v>214.098</v>
      </c>
      <c r="I145" s="154"/>
      <c r="J145" s="155">
        <f>ROUND(I145*H145,2)</f>
        <v>0</v>
      </c>
      <c r="K145" s="151" t="s">
        <v>178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179</v>
      </c>
      <c r="AT145" s="160" t="s">
        <v>174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2185</v>
      </c>
    </row>
    <row r="146" spans="1:65" s="2" customFormat="1" ht="24.15" customHeight="1">
      <c r="A146" s="32"/>
      <c r="B146" s="148"/>
      <c r="C146" s="149" t="s">
        <v>206</v>
      </c>
      <c r="D146" s="149" t="s">
        <v>174</v>
      </c>
      <c r="E146" s="150" t="s">
        <v>282</v>
      </c>
      <c r="F146" s="151" t="s">
        <v>283</v>
      </c>
      <c r="G146" s="152" t="s">
        <v>214</v>
      </c>
      <c r="H146" s="153">
        <v>31.687</v>
      </c>
      <c r="I146" s="154"/>
      <c r="J146" s="155">
        <f>ROUND(I146*H146,2)</f>
        <v>0</v>
      </c>
      <c r="K146" s="151" t="s">
        <v>178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179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179</v>
      </c>
      <c r="BM146" s="160" t="s">
        <v>2186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2187</v>
      </c>
      <c r="H147" s="166">
        <v>31.687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85</v>
      </c>
      <c r="AY147" s="164" t="s">
        <v>172</v>
      </c>
    </row>
    <row r="148" spans="1:65" s="2" customFormat="1" ht="24.15" customHeight="1">
      <c r="A148" s="32"/>
      <c r="B148" s="148"/>
      <c r="C148" s="149" t="s">
        <v>211</v>
      </c>
      <c r="D148" s="149" t="s">
        <v>174</v>
      </c>
      <c r="E148" s="150" t="s">
        <v>2188</v>
      </c>
      <c r="F148" s="151" t="s">
        <v>2189</v>
      </c>
      <c r="G148" s="152" t="s">
        <v>214</v>
      </c>
      <c r="H148" s="153">
        <v>27.723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179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2190</v>
      </c>
    </row>
    <row r="149" spans="2:51" s="13" customFormat="1" ht="10">
      <c r="B149" s="162"/>
      <c r="D149" s="163" t="s">
        <v>181</v>
      </c>
      <c r="E149" s="164" t="s">
        <v>1</v>
      </c>
      <c r="F149" s="165" t="s">
        <v>2191</v>
      </c>
      <c r="H149" s="166">
        <v>27.723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181</v>
      </c>
      <c r="AU149" s="164" t="s">
        <v>88</v>
      </c>
      <c r="AV149" s="13" t="s">
        <v>88</v>
      </c>
      <c r="AW149" s="13" t="s">
        <v>34</v>
      </c>
      <c r="AX149" s="13" t="s">
        <v>85</v>
      </c>
      <c r="AY149" s="164" t="s">
        <v>172</v>
      </c>
    </row>
    <row r="150" spans="1:65" s="2" customFormat="1" ht="24.15" customHeight="1">
      <c r="A150" s="32"/>
      <c r="B150" s="148"/>
      <c r="C150" s="149" t="s">
        <v>222</v>
      </c>
      <c r="D150" s="149" t="s">
        <v>174</v>
      </c>
      <c r="E150" s="150" t="s">
        <v>2192</v>
      </c>
      <c r="F150" s="151" t="s">
        <v>2193</v>
      </c>
      <c r="G150" s="152" t="s">
        <v>294</v>
      </c>
      <c r="H150" s="153">
        <v>118.82</v>
      </c>
      <c r="I150" s="154"/>
      <c r="J150" s="155">
        <f>ROUND(I150*H150,2)</f>
        <v>0</v>
      </c>
      <c r="K150" s="151" t="s">
        <v>1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179</v>
      </c>
      <c r="AT150" s="160" t="s">
        <v>174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179</v>
      </c>
      <c r="BM150" s="160" t="s">
        <v>2194</v>
      </c>
    </row>
    <row r="151" spans="2:51" s="13" customFormat="1" ht="10">
      <c r="B151" s="162"/>
      <c r="D151" s="163" t="s">
        <v>181</v>
      </c>
      <c r="E151" s="164" t="s">
        <v>1</v>
      </c>
      <c r="F151" s="165" t="s">
        <v>2195</v>
      </c>
      <c r="H151" s="166">
        <v>59.41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34</v>
      </c>
      <c r="AX151" s="13" t="s">
        <v>85</v>
      </c>
      <c r="AY151" s="164" t="s">
        <v>172</v>
      </c>
    </row>
    <row r="152" spans="2:51" s="13" customFormat="1" ht="10">
      <c r="B152" s="162"/>
      <c r="D152" s="163" t="s">
        <v>181</v>
      </c>
      <c r="F152" s="165" t="s">
        <v>2196</v>
      </c>
      <c r="H152" s="166">
        <v>118.82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</v>
      </c>
      <c r="AX152" s="13" t="s">
        <v>85</v>
      </c>
      <c r="AY152" s="164" t="s">
        <v>172</v>
      </c>
    </row>
    <row r="153" spans="1:65" s="2" customFormat="1" ht="24.15" customHeight="1">
      <c r="A153" s="32"/>
      <c r="B153" s="148"/>
      <c r="C153" s="149" t="s">
        <v>230</v>
      </c>
      <c r="D153" s="149" t="s">
        <v>174</v>
      </c>
      <c r="E153" s="150" t="s">
        <v>299</v>
      </c>
      <c r="F153" s="151" t="s">
        <v>300</v>
      </c>
      <c r="G153" s="152" t="s">
        <v>214</v>
      </c>
      <c r="H153" s="153">
        <v>88.947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2197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2198</v>
      </c>
      <c r="H154" s="166">
        <v>64.074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78</v>
      </c>
      <c r="AY154" s="164" t="s">
        <v>172</v>
      </c>
    </row>
    <row r="155" spans="2:51" s="13" customFormat="1" ht="10">
      <c r="B155" s="162"/>
      <c r="D155" s="163" t="s">
        <v>181</v>
      </c>
      <c r="E155" s="164" t="s">
        <v>1</v>
      </c>
      <c r="F155" s="165" t="s">
        <v>2199</v>
      </c>
      <c r="H155" s="166">
        <v>43.921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78</v>
      </c>
      <c r="AY155" s="164" t="s">
        <v>172</v>
      </c>
    </row>
    <row r="156" spans="2:51" s="13" customFormat="1" ht="30">
      <c r="B156" s="162"/>
      <c r="D156" s="163" t="s">
        <v>181</v>
      </c>
      <c r="E156" s="164" t="s">
        <v>1</v>
      </c>
      <c r="F156" s="165" t="s">
        <v>2200</v>
      </c>
      <c r="H156" s="166">
        <v>-6.065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78</v>
      </c>
      <c r="AY156" s="164" t="s">
        <v>172</v>
      </c>
    </row>
    <row r="157" spans="2:51" s="13" customFormat="1" ht="20">
      <c r="B157" s="162"/>
      <c r="D157" s="163" t="s">
        <v>181</v>
      </c>
      <c r="E157" s="164" t="s">
        <v>1</v>
      </c>
      <c r="F157" s="165" t="s">
        <v>2201</v>
      </c>
      <c r="H157" s="166">
        <v>-4.595</v>
      </c>
      <c r="I157" s="167"/>
      <c r="L157" s="162"/>
      <c r="M157" s="168"/>
      <c r="N157" s="169"/>
      <c r="O157" s="169"/>
      <c r="P157" s="169"/>
      <c r="Q157" s="169"/>
      <c r="R157" s="169"/>
      <c r="S157" s="169"/>
      <c r="T157" s="170"/>
      <c r="AT157" s="164" t="s">
        <v>181</v>
      </c>
      <c r="AU157" s="164" t="s">
        <v>88</v>
      </c>
      <c r="AV157" s="13" t="s">
        <v>88</v>
      </c>
      <c r="AW157" s="13" t="s">
        <v>34</v>
      </c>
      <c r="AX157" s="13" t="s">
        <v>78</v>
      </c>
      <c r="AY157" s="164" t="s">
        <v>172</v>
      </c>
    </row>
    <row r="158" spans="2:51" s="13" customFormat="1" ht="30">
      <c r="B158" s="162"/>
      <c r="D158" s="163" t="s">
        <v>181</v>
      </c>
      <c r="E158" s="164" t="s">
        <v>1</v>
      </c>
      <c r="F158" s="165" t="s">
        <v>2202</v>
      </c>
      <c r="H158" s="166">
        <v>-8.388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181</v>
      </c>
      <c r="AU158" s="164" t="s">
        <v>88</v>
      </c>
      <c r="AV158" s="13" t="s">
        <v>88</v>
      </c>
      <c r="AW158" s="13" t="s">
        <v>34</v>
      </c>
      <c r="AX158" s="13" t="s">
        <v>78</v>
      </c>
      <c r="AY158" s="164" t="s">
        <v>172</v>
      </c>
    </row>
    <row r="159" spans="2:51" s="14" customFormat="1" ht="10">
      <c r="B159" s="175"/>
      <c r="D159" s="163" t="s">
        <v>181</v>
      </c>
      <c r="E159" s="176" t="s">
        <v>1</v>
      </c>
      <c r="F159" s="177" t="s">
        <v>221</v>
      </c>
      <c r="H159" s="178">
        <v>88.947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181</v>
      </c>
      <c r="AU159" s="176" t="s">
        <v>88</v>
      </c>
      <c r="AV159" s="14" t="s">
        <v>179</v>
      </c>
      <c r="AW159" s="14" t="s">
        <v>34</v>
      </c>
      <c r="AX159" s="14" t="s">
        <v>85</v>
      </c>
      <c r="AY159" s="176" t="s">
        <v>172</v>
      </c>
    </row>
    <row r="160" spans="1:65" s="2" customFormat="1" ht="24.15" customHeight="1">
      <c r="A160" s="32"/>
      <c r="B160" s="148"/>
      <c r="C160" s="149" t="s">
        <v>234</v>
      </c>
      <c r="D160" s="149" t="s">
        <v>174</v>
      </c>
      <c r="E160" s="150" t="s">
        <v>313</v>
      </c>
      <c r="F160" s="151" t="s">
        <v>314</v>
      </c>
      <c r="G160" s="152" t="s">
        <v>214</v>
      </c>
      <c r="H160" s="153">
        <v>31.44</v>
      </c>
      <c r="I160" s="154"/>
      <c r="J160" s="155">
        <f>ROUND(I160*H160,2)</f>
        <v>0</v>
      </c>
      <c r="K160" s="151" t="s">
        <v>178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179</v>
      </c>
      <c r="AT160" s="160" t="s">
        <v>174</v>
      </c>
      <c r="AU160" s="160" t="s">
        <v>88</v>
      </c>
      <c r="AY160" s="17" t="s">
        <v>172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179</v>
      </c>
      <c r="BM160" s="160" t="s">
        <v>2203</v>
      </c>
    </row>
    <row r="161" spans="2:51" s="13" customFormat="1" ht="30">
      <c r="B161" s="162"/>
      <c r="D161" s="163" t="s">
        <v>181</v>
      </c>
      <c r="E161" s="164" t="s">
        <v>1</v>
      </c>
      <c r="F161" s="165" t="s">
        <v>2204</v>
      </c>
      <c r="H161" s="166">
        <v>31.44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34</v>
      </c>
      <c r="AX161" s="13" t="s">
        <v>85</v>
      </c>
      <c r="AY161" s="164" t="s">
        <v>172</v>
      </c>
    </row>
    <row r="162" spans="1:65" s="2" customFormat="1" ht="14.4" customHeight="1">
      <c r="A162" s="32"/>
      <c r="B162" s="148"/>
      <c r="C162" s="183" t="s">
        <v>240</v>
      </c>
      <c r="D162" s="183" t="s">
        <v>250</v>
      </c>
      <c r="E162" s="184" t="s">
        <v>320</v>
      </c>
      <c r="F162" s="185" t="s">
        <v>321</v>
      </c>
      <c r="G162" s="186" t="s">
        <v>294</v>
      </c>
      <c r="H162" s="187">
        <v>56.592</v>
      </c>
      <c r="I162" s="188"/>
      <c r="J162" s="189">
        <f>ROUND(I162*H162,2)</f>
        <v>0</v>
      </c>
      <c r="K162" s="185" t="s">
        <v>178</v>
      </c>
      <c r="L162" s="190"/>
      <c r="M162" s="191" t="s">
        <v>1</v>
      </c>
      <c r="N162" s="192" t="s">
        <v>43</v>
      </c>
      <c r="O162" s="58"/>
      <c r="P162" s="158">
        <f>O162*H162</f>
        <v>0</v>
      </c>
      <c r="Q162" s="158">
        <v>1</v>
      </c>
      <c r="R162" s="158">
        <f>Q162*H162</f>
        <v>56.592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211</v>
      </c>
      <c r="AT162" s="160" t="s">
        <v>250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179</v>
      </c>
      <c r="BM162" s="160" t="s">
        <v>2205</v>
      </c>
    </row>
    <row r="163" spans="2:51" s="13" customFormat="1" ht="10">
      <c r="B163" s="162"/>
      <c r="D163" s="163" t="s">
        <v>181</v>
      </c>
      <c r="F163" s="165" t="s">
        <v>2206</v>
      </c>
      <c r="H163" s="166">
        <v>56.592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181</v>
      </c>
      <c r="AU163" s="164" t="s">
        <v>88</v>
      </c>
      <c r="AV163" s="13" t="s">
        <v>88</v>
      </c>
      <c r="AW163" s="13" t="s">
        <v>3</v>
      </c>
      <c r="AX163" s="13" t="s">
        <v>85</v>
      </c>
      <c r="AY163" s="164" t="s">
        <v>172</v>
      </c>
    </row>
    <row r="164" spans="2:63" s="12" customFormat="1" ht="22.75" customHeight="1">
      <c r="B164" s="135"/>
      <c r="D164" s="136" t="s">
        <v>77</v>
      </c>
      <c r="E164" s="146" t="s">
        <v>179</v>
      </c>
      <c r="F164" s="146" t="s">
        <v>362</v>
      </c>
      <c r="I164" s="138"/>
      <c r="J164" s="147">
        <f>BK164</f>
        <v>0</v>
      </c>
      <c r="L164" s="135"/>
      <c r="M164" s="140"/>
      <c r="N164" s="141"/>
      <c r="O164" s="141"/>
      <c r="P164" s="142">
        <f>SUM(P165:P168)</f>
        <v>0</v>
      </c>
      <c r="Q164" s="141"/>
      <c r="R164" s="142">
        <f>SUM(R165:R168)</f>
        <v>17.41003719</v>
      </c>
      <c r="S164" s="141"/>
      <c r="T164" s="143">
        <f>SUM(T165:T168)</f>
        <v>0</v>
      </c>
      <c r="AR164" s="136" t="s">
        <v>85</v>
      </c>
      <c r="AT164" s="144" t="s">
        <v>77</v>
      </c>
      <c r="AU164" s="144" t="s">
        <v>85</v>
      </c>
      <c r="AY164" s="136" t="s">
        <v>172</v>
      </c>
      <c r="BK164" s="145">
        <f>SUM(BK165:BK168)</f>
        <v>0</v>
      </c>
    </row>
    <row r="165" spans="1:65" s="2" customFormat="1" ht="24.15" customHeight="1">
      <c r="A165" s="32"/>
      <c r="B165" s="148"/>
      <c r="C165" s="149" t="s">
        <v>245</v>
      </c>
      <c r="D165" s="149" t="s">
        <v>174</v>
      </c>
      <c r="E165" s="150" t="s">
        <v>364</v>
      </c>
      <c r="F165" s="151" t="s">
        <v>365</v>
      </c>
      <c r="G165" s="152" t="s">
        <v>214</v>
      </c>
      <c r="H165" s="153">
        <v>7.347</v>
      </c>
      <c r="I165" s="154"/>
      <c r="J165" s="155">
        <f>ROUND(I165*H165,2)</f>
        <v>0</v>
      </c>
      <c r="K165" s="151" t="s">
        <v>178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1.89077</v>
      </c>
      <c r="R165" s="158">
        <f>Q165*H165</f>
        <v>13.891487190000001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179</v>
      </c>
      <c r="AT165" s="160" t="s">
        <v>174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179</v>
      </c>
      <c r="BM165" s="160" t="s">
        <v>2207</v>
      </c>
    </row>
    <row r="166" spans="2:51" s="13" customFormat="1" ht="10">
      <c r="B166" s="162"/>
      <c r="D166" s="163" t="s">
        <v>181</v>
      </c>
      <c r="E166" s="164" t="s">
        <v>1</v>
      </c>
      <c r="F166" s="165" t="s">
        <v>2208</v>
      </c>
      <c r="H166" s="166">
        <v>7.347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34</v>
      </c>
      <c r="AX166" s="13" t="s">
        <v>85</v>
      </c>
      <c r="AY166" s="164" t="s">
        <v>172</v>
      </c>
    </row>
    <row r="167" spans="1:65" s="2" customFormat="1" ht="24.15" customHeight="1">
      <c r="A167" s="32"/>
      <c r="B167" s="148"/>
      <c r="C167" s="149" t="s">
        <v>249</v>
      </c>
      <c r="D167" s="149" t="s">
        <v>174</v>
      </c>
      <c r="E167" s="150" t="s">
        <v>371</v>
      </c>
      <c r="F167" s="151" t="s">
        <v>372</v>
      </c>
      <c r="G167" s="152" t="s">
        <v>214</v>
      </c>
      <c r="H167" s="153">
        <v>1.575</v>
      </c>
      <c r="I167" s="154"/>
      <c r="J167" s="155">
        <f>ROUND(I167*H167,2)</f>
        <v>0</v>
      </c>
      <c r="K167" s="151" t="s">
        <v>178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2.234</v>
      </c>
      <c r="R167" s="158">
        <f>Q167*H167</f>
        <v>3.51855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179</v>
      </c>
      <c r="AT167" s="160" t="s">
        <v>174</v>
      </c>
      <c r="AU167" s="160" t="s">
        <v>88</v>
      </c>
      <c r="AY167" s="17" t="s">
        <v>172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179</v>
      </c>
      <c r="BM167" s="160" t="s">
        <v>2209</v>
      </c>
    </row>
    <row r="168" spans="2:51" s="13" customFormat="1" ht="10">
      <c r="B168" s="162"/>
      <c r="D168" s="163" t="s">
        <v>181</v>
      </c>
      <c r="E168" s="164" t="s">
        <v>1</v>
      </c>
      <c r="F168" s="165" t="s">
        <v>2210</v>
      </c>
      <c r="H168" s="166">
        <v>1.575</v>
      </c>
      <c r="I168" s="167"/>
      <c r="L168" s="162"/>
      <c r="M168" s="168"/>
      <c r="N168" s="169"/>
      <c r="O168" s="169"/>
      <c r="P168" s="169"/>
      <c r="Q168" s="169"/>
      <c r="R168" s="169"/>
      <c r="S168" s="169"/>
      <c r="T168" s="170"/>
      <c r="AT168" s="164" t="s">
        <v>181</v>
      </c>
      <c r="AU168" s="164" t="s">
        <v>88</v>
      </c>
      <c r="AV168" s="13" t="s">
        <v>88</v>
      </c>
      <c r="AW168" s="13" t="s">
        <v>34</v>
      </c>
      <c r="AX168" s="13" t="s">
        <v>85</v>
      </c>
      <c r="AY168" s="164" t="s">
        <v>172</v>
      </c>
    </row>
    <row r="169" spans="2:63" s="12" customFormat="1" ht="22.75" customHeight="1">
      <c r="B169" s="135"/>
      <c r="D169" s="136" t="s">
        <v>77</v>
      </c>
      <c r="E169" s="146" t="s">
        <v>211</v>
      </c>
      <c r="F169" s="146" t="s">
        <v>410</v>
      </c>
      <c r="I169" s="138"/>
      <c r="J169" s="147">
        <f>BK169</f>
        <v>0</v>
      </c>
      <c r="L169" s="135"/>
      <c r="M169" s="140"/>
      <c r="N169" s="141"/>
      <c r="O169" s="141"/>
      <c r="P169" s="142">
        <f>SUM(P170:P193)</f>
        <v>0</v>
      </c>
      <c r="Q169" s="141"/>
      <c r="R169" s="142">
        <f>SUM(R170:R193)</f>
        <v>32.2675586</v>
      </c>
      <c r="S169" s="141"/>
      <c r="T169" s="143">
        <f>SUM(T170:T193)</f>
        <v>0</v>
      </c>
      <c r="AR169" s="136" t="s">
        <v>85</v>
      </c>
      <c r="AT169" s="144" t="s">
        <v>77</v>
      </c>
      <c r="AU169" s="144" t="s">
        <v>85</v>
      </c>
      <c r="AY169" s="136" t="s">
        <v>172</v>
      </c>
      <c r="BK169" s="145">
        <f>SUM(BK170:BK193)</f>
        <v>0</v>
      </c>
    </row>
    <row r="170" spans="1:65" s="2" customFormat="1" ht="24.15" customHeight="1">
      <c r="A170" s="32"/>
      <c r="B170" s="148"/>
      <c r="C170" s="149" t="s">
        <v>8</v>
      </c>
      <c r="D170" s="149" t="s">
        <v>174</v>
      </c>
      <c r="E170" s="150" t="s">
        <v>2211</v>
      </c>
      <c r="F170" s="151" t="s">
        <v>2212</v>
      </c>
      <c r="G170" s="152" t="s">
        <v>200</v>
      </c>
      <c r="H170" s="153">
        <v>91.84</v>
      </c>
      <c r="I170" s="154"/>
      <c r="J170" s="155">
        <f>ROUND(I170*H170,2)</f>
        <v>0</v>
      </c>
      <c r="K170" s="151" t="s">
        <v>178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1E-05</v>
      </c>
      <c r="R170" s="158">
        <f>Q170*H170</f>
        <v>0.0009184000000000001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179</v>
      </c>
      <c r="AT170" s="160" t="s">
        <v>174</v>
      </c>
      <c r="AU170" s="160" t="s">
        <v>88</v>
      </c>
      <c r="AY170" s="17" t="s">
        <v>172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179</v>
      </c>
      <c r="BM170" s="160" t="s">
        <v>2213</v>
      </c>
    </row>
    <row r="171" spans="2:51" s="13" customFormat="1" ht="10">
      <c r="B171" s="162"/>
      <c r="D171" s="163" t="s">
        <v>181</v>
      </c>
      <c r="E171" s="164" t="s">
        <v>1</v>
      </c>
      <c r="F171" s="165" t="s">
        <v>2214</v>
      </c>
      <c r="H171" s="166">
        <v>91.84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34</v>
      </c>
      <c r="AX171" s="13" t="s">
        <v>85</v>
      </c>
      <c r="AY171" s="164" t="s">
        <v>172</v>
      </c>
    </row>
    <row r="172" spans="1:65" s="2" customFormat="1" ht="24.15" customHeight="1">
      <c r="A172" s="32"/>
      <c r="B172" s="148"/>
      <c r="C172" s="183" t="s">
        <v>257</v>
      </c>
      <c r="D172" s="183" t="s">
        <v>250</v>
      </c>
      <c r="E172" s="184" t="s">
        <v>2215</v>
      </c>
      <c r="F172" s="185" t="s">
        <v>2216</v>
      </c>
      <c r="G172" s="186" t="s">
        <v>200</v>
      </c>
      <c r="H172" s="187">
        <v>93.218</v>
      </c>
      <c r="I172" s="188"/>
      <c r="J172" s="189">
        <f>ROUND(I172*H172,2)</f>
        <v>0</v>
      </c>
      <c r="K172" s="185" t="s">
        <v>178</v>
      </c>
      <c r="L172" s="190"/>
      <c r="M172" s="191" t="s">
        <v>1</v>
      </c>
      <c r="N172" s="192" t="s">
        <v>43</v>
      </c>
      <c r="O172" s="58"/>
      <c r="P172" s="158">
        <f>O172*H172</f>
        <v>0</v>
      </c>
      <c r="Q172" s="158">
        <v>0.0029</v>
      </c>
      <c r="R172" s="158">
        <f>Q172*H172</f>
        <v>0.27033219999999997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211</v>
      </c>
      <c r="AT172" s="160" t="s">
        <v>250</v>
      </c>
      <c r="AU172" s="160" t="s">
        <v>88</v>
      </c>
      <c r="AY172" s="17" t="s">
        <v>172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179</v>
      </c>
      <c r="BM172" s="160" t="s">
        <v>2217</v>
      </c>
    </row>
    <row r="173" spans="2:51" s="13" customFormat="1" ht="10">
      <c r="B173" s="162"/>
      <c r="D173" s="163" t="s">
        <v>181</v>
      </c>
      <c r="F173" s="165" t="s">
        <v>2218</v>
      </c>
      <c r="H173" s="166">
        <v>93.218</v>
      </c>
      <c r="I173" s="167"/>
      <c r="L173" s="162"/>
      <c r="M173" s="168"/>
      <c r="N173" s="169"/>
      <c r="O173" s="169"/>
      <c r="P173" s="169"/>
      <c r="Q173" s="169"/>
      <c r="R173" s="169"/>
      <c r="S173" s="169"/>
      <c r="T173" s="170"/>
      <c r="AT173" s="164" t="s">
        <v>181</v>
      </c>
      <c r="AU173" s="164" t="s">
        <v>88</v>
      </c>
      <c r="AV173" s="13" t="s">
        <v>88</v>
      </c>
      <c r="AW173" s="13" t="s">
        <v>3</v>
      </c>
      <c r="AX173" s="13" t="s">
        <v>85</v>
      </c>
      <c r="AY173" s="164" t="s">
        <v>172</v>
      </c>
    </row>
    <row r="174" spans="1:65" s="2" customFormat="1" ht="14.4" customHeight="1">
      <c r="A174" s="32"/>
      <c r="B174" s="148"/>
      <c r="C174" s="183" t="s">
        <v>262</v>
      </c>
      <c r="D174" s="183" t="s">
        <v>250</v>
      </c>
      <c r="E174" s="184" t="s">
        <v>2219</v>
      </c>
      <c r="F174" s="185" t="s">
        <v>2220</v>
      </c>
      <c r="G174" s="186" t="s">
        <v>260</v>
      </c>
      <c r="H174" s="187">
        <v>58</v>
      </c>
      <c r="I174" s="188"/>
      <c r="J174" s="189">
        <f>ROUND(I174*H174,2)</f>
        <v>0</v>
      </c>
      <c r="K174" s="185" t="s">
        <v>1</v>
      </c>
      <c r="L174" s="190"/>
      <c r="M174" s="191" t="s">
        <v>1</v>
      </c>
      <c r="N174" s="192" t="s">
        <v>43</v>
      </c>
      <c r="O174" s="58"/>
      <c r="P174" s="158">
        <f>O174*H174</f>
        <v>0</v>
      </c>
      <c r="Q174" s="158">
        <v>0.00065</v>
      </c>
      <c r="R174" s="158">
        <f>Q174*H174</f>
        <v>0.0377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211</v>
      </c>
      <c r="AT174" s="160" t="s">
        <v>250</v>
      </c>
      <c r="AU174" s="160" t="s">
        <v>88</v>
      </c>
      <c r="AY174" s="17" t="s">
        <v>172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179</v>
      </c>
      <c r="BM174" s="160" t="s">
        <v>2221</v>
      </c>
    </row>
    <row r="175" spans="1:47" s="2" customFormat="1" ht="18">
      <c r="A175" s="32"/>
      <c r="B175" s="33"/>
      <c r="C175" s="32"/>
      <c r="D175" s="163" t="s">
        <v>191</v>
      </c>
      <c r="E175" s="32"/>
      <c r="F175" s="171" t="s">
        <v>2222</v>
      </c>
      <c r="G175" s="32"/>
      <c r="H175" s="32"/>
      <c r="I175" s="172"/>
      <c r="J175" s="32"/>
      <c r="K175" s="32"/>
      <c r="L175" s="33"/>
      <c r="M175" s="173"/>
      <c r="N175" s="174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191</v>
      </c>
      <c r="AU175" s="17" t="s">
        <v>88</v>
      </c>
    </row>
    <row r="176" spans="2:51" s="13" customFormat="1" ht="10">
      <c r="B176" s="162"/>
      <c r="D176" s="163" t="s">
        <v>181</v>
      </c>
      <c r="E176" s="164" t="s">
        <v>1</v>
      </c>
      <c r="F176" s="165" t="s">
        <v>2223</v>
      </c>
      <c r="H176" s="166">
        <v>58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34</v>
      </c>
      <c r="AX176" s="13" t="s">
        <v>85</v>
      </c>
      <c r="AY176" s="164" t="s">
        <v>172</v>
      </c>
    </row>
    <row r="177" spans="1:65" s="2" customFormat="1" ht="24.15" customHeight="1">
      <c r="A177" s="32"/>
      <c r="B177" s="148"/>
      <c r="C177" s="149" t="s">
        <v>266</v>
      </c>
      <c r="D177" s="149" t="s">
        <v>174</v>
      </c>
      <c r="E177" s="150" t="s">
        <v>2224</v>
      </c>
      <c r="F177" s="151" t="s">
        <v>2225</v>
      </c>
      <c r="G177" s="152" t="s">
        <v>260</v>
      </c>
      <c r="H177" s="153">
        <v>28</v>
      </c>
      <c r="I177" s="154"/>
      <c r="J177" s="155">
        <f>ROUND(I177*H177,2)</f>
        <v>0</v>
      </c>
      <c r="K177" s="151" t="s">
        <v>178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0.3409</v>
      </c>
      <c r="R177" s="158">
        <f>Q177*H177</f>
        <v>9.5452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179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179</v>
      </c>
      <c r="BM177" s="160" t="s">
        <v>2226</v>
      </c>
    </row>
    <row r="178" spans="1:47" s="2" customFormat="1" ht="18">
      <c r="A178" s="32"/>
      <c r="B178" s="33"/>
      <c r="C178" s="32"/>
      <c r="D178" s="163" t="s">
        <v>191</v>
      </c>
      <c r="E178" s="32"/>
      <c r="F178" s="171" t="s">
        <v>2227</v>
      </c>
      <c r="G178" s="32"/>
      <c r="H178" s="32"/>
      <c r="I178" s="172"/>
      <c r="J178" s="32"/>
      <c r="K178" s="32"/>
      <c r="L178" s="33"/>
      <c r="M178" s="173"/>
      <c r="N178" s="174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191</v>
      </c>
      <c r="AU178" s="17" t="s">
        <v>88</v>
      </c>
    </row>
    <row r="179" spans="1:65" s="2" customFormat="1" ht="24.15" customHeight="1">
      <c r="A179" s="32"/>
      <c r="B179" s="148"/>
      <c r="C179" s="183" t="s">
        <v>270</v>
      </c>
      <c r="D179" s="183" t="s">
        <v>250</v>
      </c>
      <c r="E179" s="184" t="s">
        <v>2228</v>
      </c>
      <c r="F179" s="185" t="s">
        <v>2229</v>
      </c>
      <c r="G179" s="186" t="s">
        <v>260</v>
      </c>
      <c r="H179" s="187">
        <v>28</v>
      </c>
      <c r="I179" s="188"/>
      <c r="J179" s="189">
        <f aca="true" t="shared" si="0" ref="J179:J193">ROUND(I179*H179,2)</f>
        <v>0</v>
      </c>
      <c r="K179" s="185" t="s">
        <v>178</v>
      </c>
      <c r="L179" s="190"/>
      <c r="M179" s="191" t="s">
        <v>1</v>
      </c>
      <c r="N179" s="192" t="s">
        <v>43</v>
      </c>
      <c r="O179" s="58"/>
      <c r="P179" s="158">
        <f aca="true" t="shared" si="1" ref="P179:P193">O179*H179</f>
        <v>0</v>
      </c>
      <c r="Q179" s="158">
        <v>0.072</v>
      </c>
      <c r="R179" s="158">
        <f aca="true" t="shared" si="2" ref="R179:R193">Q179*H179</f>
        <v>2.016</v>
      </c>
      <c r="S179" s="158">
        <v>0</v>
      </c>
      <c r="T179" s="159">
        <f aca="true" t="shared" si="3" ref="T179:T19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211</v>
      </c>
      <c r="AT179" s="160" t="s">
        <v>250</v>
      </c>
      <c r="AU179" s="160" t="s">
        <v>88</v>
      </c>
      <c r="AY179" s="17" t="s">
        <v>172</v>
      </c>
      <c r="BE179" s="161">
        <f aca="true" t="shared" si="4" ref="BE179:BE193">IF(N179="základní",J179,0)</f>
        <v>0</v>
      </c>
      <c r="BF179" s="161">
        <f aca="true" t="shared" si="5" ref="BF179:BF193">IF(N179="snížená",J179,0)</f>
        <v>0</v>
      </c>
      <c r="BG179" s="161">
        <f aca="true" t="shared" si="6" ref="BG179:BG193">IF(N179="zákl. přenesená",J179,0)</f>
        <v>0</v>
      </c>
      <c r="BH179" s="161">
        <f aca="true" t="shared" si="7" ref="BH179:BH193">IF(N179="sníž. přenesená",J179,0)</f>
        <v>0</v>
      </c>
      <c r="BI179" s="161">
        <f aca="true" t="shared" si="8" ref="BI179:BI193">IF(N179="nulová",J179,0)</f>
        <v>0</v>
      </c>
      <c r="BJ179" s="17" t="s">
        <v>85</v>
      </c>
      <c r="BK179" s="161">
        <f aca="true" t="shared" si="9" ref="BK179:BK193">ROUND(I179*H179,2)</f>
        <v>0</v>
      </c>
      <c r="BL179" s="17" t="s">
        <v>179</v>
      </c>
      <c r="BM179" s="160" t="s">
        <v>2230</v>
      </c>
    </row>
    <row r="180" spans="1:65" s="2" customFormat="1" ht="24.15" customHeight="1">
      <c r="A180" s="32"/>
      <c r="B180" s="148"/>
      <c r="C180" s="183" t="s">
        <v>278</v>
      </c>
      <c r="D180" s="183" t="s">
        <v>250</v>
      </c>
      <c r="E180" s="184" t="s">
        <v>2231</v>
      </c>
      <c r="F180" s="185" t="s">
        <v>2232</v>
      </c>
      <c r="G180" s="186" t="s">
        <v>260</v>
      </c>
      <c r="H180" s="187">
        <v>28</v>
      </c>
      <c r="I180" s="188"/>
      <c r="J180" s="189">
        <f t="shared" si="0"/>
        <v>0</v>
      </c>
      <c r="K180" s="185" t="s">
        <v>178</v>
      </c>
      <c r="L180" s="190"/>
      <c r="M180" s="191" t="s">
        <v>1</v>
      </c>
      <c r="N180" s="192" t="s">
        <v>43</v>
      </c>
      <c r="O180" s="58"/>
      <c r="P180" s="158">
        <f t="shared" si="1"/>
        <v>0</v>
      </c>
      <c r="Q180" s="158">
        <v>0.08</v>
      </c>
      <c r="R180" s="158">
        <f t="shared" si="2"/>
        <v>2.24</v>
      </c>
      <c r="S180" s="158">
        <v>0</v>
      </c>
      <c r="T180" s="159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211</v>
      </c>
      <c r="AT180" s="160" t="s">
        <v>250</v>
      </c>
      <c r="AU180" s="160" t="s">
        <v>88</v>
      </c>
      <c r="AY180" s="17" t="s">
        <v>172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17" t="s">
        <v>85</v>
      </c>
      <c r="BK180" s="161">
        <f t="shared" si="9"/>
        <v>0</v>
      </c>
      <c r="BL180" s="17" t="s">
        <v>179</v>
      </c>
      <c r="BM180" s="160" t="s">
        <v>2233</v>
      </c>
    </row>
    <row r="181" spans="1:65" s="2" customFormat="1" ht="24.15" customHeight="1">
      <c r="A181" s="32"/>
      <c r="B181" s="148"/>
      <c r="C181" s="183" t="s">
        <v>7</v>
      </c>
      <c r="D181" s="183" t="s">
        <v>250</v>
      </c>
      <c r="E181" s="184" t="s">
        <v>2234</v>
      </c>
      <c r="F181" s="185" t="s">
        <v>2235</v>
      </c>
      <c r="G181" s="186" t="s">
        <v>260</v>
      </c>
      <c r="H181" s="187">
        <v>28</v>
      </c>
      <c r="I181" s="188"/>
      <c r="J181" s="189">
        <f t="shared" si="0"/>
        <v>0</v>
      </c>
      <c r="K181" s="185" t="s">
        <v>178</v>
      </c>
      <c r="L181" s="190"/>
      <c r="M181" s="191" t="s">
        <v>1</v>
      </c>
      <c r="N181" s="192" t="s">
        <v>43</v>
      </c>
      <c r="O181" s="58"/>
      <c r="P181" s="158">
        <f t="shared" si="1"/>
        <v>0</v>
      </c>
      <c r="Q181" s="158">
        <v>0.057</v>
      </c>
      <c r="R181" s="158">
        <f t="shared" si="2"/>
        <v>1.596</v>
      </c>
      <c r="S181" s="158">
        <v>0</v>
      </c>
      <c r="T181" s="159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211</v>
      </c>
      <c r="AT181" s="160" t="s">
        <v>250</v>
      </c>
      <c r="AU181" s="160" t="s">
        <v>88</v>
      </c>
      <c r="AY181" s="17" t="s">
        <v>172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17" t="s">
        <v>85</v>
      </c>
      <c r="BK181" s="161">
        <f t="shared" si="9"/>
        <v>0</v>
      </c>
      <c r="BL181" s="17" t="s">
        <v>179</v>
      </c>
      <c r="BM181" s="160" t="s">
        <v>2236</v>
      </c>
    </row>
    <row r="182" spans="1:65" s="2" customFormat="1" ht="24.15" customHeight="1">
      <c r="A182" s="32"/>
      <c r="B182" s="148"/>
      <c r="C182" s="183" t="s">
        <v>286</v>
      </c>
      <c r="D182" s="183" t="s">
        <v>250</v>
      </c>
      <c r="E182" s="184" t="s">
        <v>2237</v>
      </c>
      <c r="F182" s="185" t="s">
        <v>2238</v>
      </c>
      <c r="G182" s="186" t="s">
        <v>260</v>
      </c>
      <c r="H182" s="187">
        <v>2</v>
      </c>
      <c r="I182" s="188"/>
      <c r="J182" s="189">
        <f t="shared" si="0"/>
        <v>0</v>
      </c>
      <c r="K182" s="185" t="s">
        <v>1</v>
      </c>
      <c r="L182" s="190"/>
      <c r="M182" s="191" t="s">
        <v>1</v>
      </c>
      <c r="N182" s="192" t="s">
        <v>43</v>
      </c>
      <c r="O182" s="58"/>
      <c r="P182" s="158">
        <f t="shared" si="1"/>
        <v>0</v>
      </c>
      <c r="Q182" s="158">
        <v>0.057</v>
      </c>
      <c r="R182" s="158">
        <f t="shared" si="2"/>
        <v>0.114</v>
      </c>
      <c r="S182" s="158">
        <v>0</v>
      </c>
      <c r="T182" s="159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211</v>
      </c>
      <c r="AT182" s="160" t="s">
        <v>250</v>
      </c>
      <c r="AU182" s="160" t="s">
        <v>88</v>
      </c>
      <c r="AY182" s="17" t="s">
        <v>172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17" t="s">
        <v>85</v>
      </c>
      <c r="BK182" s="161">
        <f t="shared" si="9"/>
        <v>0</v>
      </c>
      <c r="BL182" s="17" t="s">
        <v>179</v>
      </c>
      <c r="BM182" s="160" t="s">
        <v>2239</v>
      </c>
    </row>
    <row r="183" spans="1:65" s="2" customFormat="1" ht="14.4" customHeight="1">
      <c r="A183" s="32"/>
      <c r="B183" s="148"/>
      <c r="C183" s="183" t="s">
        <v>291</v>
      </c>
      <c r="D183" s="183" t="s">
        <v>250</v>
      </c>
      <c r="E183" s="184" t="s">
        <v>2240</v>
      </c>
      <c r="F183" s="185" t="s">
        <v>2241</v>
      </c>
      <c r="G183" s="186" t="s">
        <v>260</v>
      </c>
      <c r="H183" s="187">
        <v>28</v>
      </c>
      <c r="I183" s="188"/>
      <c r="J183" s="189">
        <f t="shared" si="0"/>
        <v>0</v>
      </c>
      <c r="K183" s="185" t="s">
        <v>178</v>
      </c>
      <c r="L183" s="190"/>
      <c r="M183" s="191" t="s">
        <v>1</v>
      </c>
      <c r="N183" s="192" t="s">
        <v>43</v>
      </c>
      <c r="O183" s="58"/>
      <c r="P183" s="158">
        <f t="shared" si="1"/>
        <v>0</v>
      </c>
      <c r="Q183" s="158">
        <v>0.111</v>
      </c>
      <c r="R183" s="158">
        <f t="shared" si="2"/>
        <v>3.108</v>
      </c>
      <c r="S183" s="158">
        <v>0</v>
      </c>
      <c r="T183" s="159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211</v>
      </c>
      <c r="AT183" s="160" t="s">
        <v>250</v>
      </c>
      <c r="AU183" s="160" t="s">
        <v>88</v>
      </c>
      <c r="AY183" s="17" t="s">
        <v>172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17" t="s">
        <v>85</v>
      </c>
      <c r="BK183" s="161">
        <f t="shared" si="9"/>
        <v>0</v>
      </c>
      <c r="BL183" s="17" t="s">
        <v>179</v>
      </c>
      <c r="BM183" s="160" t="s">
        <v>2242</v>
      </c>
    </row>
    <row r="184" spans="1:65" s="2" customFormat="1" ht="14.4" customHeight="1">
      <c r="A184" s="32"/>
      <c r="B184" s="148"/>
      <c r="C184" s="183" t="s">
        <v>298</v>
      </c>
      <c r="D184" s="183" t="s">
        <v>250</v>
      </c>
      <c r="E184" s="184" t="s">
        <v>2243</v>
      </c>
      <c r="F184" s="185" t="s">
        <v>2244</v>
      </c>
      <c r="G184" s="186" t="s">
        <v>260</v>
      </c>
      <c r="H184" s="187">
        <v>28</v>
      </c>
      <c r="I184" s="188"/>
      <c r="J184" s="189">
        <f t="shared" si="0"/>
        <v>0</v>
      </c>
      <c r="K184" s="185" t="s">
        <v>178</v>
      </c>
      <c r="L184" s="190"/>
      <c r="M184" s="191" t="s">
        <v>1</v>
      </c>
      <c r="N184" s="192" t="s">
        <v>43</v>
      </c>
      <c r="O184" s="58"/>
      <c r="P184" s="158">
        <f t="shared" si="1"/>
        <v>0</v>
      </c>
      <c r="Q184" s="158">
        <v>0.00044</v>
      </c>
      <c r="R184" s="158">
        <f t="shared" si="2"/>
        <v>0.012320000000000001</v>
      </c>
      <c r="S184" s="158">
        <v>0</v>
      </c>
      <c r="T184" s="159">
        <f t="shared" si="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211</v>
      </c>
      <c r="AT184" s="160" t="s">
        <v>250</v>
      </c>
      <c r="AU184" s="160" t="s">
        <v>88</v>
      </c>
      <c r="AY184" s="17" t="s">
        <v>172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17" t="s">
        <v>85</v>
      </c>
      <c r="BK184" s="161">
        <f t="shared" si="9"/>
        <v>0</v>
      </c>
      <c r="BL184" s="17" t="s">
        <v>179</v>
      </c>
      <c r="BM184" s="160" t="s">
        <v>2245</v>
      </c>
    </row>
    <row r="185" spans="1:65" s="2" customFormat="1" ht="24.15" customHeight="1">
      <c r="A185" s="32"/>
      <c r="B185" s="148"/>
      <c r="C185" s="183" t="s">
        <v>312</v>
      </c>
      <c r="D185" s="183" t="s">
        <v>250</v>
      </c>
      <c r="E185" s="184" t="s">
        <v>2246</v>
      </c>
      <c r="F185" s="185" t="s">
        <v>2247</v>
      </c>
      <c r="G185" s="186" t="s">
        <v>260</v>
      </c>
      <c r="H185" s="187">
        <v>28</v>
      </c>
      <c r="I185" s="188"/>
      <c r="J185" s="189">
        <f t="shared" si="0"/>
        <v>0</v>
      </c>
      <c r="K185" s="185" t="s">
        <v>178</v>
      </c>
      <c r="L185" s="190"/>
      <c r="M185" s="191" t="s">
        <v>1</v>
      </c>
      <c r="N185" s="192" t="s">
        <v>43</v>
      </c>
      <c r="O185" s="58"/>
      <c r="P185" s="158">
        <f t="shared" si="1"/>
        <v>0</v>
      </c>
      <c r="Q185" s="158">
        <v>0.027</v>
      </c>
      <c r="R185" s="158">
        <f t="shared" si="2"/>
        <v>0.756</v>
      </c>
      <c r="S185" s="158">
        <v>0</v>
      </c>
      <c r="T185" s="159">
        <f t="shared" si="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211</v>
      </c>
      <c r="AT185" s="160" t="s">
        <v>250</v>
      </c>
      <c r="AU185" s="160" t="s">
        <v>88</v>
      </c>
      <c r="AY185" s="17" t="s">
        <v>172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7" t="s">
        <v>85</v>
      </c>
      <c r="BK185" s="161">
        <f t="shared" si="9"/>
        <v>0</v>
      </c>
      <c r="BL185" s="17" t="s">
        <v>179</v>
      </c>
      <c r="BM185" s="160" t="s">
        <v>2248</v>
      </c>
    </row>
    <row r="186" spans="1:65" s="2" customFormat="1" ht="24.15" customHeight="1">
      <c r="A186" s="32"/>
      <c r="B186" s="148"/>
      <c r="C186" s="149" t="s">
        <v>319</v>
      </c>
      <c r="D186" s="149" t="s">
        <v>174</v>
      </c>
      <c r="E186" s="150" t="s">
        <v>2249</v>
      </c>
      <c r="F186" s="151" t="s">
        <v>2250</v>
      </c>
      <c r="G186" s="152" t="s">
        <v>260</v>
      </c>
      <c r="H186" s="153">
        <v>5.2</v>
      </c>
      <c r="I186" s="154"/>
      <c r="J186" s="155">
        <f t="shared" si="0"/>
        <v>0</v>
      </c>
      <c r="K186" s="151" t="s">
        <v>178</v>
      </c>
      <c r="L186" s="33"/>
      <c r="M186" s="156" t="s">
        <v>1</v>
      </c>
      <c r="N186" s="157" t="s">
        <v>43</v>
      </c>
      <c r="O186" s="58"/>
      <c r="P186" s="158">
        <f t="shared" si="1"/>
        <v>0</v>
      </c>
      <c r="Q186" s="158">
        <v>0.14494</v>
      </c>
      <c r="R186" s="158">
        <f t="shared" si="2"/>
        <v>0.7536880000000001</v>
      </c>
      <c r="S186" s="158">
        <v>0</v>
      </c>
      <c r="T186" s="159">
        <f t="shared" si="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179</v>
      </c>
      <c r="AT186" s="160" t="s">
        <v>174</v>
      </c>
      <c r="AU186" s="160" t="s">
        <v>88</v>
      </c>
      <c r="AY186" s="17" t="s">
        <v>172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7" t="s">
        <v>85</v>
      </c>
      <c r="BK186" s="161">
        <f t="shared" si="9"/>
        <v>0</v>
      </c>
      <c r="BL186" s="17" t="s">
        <v>179</v>
      </c>
      <c r="BM186" s="160" t="s">
        <v>2251</v>
      </c>
    </row>
    <row r="187" spans="1:65" s="2" customFormat="1" ht="24.15" customHeight="1">
      <c r="A187" s="32"/>
      <c r="B187" s="148"/>
      <c r="C187" s="183" t="s">
        <v>324</v>
      </c>
      <c r="D187" s="183" t="s">
        <v>250</v>
      </c>
      <c r="E187" s="184" t="s">
        <v>2252</v>
      </c>
      <c r="F187" s="185" t="s">
        <v>2253</v>
      </c>
      <c r="G187" s="186" t="s">
        <v>200</v>
      </c>
      <c r="H187" s="187">
        <v>5.2</v>
      </c>
      <c r="I187" s="188"/>
      <c r="J187" s="189">
        <f t="shared" si="0"/>
        <v>0</v>
      </c>
      <c r="K187" s="185" t="s">
        <v>178</v>
      </c>
      <c r="L187" s="190"/>
      <c r="M187" s="191" t="s">
        <v>1</v>
      </c>
      <c r="N187" s="192" t="s">
        <v>43</v>
      </c>
      <c r="O187" s="58"/>
      <c r="P187" s="158">
        <f t="shared" si="1"/>
        <v>0</v>
      </c>
      <c r="Q187" s="158">
        <v>0.337</v>
      </c>
      <c r="R187" s="158">
        <f t="shared" si="2"/>
        <v>1.7524000000000002</v>
      </c>
      <c r="S187" s="158">
        <v>0</v>
      </c>
      <c r="T187" s="159">
        <f t="shared" si="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211</v>
      </c>
      <c r="AT187" s="160" t="s">
        <v>250</v>
      </c>
      <c r="AU187" s="160" t="s">
        <v>88</v>
      </c>
      <c r="AY187" s="17" t="s">
        <v>172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7" t="s">
        <v>85</v>
      </c>
      <c r="BK187" s="161">
        <f t="shared" si="9"/>
        <v>0</v>
      </c>
      <c r="BL187" s="17" t="s">
        <v>179</v>
      </c>
      <c r="BM187" s="160" t="s">
        <v>2254</v>
      </c>
    </row>
    <row r="188" spans="1:65" s="2" customFormat="1" ht="24.15" customHeight="1">
      <c r="A188" s="32"/>
      <c r="B188" s="148"/>
      <c r="C188" s="149" t="s">
        <v>328</v>
      </c>
      <c r="D188" s="149" t="s">
        <v>174</v>
      </c>
      <c r="E188" s="150" t="s">
        <v>2255</v>
      </c>
      <c r="F188" s="151" t="s">
        <v>2256</v>
      </c>
      <c r="G188" s="152" t="s">
        <v>260</v>
      </c>
      <c r="H188" s="153">
        <v>29</v>
      </c>
      <c r="I188" s="154"/>
      <c r="J188" s="155">
        <f t="shared" si="0"/>
        <v>0</v>
      </c>
      <c r="K188" s="151" t="s">
        <v>178</v>
      </c>
      <c r="L188" s="33"/>
      <c r="M188" s="156" t="s">
        <v>1</v>
      </c>
      <c r="N188" s="157" t="s">
        <v>43</v>
      </c>
      <c r="O188" s="58"/>
      <c r="P188" s="158">
        <f t="shared" si="1"/>
        <v>0</v>
      </c>
      <c r="Q188" s="158">
        <v>0.21734</v>
      </c>
      <c r="R188" s="158">
        <f t="shared" si="2"/>
        <v>6.30286</v>
      </c>
      <c r="S188" s="158">
        <v>0</v>
      </c>
      <c r="T188" s="159">
        <f t="shared" si="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179</v>
      </c>
      <c r="AT188" s="160" t="s">
        <v>174</v>
      </c>
      <c r="AU188" s="160" t="s">
        <v>88</v>
      </c>
      <c r="AY188" s="17" t="s">
        <v>172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7" t="s">
        <v>85</v>
      </c>
      <c r="BK188" s="161">
        <f t="shared" si="9"/>
        <v>0</v>
      </c>
      <c r="BL188" s="17" t="s">
        <v>179</v>
      </c>
      <c r="BM188" s="160" t="s">
        <v>2257</v>
      </c>
    </row>
    <row r="189" spans="1:65" s="2" customFormat="1" ht="24.15" customHeight="1">
      <c r="A189" s="32"/>
      <c r="B189" s="148"/>
      <c r="C189" s="183" t="s">
        <v>332</v>
      </c>
      <c r="D189" s="183" t="s">
        <v>250</v>
      </c>
      <c r="E189" s="184" t="s">
        <v>2258</v>
      </c>
      <c r="F189" s="185" t="s">
        <v>2259</v>
      </c>
      <c r="G189" s="186" t="s">
        <v>260</v>
      </c>
      <c r="H189" s="187">
        <v>28</v>
      </c>
      <c r="I189" s="188"/>
      <c r="J189" s="189">
        <f t="shared" si="0"/>
        <v>0</v>
      </c>
      <c r="K189" s="185" t="s">
        <v>178</v>
      </c>
      <c r="L189" s="190"/>
      <c r="M189" s="191" t="s">
        <v>1</v>
      </c>
      <c r="N189" s="192" t="s">
        <v>43</v>
      </c>
      <c r="O189" s="58"/>
      <c r="P189" s="158">
        <f t="shared" si="1"/>
        <v>0</v>
      </c>
      <c r="Q189" s="158">
        <v>0.0958</v>
      </c>
      <c r="R189" s="158">
        <f t="shared" si="2"/>
        <v>2.6824</v>
      </c>
      <c r="S189" s="158">
        <v>0</v>
      </c>
      <c r="T189" s="159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211</v>
      </c>
      <c r="AT189" s="160" t="s">
        <v>250</v>
      </c>
      <c r="AU189" s="160" t="s">
        <v>88</v>
      </c>
      <c r="AY189" s="17" t="s">
        <v>172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7" t="s">
        <v>85</v>
      </c>
      <c r="BK189" s="161">
        <f t="shared" si="9"/>
        <v>0</v>
      </c>
      <c r="BL189" s="17" t="s">
        <v>179</v>
      </c>
      <c r="BM189" s="160" t="s">
        <v>2260</v>
      </c>
    </row>
    <row r="190" spans="1:65" s="2" customFormat="1" ht="24.15" customHeight="1">
      <c r="A190" s="32"/>
      <c r="B190" s="148"/>
      <c r="C190" s="183" t="s">
        <v>339</v>
      </c>
      <c r="D190" s="183" t="s">
        <v>250</v>
      </c>
      <c r="E190" s="184" t="s">
        <v>2261</v>
      </c>
      <c r="F190" s="185" t="s">
        <v>2262</v>
      </c>
      <c r="G190" s="186" t="s">
        <v>260</v>
      </c>
      <c r="H190" s="187">
        <v>11</v>
      </c>
      <c r="I190" s="188"/>
      <c r="J190" s="189">
        <f t="shared" si="0"/>
        <v>0</v>
      </c>
      <c r="K190" s="185" t="s">
        <v>1</v>
      </c>
      <c r="L190" s="190"/>
      <c r="M190" s="191" t="s">
        <v>1</v>
      </c>
      <c r="N190" s="192" t="s">
        <v>43</v>
      </c>
      <c r="O190" s="58"/>
      <c r="P190" s="158">
        <f t="shared" si="1"/>
        <v>0</v>
      </c>
      <c r="Q190" s="158">
        <v>0.0958</v>
      </c>
      <c r="R190" s="158">
        <f t="shared" si="2"/>
        <v>1.0537999999999998</v>
      </c>
      <c r="S190" s="158">
        <v>0</v>
      </c>
      <c r="T190" s="159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211</v>
      </c>
      <c r="AT190" s="160" t="s">
        <v>250</v>
      </c>
      <c r="AU190" s="160" t="s">
        <v>88</v>
      </c>
      <c r="AY190" s="17" t="s">
        <v>172</v>
      </c>
      <c r="BE190" s="161">
        <f t="shared" si="4"/>
        <v>0</v>
      </c>
      <c r="BF190" s="161">
        <f t="shared" si="5"/>
        <v>0</v>
      </c>
      <c r="BG190" s="161">
        <f t="shared" si="6"/>
        <v>0</v>
      </c>
      <c r="BH190" s="161">
        <f t="shared" si="7"/>
        <v>0</v>
      </c>
      <c r="BI190" s="161">
        <f t="shared" si="8"/>
        <v>0</v>
      </c>
      <c r="BJ190" s="17" t="s">
        <v>85</v>
      </c>
      <c r="BK190" s="161">
        <f t="shared" si="9"/>
        <v>0</v>
      </c>
      <c r="BL190" s="17" t="s">
        <v>179</v>
      </c>
      <c r="BM190" s="160" t="s">
        <v>2263</v>
      </c>
    </row>
    <row r="191" spans="1:65" s="2" customFormat="1" ht="14.4" customHeight="1">
      <c r="A191" s="32"/>
      <c r="B191" s="148"/>
      <c r="C191" s="149" t="s">
        <v>343</v>
      </c>
      <c r="D191" s="149" t="s">
        <v>174</v>
      </c>
      <c r="E191" s="150" t="s">
        <v>2264</v>
      </c>
      <c r="F191" s="151" t="s">
        <v>2265</v>
      </c>
      <c r="G191" s="152" t="s">
        <v>200</v>
      </c>
      <c r="H191" s="153">
        <v>92</v>
      </c>
      <c r="I191" s="154"/>
      <c r="J191" s="155">
        <f t="shared" si="0"/>
        <v>0</v>
      </c>
      <c r="K191" s="151" t="s">
        <v>178</v>
      </c>
      <c r="L191" s="33"/>
      <c r="M191" s="156" t="s">
        <v>1</v>
      </c>
      <c r="N191" s="157" t="s">
        <v>43</v>
      </c>
      <c r="O191" s="58"/>
      <c r="P191" s="158">
        <f t="shared" si="1"/>
        <v>0</v>
      </c>
      <c r="Q191" s="158">
        <v>0.00019</v>
      </c>
      <c r="R191" s="158">
        <f t="shared" si="2"/>
        <v>0.017480000000000002</v>
      </c>
      <c r="S191" s="158">
        <v>0</v>
      </c>
      <c r="T191" s="159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179</v>
      </c>
      <c r="AT191" s="160" t="s">
        <v>174</v>
      </c>
      <c r="AU191" s="160" t="s">
        <v>88</v>
      </c>
      <c r="AY191" s="17" t="s">
        <v>172</v>
      </c>
      <c r="BE191" s="161">
        <f t="shared" si="4"/>
        <v>0</v>
      </c>
      <c r="BF191" s="161">
        <f t="shared" si="5"/>
        <v>0</v>
      </c>
      <c r="BG191" s="161">
        <f t="shared" si="6"/>
        <v>0</v>
      </c>
      <c r="BH191" s="161">
        <f t="shared" si="7"/>
        <v>0</v>
      </c>
      <c r="BI191" s="161">
        <f t="shared" si="8"/>
        <v>0</v>
      </c>
      <c r="BJ191" s="17" t="s">
        <v>85</v>
      </c>
      <c r="BK191" s="161">
        <f t="shared" si="9"/>
        <v>0</v>
      </c>
      <c r="BL191" s="17" t="s">
        <v>179</v>
      </c>
      <c r="BM191" s="160" t="s">
        <v>2266</v>
      </c>
    </row>
    <row r="192" spans="1:65" s="2" customFormat="1" ht="14.4" customHeight="1">
      <c r="A192" s="32"/>
      <c r="B192" s="148"/>
      <c r="C192" s="149" t="s">
        <v>348</v>
      </c>
      <c r="D192" s="149" t="s">
        <v>174</v>
      </c>
      <c r="E192" s="150" t="s">
        <v>549</v>
      </c>
      <c r="F192" s="151" t="s">
        <v>550</v>
      </c>
      <c r="G192" s="152" t="s">
        <v>200</v>
      </c>
      <c r="H192" s="153">
        <v>94</v>
      </c>
      <c r="I192" s="154"/>
      <c r="J192" s="155">
        <f t="shared" si="0"/>
        <v>0</v>
      </c>
      <c r="K192" s="151" t="s">
        <v>178</v>
      </c>
      <c r="L192" s="33"/>
      <c r="M192" s="156" t="s">
        <v>1</v>
      </c>
      <c r="N192" s="157" t="s">
        <v>43</v>
      </c>
      <c r="O192" s="58"/>
      <c r="P192" s="158">
        <f t="shared" si="1"/>
        <v>0</v>
      </c>
      <c r="Q192" s="158">
        <v>9E-05</v>
      </c>
      <c r="R192" s="158">
        <f t="shared" si="2"/>
        <v>0.00846</v>
      </c>
      <c r="S192" s="158">
        <v>0</v>
      </c>
      <c r="T192" s="159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179</v>
      </c>
      <c r="AT192" s="160" t="s">
        <v>174</v>
      </c>
      <c r="AU192" s="160" t="s">
        <v>88</v>
      </c>
      <c r="AY192" s="17" t="s">
        <v>172</v>
      </c>
      <c r="BE192" s="161">
        <f t="shared" si="4"/>
        <v>0</v>
      </c>
      <c r="BF192" s="161">
        <f t="shared" si="5"/>
        <v>0</v>
      </c>
      <c r="BG192" s="161">
        <f t="shared" si="6"/>
        <v>0</v>
      </c>
      <c r="BH192" s="161">
        <f t="shared" si="7"/>
        <v>0</v>
      </c>
      <c r="BI192" s="161">
        <f t="shared" si="8"/>
        <v>0</v>
      </c>
      <c r="BJ192" s="17" t="s">
        <v>85</v>
      </c>
      <c r="BK192" s="161">
        <f t="shared" si="9"/>
        <v>0</v>
      </c>
      <c r="BL192" s="17" t="s">
        <v>179</v>
      </c>
      <c r="BM192" s="160" t="s">
        <v>2267</v>
      </c>
    </row>
    <row r="193" spans="1:65" s="2" customFormat="1" ht="14.4" customHeight="1">
      <c r="A193" s="32"/>
      <c r="B193" s="148"/>
      <c r="C193" s="149" t="s">
        <v>352</v>
      </c>
      <c r="D193" s="149" t="s">
        <v>174</v>
      </c>
      <c r="E193" s="150" t="s">
        <v>554</v>
      </c>
      <c r="F193" s="151" t="s">
        <v>555</v>
      </c>
      <c r="G193" s="152" t="s">
        <v>556</v>
      </c>
      <c r="H193" s="153">
        <v>1</v>
      </c>
      <c r="I193" s="154"/>
      <c r="J193" s="155">
        <f t="shared" si="0"/>
        <v>0</v>
      </c>
      <c r="K193" s="151" t="s">
        <v>1</v>
      </c>
      <c r="L193" s="33"/>
      <c r="M193" s="156" t="s">
        <v>1</v>
      </c>
      <c r="N193" s="157" t="s">
        <v>43</v>
      </c>
      <c r="O193" s="58"/>
      <c r="P193" s="158">
        <f t="shared" si="1"/>
        <v>0</v>
      </c>
      <c r="Q193" s="158">
        <v>0</v>
      </c>
      <c r="R193" s="158">
        <f t="shared" si="2"/>
        <v>0</v>
      </c>
      <c r="S193" s="158">
        <v>0</v>
      </c>
      <c r="T193" s="159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179</v>
      </c>
      <c r="AT193" s="160" t="s">
        <v>174</v>
      </c>
      <c r="AU193" s="160" t="s">
        <v>88</v>
      </c>
      <c r="AY193" s="17" t="s">
        <v>172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85</v>
      </c>
      <c r="BK193" s="161">
        <f t="shared" si="9"/>
        <v>0</v>
      </c>
      <c r="BL193" s="17" t="s">
        <v>179</v>
      </c>
      <c r="BM193" s="160" t="s">
        <v>2268</v>
      </c>
    </row>
    <row r="194" spans="2:63" s="12" customFormat="1" ht="22.75" customHeight="1">
      <c r="B194" s="135"/>
      <c r="D194" s="136" t="s">
        <v>77</v>
      </c>
      <c r="E194" s="146" t="s">
        <v>617</v>
      </c>
      <c r="F194" s="146" t="s">
        <v>618</v>
      </c>
      <c r="I194" s="138"/>
      <c r="J194" s="147">
        <f>BK194</f>
        <v>0</v>
      </c>
      <c r="L194" s="135"/>
      <c r="M194" s="140"/>
      <c r="N194" s="141"/>
      <c r="O194" s="141"/>
      <c r="P194" s="142">
        <f>SUM(P195:P196)</f>
        <v>0</v>
      </c>
      <c r="Q194" s="141"/>
      <c r="R194" s="142">
        <f>SUM(R195:R196)</f>
        <v>0</v>
      </c>
      <c r="S194" s="141"/>
      <c r="T194" s="143">
        <f>SUM(T195:T196)</f>
        <v>0</v>
      </c>
      <c r="AR194" s="136" t="s">
        <v>85</v>
      </c>
      <c r="AT194" s="144" t="s">
        <v>77</v>
      </c>
      <c r="AU194" s="144" t="s">
        <v>85</v>
      </c>
      <c r="AY194" s="136" t="s">
        <v>172</v>
      </c>
      <c r="BK194" s="145">
        <f>SUM(BK195:BK196)</f>
        <v>0</v>
      </c>
    </row>
    <row r="195" spans="1:65" s="2" customFormat="1" ht="24.15" customHeight="1">
      <c r="A195" s="32"/>
      <c r="B195" s="148"/>
      <c r="C195" s="149" t="s">
        <v>357</v>
      </c>
      <c r="D195" s="149" t="s">
        <v>174</v>
      </c>
      <c r="E195" s="150" t="s">
        <v>620</v>
      </c>
      <c r="F195" s="151" t="s">
        <v>621</v>
      </c>
      <c r="G195" s="152" t="s">
        <v>294</v>
      </c>
      <c r="H195" s="153">
        <v>106.449</v>
      </c>
      <c r="I195" s="154"/>
      <c r="J195" s="155">
        <f>ROUND(I195*H195,2)</f>
        <v>0</v>
      </c>
      <c r="K195" s="151" t="s">
        <v>178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179</v>
      </c>
      <c r="AT195" s="160" t="s">
        <v>174</v>
      </c>
      <c r="AU195" s="160" t="s">
        <v>88</v>
      </c>
      <c r="AY195" s="17" t="s">
        <v>172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179</v>
      </c>
      <c r="BM195" s="160" t="s">
        <v>2269</v>
      </c>
    </row>
    <row r="196" spans="1:65" s="2" customFormat="1" ht="24.15" customHeight="1">
      <c r="A196" s="32"/>
      <c r="B196" s="148"/>
      <c r="C196" s="149" t="s">
        <v>363</v>
      </c>
      <c r="D196" s="149" t="s">
        <v>174</v>
      </c>
      <c r="E196" s="150" t="s">
        <v>624</v>
      </c>
      <c r="F196" s="151" t="s">
        <v>625</v>
      </c>
      <c r="G196" s="152" t="s">
        <v>294</v>
      </c>
      <c r="H196" s="153">
        <v>106.449</v>
      </c>
      <c r="I196" s="154"/>
      <c r="J196" s="155">
        <f>ROUND(I196*H196,2)</f>
        <v>0</v>
      </c>
      <c r="K196" s="151" t="s">
        <v>178</v>
      </c>
      <c r="L196" s="33"/>
      <c r="M196" s="156" t="s">
        <v>1</v>
      </c>
      <c r="N196" s="157" t="s">
        <v>43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179</v>
      </c>
      <c r="AT196" s="160" t="s">
        <v>174</v>
      </c>
      <c r="AU196" s="160" t="s">
        <v>88</v>
      </c>
      <c r="AY196" s="17" t="s">
        <v>172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179</v>
      </c>
      <c r="BM196" s="160" t="s">
        <v>2270</v>
      </c>
    </row>
    <row r="197" spans="2:63" s="12" customFormat="1" ht="25.9" customHeight="1">
      <c r="B197" s="135"/>
      <c r="D197" s="136" t="s">
        <v>77</v>
      </c>
      <c r="E197" s="137" t="s">
        <v>635</v>
      </c>
      <c r="F197" s="137" t="s">
        <v>636</v>
      </c>
      <c r="I197" s="138"/>
      <c r="J197" s="139">
        <f>BK197</f>
        <v>0</v>
      </c>
      <c r="L197" s="135"/>
      <c r="M197" s="140"/>
      <c r="N197" s="141"/>
      <c r="O197" s="141"/>
      <c r="P197" s="142">
        <f>P198</f>
        <v>0</v>
      </c>
      <c r="Q197" s="141"/>
      <c r="R197" s="142">
        <f>R198</f>
        <v>0</v>
      </c>
      <c r="S197" s="141"/>
      <c r="T197" s="143">
        <f>T198</f>
        <v>0</v>
      </c>
      <c r="AR197" s="136" t="s">
        <v>197</v>
      </c>
      <c r="AT197" s="144" t="s">
        <v>77</v>
      </c>
      <c r="AU197" s="144" t="s">
        <v>78</v>
      </c>
      <c r="AY197" s="136" t="s">
        <v>172</v>
      </c>
      <c r="BK197" s="145">
        <f>BK198</f>
        <v>0</v>
      </c>
    </row>
    <row r="198" spans="2:63" s="12" customFormat="1" ht="22.75" customHeight="1">
      <c r="B198" s="135"/>
      <c r="D198" s="136" t="s">
        <v>77</v>
      </c>
      <c r="E198" s="146" t="s">
        <v>637</v>
      </c>
      <c r="F198" s="146" t="s">
        <v>638</v>
      </c>
      <c r="I198" s="138"/>
      <c r="J198" s="147">
        <f>BK198</f>
        <v>0</v>
      </c>
      <c r="L198" s="135"/>
      <c r="M198" s="140"/>
      <c r="N198" s="141"/>
      <c r="O198" s="141"/>
      <c r="P198" s="142">
        <f>SUM(P199:P202)</f>
        <v>0</v>
      </c>
      <c r="Q198" s="141"/>
      <c r="R198" s="142">
        <f>SUM(R199:R202)</f>
        <v>0</v>
      </c>
      <c r="S198" s="141"/>
      <c r="T198" s="143">
        <f>SUM(T199:T202)</f>
        <v>0</v>
      </c>
      <c r="AR198" s="136" t="s">
        <v>197</v>
      </c>
      <c r="AT198" s="144" t="s">
        <v>77</v>
      </c>
      <c r="AU198" s="144" t="s">
        <v>85</v>
      </c>
      <c r="AY198" s="136" t="s">
        <v>172</v>
      </c>
      <c r="BK198" s="145">
        <f>SUM(BK199:BK202)</f>
        <v>0</v>
      </c>
    </row>
    <row r="199" spans="1:65" s="2" customFormat="1" ht="14.4" customHeight="1">
      <c r="A199" s="32"/>
      <c r="B199" s="148"/>
      <c r="C199" s="149" t="s">
        <v>370</v>
      </c>
      <c r="D199" s="149" t="s">
        <v>174</v>
      </c>
      <c r="E199" s="150" t="s">
        <v>640</v>
      </c>
      <c r="F199" s="151" t="s">
        <v>641</v>
      </c>
      <c r="G199" s="152" t="s">
        <v>556</v>
      </c>
      <c r="H199" s="153">
        <v>1</v>
      </c>
      <c r="I199" s="154"/>
      <c r="J199" s="155">
        <f>ROUND(I199*H199,2)</f>
        <v>0</v>
      </c>
      <c r="K199" s="151" t="s">
        <v>178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642</v>
      </c>
      <c r="AT199" s="160" t="s">
        <v>174</v>
      </c>
      <c r="AU199" s="160" t="s">
        <v>88</v>
      </c>
      <c r="AY199" s="17" t="s">
        <v>172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642</v>
      </c>
      <c r="BM199" s="160" t="s">
        <v>2271</v>
      </c>
    </row>
    <row r="200" spans="1:47" s="2" customFormat="1" ht="27">
      <c r="A200" s="32"/>
      <c r="B200" s="33"/>
      <c r="C200" s="32"/>
      <c r="D200" s="163" t="s">
        <v>191</v>
      </c>
      <c r="E200" s="32"/>
      <c r="F200" s="171" t="s">
        <v>2272</v>
      </c>
      <c r="G200" s="32"/>
      <c r="H200" s="32"/>
      <c r="I200" s="172"/>
      <c r="J200" s="32"/>
      <c r="K200" s="32"/>
      <c r="L200" s="33"/>
      <c r="M200" s="173"/>
      <c r="N200" s="174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191</v>
      </c>
      <c r="AU200" s="17" t="s">
        <v>88</v>
      </c>
    </row>
    <row r="201" spans="1:65" s="2" customFormat="1" ht="14.4" customHeight="1">
      <c r="A201" s="32"/>
      <c r="B201" s="148"/>
      <c r="C201" s="149" t="s">
        <v>375</v>
      </c>
      <c r="D201" s="149" t="s">
        <v>174</v>
      </c>
      <c r="E201" s="150" t="s">
        <v>1255</v>
      </c>
      <c r="F201" s="151" t="s">
        <v>1256</v>
      </c>
      <c r="G201" s="152" t="s">
        <v>556</v>
      </c>
      <c r="H201" s="153">
        <v>1</v>
      </c>
      <c r="I201" s="154"/>
      <c r="J201" s="155">
        <f>ROUND(I201*H201,2)</f>
        <v>0</v>
      </c>
      <c r="K201" s="151" t="s">
        <v>178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642</v>
      </c>
      <c r="AT201" s="160" t="s">
        <v>174</v>
      </c>
      <c r="AU201" s="160" t="s">
        <v>88</v>
      </c>
      <c r="AY201" s="17" t="s">
        <v>172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642</v>
      </c>
      <c r="BM201" s="160" t="s">
        <v>2273</v>
      </c>
    </row>
    <row r="202" spans="1:65" s="2" customFormat="1" ht="14.4" customHeight="1">
      <c r="A202" s="32"/>
      <c r="B202" s="148"/>
      <c r="C202" s="149" t="s">
        <v>381</v>
      </c>
      <c r="D202" s="149" t="s">
        <v>174</v>
      </c>
      <c r="E202" s="150" t="s">
        <v>646</v>
      </c>
      <c r="F202" s="151" t="s">
        <v>647</v>
      </c>
      <c r="G202" s="152" t="s">
        <v>556</v>
      </c>
      <c r="H202" s="153">
        <v>1</v>
      </c>
      <c r="I202" s="154"/>
      <c r="J202" s="155">
        <f>ROUND(I202*H202,2)</f>
        <v>0</v>
      </c>
      <c r="K202" s="151" t="s">
        <v>178</v>
      </c>
      <c r="L202" s="33"/>
      <c r="M202" s="205" t="s">
        <v>1</v>
      </c>
      <c r="N202" s="206" t="s">
        <v>43</v>
      </c>
      <c r="O202" s="195"/>
      <c r="P202" s="207">
        <f>O202*H202</f>
        <v>0</v>
      </c>
      <c r="Q202" s="207">
        <v>0</v>
      </c>
      <c r="R202" s="207">
        <f>Q202*H202</f>
        <v>0</v>
      </c>
      <c r="S202" s="207">
        <v>0</v>
      </c>
      <c r="T202" s="208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642</v>
      </c>
      <c r="AT202" s="160" t="s">
        <v>174</v>
      </c>
      <c r="AU202" s="160" t="s">
        <v>88</v>
      </c>
      <c r="AY202" s="17" t="s">
        <v>172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642</v>
      </c>
      <c r="BM202" s="160" t="s">
        <v>2274</v>
      </c>
    </row>
    <row r="203" spans="1:31" s="2" customFormat="1" ht="7" customHeight="1">
      <c r="A203" s="32"/>
      <c r="B203" s="47"/>
      <c r="C203" s="48"/>
      <c r="D203" s="48"/>
      <c r="E203" s="48"/>
      <c r="F203" s="48"/>
      <c r="G203" s="48"/>
      <c r="H203" s="48"/>
      <c r="I203" s="48"/>
      <c r="J203" s="48"/>
      <c r="K203" s="48"/>
      <c r="L203" s="33"/>
      <c r="M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</sheetData>
  <autoFilter ref="C126:K20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124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2275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ROUND(J130,2)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ROUND((SUM(BE130:BE205)),2)</f>
        <v>0</v>
      </c>
      <c r="G35" s="32"/>
      <c r="H35" s="32"/>
      <c r="I35" s="105">
        <v>0.21</v>
      </c>
      <c r="J35" s="104">
        <f>ROUND(((SUM(BE130:BE205))*I35),2)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ROUND((SUM(BF130:BF205)),2)</f>
        <v>0</v>
      </c>
      <c r="G36" s="32"/>
      <c r="H36" s="32"/>
      <c r="I36" s="105">
        <v>0.15</v>
      </c>
      <c r="J36" s="104">
        <f>ROUND(((SUM(BF130:BF205))*I36),2)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ROUND((SUM(BG130:BG205)),2)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ROUND((SUM(BH130:BH205)),2)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ROUND((SUM(BI130:BI205)),2)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401 - Veřejné osvětlení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J130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J131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J132</f>
        <v>0</v>
      </c>
      <c r="L100" s="121"/>
    </row>
    <row r="101" spans="2:12" s="10" customFormat="1" ht="19.9" customHeight="1">
      <c r="B101" s="121"/>
      <c r="D101" s="122" t="s">
        <v>1524</v>
      </c>
      <c r="E101" s="123"/>
      <c r="F101" s="123"/>
      <c r="G101" s="123"/>
      <c r="H101" s="123"/>
      <c r="I101" s="123"/>
      <c r="J101" s="124">
        <f>J149</f>
        <v>0</v>
      </c>
      <c r="L101" s="121"/>
    </row>
    <row r="102" spans="2:12" s="10" customFormat="1" ht="19.9" customHeight="1">
      <c r="B102" s="121"/>
      <c r="D102" s="122" t="s">
        <v>149</v>
      </c>
      <c r="E102" s="123"/>
      <c r="F102" s="123"/>
      <c r="G102" s="123"/>
      <c r="H102" s="123"/>
      <c r="I102" s="123"/>
      <c r="J102" s="124">
        <f>J151</f>
        <v>0</v>
      </c>
      <c r="L102" s="121"/>
    </row>
    <row r="103" spans="2:12" s="10" customFormat="1" ht="19.9" customHeight="1">
      <c r="B103" s="121"/>
      <c r="D103" s="122" t="s">
        <v>150</v>
      </c>
      <c r="E103" s="123"/>
      <c r="F103" s="123"/>
      <c r="G103" s="123"/>
      <c r="H103" s="123"/>
      <c r="I103" s="123"/>
      <c r="J103" s="124">
        <f>J154</f>
        <v>0</v>
      </c>
      <c r="L103" s="121"/>
    </row>
    <row r="104" spans="2:12" s="10" customFormat="1" ht="19.9" customHeight="1">
      <c r="B104" s="121"/>
      <c r="D104" s="122" t="s">
        <v>152</v>
      </c>
      <c r="E104" s="123"/>
      <c r="F104" s="123"/>
      <c r="G104" s="123"/>
      <c r="H104" s="123"/>
      <c r="I104" s="123"/>
      <c r="J104" s="124">
        <f>J156</f>
        <v>0</v>
      </c>
      <c r="L104" s="121"/>
    </row>
    <row r="105" spans="2:12" s="9" customFormat="1" ht="25" customHeight="1">
      <c r="B105" s="117"/>
      <c r="D105" s="118" t="s">
        <v>153</v>
      </c>
      <c r="E105" s="119"/>
      <c r="F105" s="119"/>
      <c r="G105" s="119"/>
      <c r="H105" s="119"/>
      <c r="I105" s="119"/>
      <c r="J105" s="120">
        <f>J159</f>
        <v>0</v>
      </c>
      <c r="L105" s="117"/>
    </row>
    <row r="106" spans="2:12" s="10" customFormat="1" ht="19.9" customHeight="1">
      <c r="B106" s="121"/>
      <c r="D106" s="122" t="s">
        <v>652</v>
      </c>
      <c r="E106" s="123"/>
      <c r="F106" s="123"/>
      <c r="G106" s="123"/>
      <c r="H106" s="123"/>
      <c r="I106" s="123"/>
      <c r="J106" s="124">
        <f>J160</f>
        <v>0</v>
      </c>
      <c r="L106" s="121"/>
    </row>
    <row r="107" spans="2:12" s="10" customFormat="1" ht="19.9" customHeight="1">
      <c r="B107" s="121"/>
      <c r="D107" s="122" t="s">
        <v>2276</v>
      </c>
      <c r="E107" s="123"/>
      <c r="F107" s="123"/>
      <c r="G107" s="123"/>
      <c r="H107" s="123"/>
      <c r="I107" s="123"/>
      <c r="J107" s="124">
        <f>J201</f>
        <v>0</v>
      </c>
      <c r="L107" s="121"/>
    </row>
    <row r="108" spans="2:12" s="9" customFormat="1" ht="25" customHeight="1">
      <c r="B108" s="117"/>
      <c r="D108" s="118" t="s">
        <v>2277</v>
      </c>
      <c r="E108" s="119"/>
      <c r="F108" s="119"/>
      <c r="G108" s="119"/>
      <c r="H108" s="119"/>
      <c r="I108" s="119"/>
      <c r="J108" s="120">
        <f>J204</f>
        <v>0</v>
      </c>
      <c r="L108" s="117"/>
    </row>
    <row r="109" spans="1:31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7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5" customHeight="1">
      <c r="A115" s="32"/>
      <c r="B115" s="33"/>
      <c r="C115" s="21" t="s">
        <v>157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16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3.25" customHeight="1">
      <c r="A118" s="32"/>
      <c r="B118" s="33"/>
      <c r="C118" s="32"/>
      <c r="D118" s="32"/>
      <c r="E118" s="254" t="str">
        <f>E7</f>
        <v>Rekonstrukce místních komunikací v sídlišti K Hradišťku v Dačicích - I. Etapa - aktualizace</v>
      </c>
      <c r="F118" s="255"/>
      <c r="G118" s="255"/>
      <c r="H118" s="255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2:12" s="1" customFormat="1" ht="12" customHeight="1">
      <c r="B119" s="20"/>
      <c r="C119" s="27" t="s">
        <v>135</v>
      </c>
      <c r="L119" s="20"/>
    </row>
    <row r="120" spans="1:31" s="2" customFormat="1" ht="23.25" customHeight="1">
      <c r="A120" s="32"/>
      <c r="B120" s="33"/>
      <c r="C120" s="32"/>
      <c r="D120" s="32"/>
      <c r="E120" s="254" t="s">
        <v>1522</v>
      </c>
      <c r="F120" s="256"/>
      <c r="G120" s="256"/>
      <c r="H120" s="25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137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16" t="str">
        <f>E11</f>
        <v>SO 401 - Veřejné osvětlení</v>
      </c>
      <c r="F122" s="256"/>
      <c r="G122" s="256"/>
      <c r="H122" s="25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7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20</v>
      </c>
      <c r="D124" s="32"/>
      <c r="E124" s="32"/>
      <c r="F124" s="25" t="str">
        <f>F14</f>
        <v>Dačice</v>
      </c>
      <c r="G124" s="32"/>
      <c r="H124" s="32"/>
      <c r="I124" s="27" t="s">
        <v>22</v>
      </c>
      <c r="J124" s="55" t="str">
        <f>IF(J14="","",J14)</f>
        <v>21. 10. 2021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7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40" customHeight="1">
      <c r="A126" s="32"/>
      <c r="B126" s="33"/>
      <c r="C126" s="27" t="s">
        <v>24</v>
      </c>
      <c r="D126" s="32"/>
      <c r="E126" s="32"/>
      <c r="F126" s="25" t="str">
        <f>E17</f>
        <v>Město Dačice, Krajířova 27, 380 13 Dačice</v>
      </c>
      <c r="G126" s="32"/>
      <c r="H126" s="32"/>
      <c r="I126" s="27" t="s">
        <v>31</v>
      </c>
      <c r="J126" s="30" t="str">
        <f>E23</f>
        <v>Ing. arch. Martin Jirovský Ph.D., MBA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40" customHeight="1">
      <c r="A127" s="32"/>
      <c r="B127" s="33"/>
      <c r="C127" s="27" t="s">
        <v>29</v>
      </c>
      <c r="D127" s="32"/>
      <c r="E127" s="32"/>
      <c r="F127" s="25" t="str">
        <f>IF(E20="","",E20)</f>
        <v>Vyplň údaj</v>
      </c>
      <c r="G127" s="32"/>
      <c r="H127" s="32"/>
      <c r="I127" s="27" t="s">
        <v>35</v>
      </c>
      <c r="J127" s="30" t="str">
        <f>E26</f>
        <v>Centrum služeb Staré město; Petra Stejskalová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2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25"/>
      <c r="B129" s="126"/>
      <c r="C129" s="127" t="s">
        <v>158</v>
      </c>
      <c r="D129" s="128" t="s">
        <v>63</v>
      </c>
      <c r="E129" s="128" t="s">
        <v>59</v>
      </c>
      <c r="F129" s="128" t="s">
        <v>60</v>
      </c>
      <c r="G129" s="128" t="s">
        <v>159</v>
      </c>
      <c r="H129" s="128" t="s">
        <v>160</v>
      </c>
      <c r="I129" s="128" t="s">
        <v>161</v>
      </c>
      <c r="J129" s="128" t="s">
        <v>141</v>
      </c>
      <c r="K129" s="129" t="s">
        <v>162</v>
      </c>
      <c r="L129" s="130"/>
      <c r="M129" s="62" t="s">
        <v>1</v>
      </c>
      <c r="N129" s="63" t="s">
        <v>42</v>
      </c>
      <c r="O129" s="63" t="s">
        <v>163</v>
      </c>
      <c r="P129" s="63" t="s">
        <v>164</v>
      </c>
      <c r="Q129" s="63" t="s">
        <v>165</v>
      </c>
      <c r="R129" s="63" t="s">
        <v>166</v>
      </c>
      <c r="S129" s="63" t="s">
        <v>167</v>
      </c>
      <c r="T129" s="64" t="s">
        <v>168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3" s="2" customFormat="1" ht="22.75" customHeight="1">
      <c r="A130" s="32"/>
      <c r="B130" s="33"/>
      <c r="C130" s="69" t="s">
        <v>169</v>
      </c>
      <c r="D130" s="32"/>
      <c r="E130" s="32"/>
      <c r="F130" s="32"/>
      <c r="G130" s="32"/>
      <c r="H130" s="32"/>
      <c r="I130" s="32"/>
      <c r="J130" s="131">
        <f>BK130</f>
        <v>0</v>
      </c>
      <c r="K130" s="32"/>
      <c r="L130" s="33"/>
      <c r="M130" s="65"/>
      <c r="N130" s="56"/>
      <c r="O130" s="66"/>
      <c r="P130" s="132">
        <f>P131+P159+P204</f>
        <v>0</v>
      </c>
      <c r="Q130" s="66"/>
      <c r="R130" s="132">
        <f>R131+R159+R204</f>
        <v>1.1611209999999998</v>
      </c>
      <c r="S130" s="66"/>
      <c r="T130" s="133">
        <f>T131+T159+T204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77</v>
      </c>
      <c r="AU130" s="17" t="s">
        <v>143</v>
      </c>
      <c r="BK130" s="134">
        <f>BK131+BK159+BK204</f>
        <v>0</v>
      </c>
    </row>
    <row r="131" spans="2:63" s="12" customFormat="1" ht="25.9" customHeight="1">
      <c r="B131" s="135"/>
      <c r="D131" s="136" t="s">
        <v>77</v>
      </c>
      <c r="E131" s="137" t="s">
        <v>170</v>
      </c>
      <c r="F131" s="137" t="s">
        <v>171</v>
      </c>
      <c r="I131" s="138"/>
      <c r="J131" s="139">
        <f>BK131</f>
        <v>0</v>
      </c>
      <c r="L131" s="135"/>
      <c r="M131" s="140"/>
      <c r="N131" s="141"/>
      <c r="O131" s="141"/>
      <c r="P131" s="142">
        <f>P132+P149+P151+P154+P156</f>
        <v>0</v>
      </c>
      <c r="Q131" s="141"/>
      <c r="R131" s="142">
        <f>R132+R149+R151+R154+R156</f>
        <v>0.16758</v>
      </c>
      <c r="S131" s="141"/>
      <c r="T131" s="143">
        <f>T132+T149+T151+T154+T156</f>
        <v>0</v>
      </c>
      <c r="AR131" s="136" t="s">
        <v>85</v>
      </c>
      <c r="AT131" s="144" t="s">
        <v>77</v>
      </c>
      <c r="AU131" s="144" t="s">
        <v>78</v>
      </c>
      <c r="AY131" s="136" t="s">
        <v>172</v>
      </c>
      <c r="BK131" s="145">
        <f>BK132+BK149+BK151+BK154+BK156</f>
        <v>0</v>
      </c>
    </row>
    <row r="132" spans="2:63" s="12" customFormat="1" ht="22.75" customHeight="1">
      <c r="B132" s="135"/>
      <c r="D132" s="136" t="s">
        <v>77</v>
      </c>
      <c r="E132" s="146" t="s">
        <v>85</v>
      </c>
      <c r="F132" s="146" t="s">
        <v>173</v>
      </c>
      <c r="I132" s="138"/>
      <c r="J132" s="147">
        <f>BK132</f>
        <v>0</v>
      </c>
      <c r="L132" s="135"/>
      <c r="M132" s="140"/>
      <c r="N132" s="141"/>
      <c r="O132" s="141"/>
      <c r="P132" s="142">
        <f>SUM(P133:P148)</f>
        <v>0</v>
      </c>
      <c r="Q132" s="141"/>
      <c r="R132" s="142">
        <f>SUM(R133:R148)</f>
        <v>0</v>
      </c>
      <c r="S132" s="141"/>
      <c r="T132" s="143">
        <f>SUM(T133:T148)</f>
        <v>0</v>
      </c>
      <c r="AR132" s="136" t="s">
        <v>85</v>
      </c>
      <c r="AT132" s="144" t="s">
        <v>77</v>
      </c>
      <c r="AU132" s="144" t="s">
        <v>85</v>
      </c>
      <c r="AY132" s="136" t="s">
        <v>172</v>
      </c>
      <c r="BK132" s="145">
        <f>SUM(BK133:BK148)</f>
        <v>0</v>
      </c>
    </row>
    <row r="133" spans="1:65" s="2" customFormat="1" ht="24.15" customHeight="1">
      <c r="A133" s="32"/>
      <c r="B133" s="148"/>
      <c r="C133" s="149" t="s">
        <v>85</v>
      </c>
      <c r="D133" s="149" t="s">
        <v>174</v>
      </c>
      <c r="E133" s="150" t="s">
        <v>2278</v>
      </c>
      <c r="F133" s="151" t="s">
        <v>2279</v>
      </c>
      <c r="G133" s="152" t="s">
        <v>214</v>
      </c>
      <c r="H133" s="153">
        <v>22</v>
      </c>
      <c r="I133" s="154"/>
      <c r="J133" s="155">
        <f>ROUND(I133*H133,2)</f>
        <v>0</v>
      </c>
      <c r="K133" s="151" t="s">
        <v>178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179</v>
      </c>
      <c r="AT133" s="160" t="s">
        <v>174</v>
      </c>
      <c r="AU133" s="160" t="s">
        <v>88</v>
      </c>
      <c r="AY133" s="17" t="s">
        <v>172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179</v>
      </c>
      <c r="BM133" s="160" t="s">
        <v>2280</v>
      </c>
    </row>
    <row r="134" spans="2:51" s="13" customFormat="1" ht="10">
      <c r="B134" s="162"/>
      <c r="D134" s="163" t="s">
        <v>181</v>
      </c>
      <c r="E134" s="164" t="s">
        <v>1</v>
      </c>
      <c r="F134" s="165" t="s">
        <v>2281</v>
      </c>
      <c r="H134" s="166">
        <v>22</v>
      </c>
      <c r="I134" s="167"/>
      <c r="L134" s="162"/>
      <c r="M134" s="168"/>
      <c r="N134" s="169"/>
      <c r="O134" s="169"/>
      <c r="P134" s="169"/>
      <c r="Q134" s="169"/>
      <c r="R134" s="169"/>
      <c r="S134" s="169"/>
      <c r="T134" s="170"/>
      <c r="AT134" s="164" t="s">
        <v>181</v>
      </c>
      <c r="AU134" s="164" t="s">
        <v>88</v>
      </c>
      <c r="AV134" s="13" t="s">
        <v>88</v>
      </c>
      <c r="AW134" s="13" t="s">
        <v>34</v>
      </c>
      <c r="AX134" s="13" t="s">
        <v>85</v>
      </c>
      <c r="AY134" s="164" t="s">
        <v>172</v>
      </c>
    </row>
    <row r="135" spans="1:65" s="2" customFormat="1" ht="24.15" customHeight="1">
      <c r="A135" s="32"/>
      <c r="B135" s="148"/>
      <c r="C135" s="149" t="s">
        <v>88</v>
      </c>
      <c r="D135" s="149" t="s">
        <v>174</v>
      </c>
      <c r="E135" s="150" t="s">
        <v>2282</v>
      </c>
      <c r="F135" s="151" t="s">
        <v>2283</v>
      </c>
      <c r="G135" s="152" t="s">
        <v>214</v>
      </c>
      <c r="H135" s="153">
        <v>340</v>
      </c>
      <c r="I135" s="154"/>
      <c r="J135" s="155">
        <f>ROUND(I135*H135,2)</f>
        <v>0</v>
      </c>
      <c r="K135" s="151" t="s">
        <v>178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2284</v>
      </c>
    </row>
    <row r="136" spans="2:51" s="13" customFormat="1" ht="10">
      <c r="B136" s="162"/>
      <c r="D136" s="163" t="s">
        <v>181</v>
      </c>
      <c r="E136" s="164" t="s">
        <v>1</v>
      </c>
      <c r="F136" s="165" t="s">
        <v>2285</v>
      </c>
      <c r="H136" s="166">
        <v>340</v>
      </c>
      <c r="I136" s="167"/>
      <c r="L136" s="162"/>
      <c r="M136" s="168"/>
      <c r="N136" s="169"/>
      <c r="O136" s="169"/>
      <c r="P136" s="169"/>
      <c r="Q136" s="169"/>
      <c r="R136" s="169"/>
      <c r="S136" s="169"/>
      <c r="T136" s="170"/>
      <c r="AT136" s="164" t="s">
        <v>181</v>
      </c>
      <c r="AU136" s="164" t="s">
        <v>88</v>
      </c>
      <c r="AV136" s="13" t="s">
        <v>88</v>
      </c>
      <c r="AW136" s="13" t="s">
        <v>34</v>
      </c>
      <c r="AX136" s="13" t="s">
        <v>85</v>
      </c>
      <c r="AY136" s="164" t="s">
        <v>172</v>
      </c>
    </row>
    <row r="137" spans="1:65" s="2" customFormat="1" ht="24.15" customHeight="1">
      <c r="A137" s="32"/>
      <c r="B137" s="148"/>
      <c r="C137" s="149" t="s">
        <v>186</v>
      </c>
      <c r="D137" s="149" t="s">
        <v>174</v>
      </c>
      <c r="E137" s="150" t="s">
        <v>282</v>
      </c>
      <c r="F137" s="151" t="s">
        <v>283</v>
      </c>
      <c r="G137" s="152" t="s">
        <v>214</v>
      </c>
      <c r="H137" s="153">
        <v>158</v>
      </c>
      <c r="I137" s="154"/>
      <c r="J137" s="155">
        <f>ROUND(I137*H137,2)</f>
        <v>0</v>
      </c>
      <c r="K137" s="151" t="s">
        <v>178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179</v>
      </c>
      <c r="AT137" s="160" t="s">
        <v>174</v>
      </c>
      <c r="AU137" s="160" t="s">
        <v>88</v>
      </c>
      <c r="AY137" s="17" t="s">
        <v>172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179</v>
      </c>
      <c r="BM137" s="160" t="s">
        <v>2286</v>
      </c>
    </row>
    <row r="138" spans="2:51" s="13" customFormat="1" ht="10">
      <c r="B138" s="162"/>
      <c r="D138" s="163" t="s">
        <v>181</v>
      </c>
      <c r="E138" s="164" t="s">
        <v>1</v>
      </c>
      <c r="F138" s="165" t="s">
        <v>2287</v>
      </c>
      <c r="H138" s="166">
        <v>158</v>
      </c>
      <c r="I138" s="167"/>
      <c r="L138" s="162"/>
      <c r="M138" s="168"/>
      <c r="N138" s="169"/>
      <c r="O138" s="169"/>
      <c r="P138" s="169"/>
      <c r="Q138" s="169"/>
      <c r="R138" s="169"/>
      <c r="S138" s="169"/>
      <c r="T138" s="170"/>
      <c r="AT138" s="164" t="s">
        <v>181</v>
      </c>
      <c r="AU138" s="164" t="s">
        <v>88</v>
      </c>
      <c r="AV138" s="13" t="s">
        <v>88</v>
      </c>
      <c r="AW138" s="13" t="s">
        <v>34</v>
      </c>
      <c r="AX138" s="13" t="s">
        <v>85</v>
      </c>
      <c r="AY138" s="164" t="s">
        <v>172</v>
      </c>
    </row>
    <row r="139" spans="1:65" s="2" customFormat="1" ht="24.15" customHeight="1">
      <c r="A139" s="32"/>
      <c r="B139" s="148"/>
      <c r="C139" s="149" t="s">
        <v>179</v>
      </c>
      <c r="D139" s="149" t="s">
        <v>174</v>
      </c>
      <c r="E139" s="150" t="s">
        <v>292</v>
      </c>
      <c r="F139" s="151" t="s">
        <v>293</v>
      </c>
      <c r="G139" s="152" t="s">
        <v>294</v>
      </c>
      <c r="H139" s="153">
        <v>348.32</v>
      </c>
      <c r="I139" s="154"/>
      <c r="J139" s="155">
        <f>ROUND(I139*H139,2)</f>
        <v>0</v>
      </c>
      <c r="K139" s="151" t="s">
        <v>1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2288</v>
      </c>
    </row>
    <row r="140" spans="2:51" s="13" customFormat="1" ht="10">
      <c r="B140" s="162"/>
      <c r="D140" s="163" t="s">
        <v>181</v>
      </c>
      <c r="F140" s="165" t="s">
        <v>2289</v>
      </c>
      <c r="H140" s="166">
        <v>348.32</v>
      </c>
      <c r="I140" s="167"/>
      <c r="L140" s="162"/>
      <c r="M140" s="168"/>
      <c r="N140" s="169"/>
      <c r="O140" s="169"/>
      <c r="P140" s="169"/>
      <c r="Q140" s="169"/>
      <c r="R140" s="169"/>
      <c r="S140" s="169"/>
      <c r="T140" s="170"/>
      <c r="AT140" s="164" t="s">
        <v>181</v>
      </c>
      <c r="AU140" s="164" t="s">
        <v>88</v>
      </c>
      <c r="AV140" s="13" t="s">
        <v>88</v>
      </c>
      <c r="AW140" s="13" t="s">
        <v>3</v>
      </c>
      <c r="AX140" s="13" t="s">
        <v>85</v>
      </c>
      <c r="AY140" s="164" t="s">
        <v>172</v>
      </c>
    </row>
    <row r="141" spans="1:65" s="2" customFormat="1" ht="24.15" customHeight="1">
      <c r="A141" s="32"/>
      <c r="B141" s="148"/>
      <c r="C141" s="149" t="s">
        <v>197</v>
      </c>
      <c r="D141" s="149" t="s">
        <v>174</v>
      </c>
      <c r="E141" s="150" t="s">
        <v>2290</v>
      </c>
      <c r="F141" s="151" t="s">
        <v>300</v>
      </c>
      <c r="G141" s="152" t="s">
        <v>214</v>
      </c>
      <c r="H141" s="153">
        <v>204</v>
      </c>
      <c r="I141" s="154"/>
      <c r="J141" s="155">
        <f>ROUND(I141*H141,2)</f>
        <v>0</v>
      </c>
      <c r="K141" s="151" t="s">
        <v>178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179</v>
      </c>
      <c r="AT141" s="160" t="s">
        <v>174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2291</v>
      </c>
    </row>
    <row r="142" spans="2:51" s="13" customFormat="1" ht="10">
      <c r="B142" s="162"/>
      <c r="D142" s="163" t="s">
        <v>181</v>
      </c>
      <c r="E142" s="164" t="s">
        <v>1</v>
      </c>
      <c r="F142" s="165" t="s">
        <v>2292</v>
      </c>
      <c r="H142" s="166">
        <v>204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34</v>
      </c>
      <c r="AX142" s="13" t="s">
        <v>78</v>
      </c>
      <c r="AY142" s="164" t="s">
        <v>172</v>
      </c>
    </row>
    <row r="143" spans="2:51" s="14" customFormat="1" ht="10">
      <c r="B143" s="175"/>
      <c r="D143" s="163" t="s">
        <v>181</v>
      </c>
      <c r="E143" s="176" t="s">
        <v>1</v>
      </c>
      <c r="F143" s="177" t="s">
        <v>221</v>
      </c>
      <c r="H143" s="178">
        <v>204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181</v>
      </c>
      <c r="AU143" s="176" t="s">
        <v>88</v>
      </c>
      <c r="AV143" s="14" t="s">
        <v>179</v>
      </c>
      <c r="AW143" s="14" t="s">
        <v>34</v>
      </c>
      <c r="AX143" s="14" t="s">
        <v>85</v>
      </c>
      <c r="AY143" s="176" t="s">
        <v>172</v>
      </c>
    </row>
    <row r="144" spans="1:65" s="2" customFormat="1" ht="24.15" customHeight="1">
      <c r="A144" s="32"/>
      <c r="B144" s="148"/>
      <c r="C144" s="149" t="s">
        <v>202</v>
      </c>
      <c r="D144" s="149" t="s">
        <v>174</v>
      </c>
      <c r="E144" s="150" t="s">
        <v>313</v>
      </c>
      <c r="F144" s="151" t="s">
        <v>314</v>
      </c>
      <c r="G144" s="152" t="s">
        <v>214</v>
      </c>
      <c r="H144" s="153">
        <v>136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2293</v>
      </c>
    </row>
    <row r="145" spans="2:51" s="13" customFormat="1" ht="10">
      <c r="B145" s="162"/>
      <c r="D145" s="163" t="s">
        <v>181</v>
      </c>
      <c r="E145" s="164" t="s">
        <v>1</v>
      </c>
      <c r="F145" s="165" t="s">
        <v>2294</v>
      </c>
      <c r="H145" s="166">
        <v>136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78</v>
      </c>
      <c r="AY145" s="164" t="s">
        <v>172</v>
      </c>
    </row>
    <row r="146" spans="2:51" s="14" customFormat="1" ht="10">
      <c r="B146" s="175"/>
      <c r="D146" s="163" t="s">
        <v>181</v>
      </c>
      <c r="E146" s="176" t="s">
        <v>1</v>
      </c>
      <c r="F146" s="177" t="s">
        <v>221</v>
      </c>
      <c r="H146" s="178">
        <v>136</v>
      </c>
      <c r="I146" s="179"/>
      <c r="L146" s="175"/>
      <c r="M146" s="180"/>
      <c r="N146" s="181"/>
      <c r="O146" s="181"/>
      <c r="P146" s="181"/>
      <c r="Q146" s="181"/>
      <c r="R146" s="181"/>
      <c r="S146" s="181"/>
      <c r="T146" s="182"/>
      <c r="AT146" s="176" t="s">
        <v>181</v>
      </c>
      <c r="AU146" s="176" t="s">
        <v>88</v>
      </c>
      <c r="AV146" s="14" t="s">
        <v>179</v>
      </c>
      <c r="AW146" s="14" t="s">
        <v>34</v>
      </c>
      <c r="AX146" s="14" t="s">
        <v>85</v>
      </c>
      <c r="AY146" s="176" t="s">
        <v>172</v>
      </c>
    </row>
    <row r="147" spans="1:65" s="2" customFormat="1" ht="14.4" customHeight="1">
      <c r="A147" s="32"/>
      <c r="B147" s="148"/>
      <c r="C147" s="183" t="s">
        <v>206</v>
      </c>
      <c r="D147" s="183" t="s">
        <v>250</v>
      </c>
      <c r="E147" s="184" t="s">
        <v>2295</v>
      </c>
      <c r="F147" s="185" t="s">
        <v>2296</v>
      </c>
      <c r="G147" s="186" t="s">
        <v>294</v>
      </c>
      <c r="H147" s="187">
        <v>272</v>
      </c>
      <c r="I147" s="188"/>
      <c r="J147" s="189">
        <f>ROUND(I147*H147,2)</f>
        <v>0</v>
      </c>
      <c r="K147" s="185" t="s">
        <v>178</v>
      </c>
      <c r="L147" s="190"/>
      <c r="M147" s="191" t="s">
        <v>1</v>
      </c>
      <c r="N147" s="192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211</v>
      </c>
      <c r="AT147" s="160" t="s">
        <v>250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2297</v>
      </c>
    </row>
    <row r="148" spans="2:51" s="13" customFormat="1" ht="10">
      <c r="B148" s="162"/>
      <c r="D148" s="163" t="s">
        <v>181</v>
      </c>
      <c r="F148" s="165" t="s">
        <v>2298</v>
      </c>
      <c r="H148" s="166">
        <v>272</v>
      </c>
      <c r="I148" s="167"/>
      <c r="L148" s="162"/>
      <c r="M148" s="168"/>
      <c r="N148" s="169"/>
      <c r="O148" s="169"/>
      <c r="P148" s="169"/>
      <c r="Q148" s="169"/>
      <c r="R148" s="169"/>
      <c r="S148" s="169"/>
      <c r="T148" s="170"/>
      <c r="AT148" s="164" t="s">
        <v>181</v>
      </c>
      <c r="AU148" s="164" t="s">
        <v>88</v>
      </c>
      <c r="AV148" s="13" t="s">
        <v>88</v>
      </c>
      <c r="AW148" s="13" t="s">
        <v>3</v>
      </c>
      <c r="AX148" s="13" t="s">
        <v>85</v>
      </c>
      <c r="AY148" s="164" t="s">
        <v>172</v>
      </c>
    </row>
    <row r="149" spans="2:63" s="12" customFormat="1" ht="22.75" customHeight="1">
      <c r="B149" s="135"/>
      <c r="D149" s="136" t="s">
        <v>77</v>
      </c>
      <c r="E149" s="146" t="s">
        <v>88</v>
      </c>
      <c r="F149" s="146" t="s">
        <v>1604</v>
      </c>
      <c r="I149" s="138"/>
      <c r="J149" s="147">
        <f>BK149</f>
        <v>0</v>
      </c>
      <c r="L149" s="135"/>
      <c r="M149" s="140"/>
      <c r="N149" s="141"/>
      <c r="O149" s="141"/>
      <c r="P149" s="142">
        <f>P150</f>
        <v>0</v>
      </c>
      <c r="Q149" s="141"/>
      <c r="R149" s="142">
        <f>R150</f>
        <v>0</v>
      </c>
      <c r="S149" s="141"/>
      <c r="T149" s="143">
        <f>T150</f>
        <v>0</v>
      </c>
      <c r="AR149" s="136" t="s">
        <v>85</v>
      </c>
      <c r="AT149" s="144" t="s">
        <v>77</v>
      </c>
      <c r="AU149" s="144" t="s">
        <v>85</v>
      </c>
      <c r="AY149" s="136" t="s">
        <v>172</v>
      </c>
      <c r="BK149" s="145">
        <f>BK150</f>
        <v>0</v>
      </c>
    </row>
    <row r="150" spans="1:65" s="2" customFormat="1" ht="14.4" customHeight="1">
      <c r="A150" s="32"/>
      <c r="B150" s="148"/>
      <c r="C150" s="149" t="s">
        <v>211</v>
      </c>
      <c r="D150" s="149" t="s">
        <v>174</v>
      </c>
      <c r="E150" s="150" t="s">
        <v>2299</v>
      </c>
      <c r="F150" s="151" t="s">
        <v>2300</v>
      </c>
      <c r="G150" s="152" t="s">
        <v>214</v>
      </c>
      <c r="H150" s="153">
        <v>22</v>
      </c>
      <c r="I150" s="154"/>
      <c r="J150" s="155">
        <f>ROUND(I150*H150,2)</f>
        <v>0</v>
      </c>
      <c r="K150" s="151" t="s">
        <v>178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179</v>
      </c>
      <c r="AT150" s="160" t="s">
        <v>174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179</v>
      </c>
      <c r="BM150" s="160" t="s">
        <v>2301</v>
      </c>
    </row>
    <row r="151" spans="2:63" s="12" customFormat="1" ht="22.75" customHeight="1">
      <c r="B151" s="135"/>
      <c r="D151" s="136" t="s">
        <v>77</v>
      </c>
      <c r="E151" s="146" t="s">
        <v>211</v>
      </c>
      <c r="F151" s="146" t="s">
        <v>410</v>
      </c>
      <c r="I151" s="138"/>
      <c r="J151" s="147">
        <f>BK151</f>
        <v>0</v>
      </c>
      <c r="L151" s="135"/>
      <c r="M151" s="140"/>
      <c r="N151" s="141"/>
      <c r="O151" s="141"/>
      <c r="P151" s="142">
        <f>SUM(P152:P153)</f>
        <v>0</v>
      </c>
      <c r="Q151" s="141"/>
      <c r="R151" s="142">
        <f>SUM(R152:R153)</f>
        <v>0.16758</v>
      </c>
      <c r="S151" s="141"/>
      <c r="T151" s="143">
        <f>SUM(T152:T153)</f>
        <v>0</v>
      </c>
      <c r="AR151" s="136" t="s">
        <v>85</v>
      </c>
      <c r="AT151" s="144" t="s">
        <v>77</v>
      </c>
      <c r="AU151" s="144" t="s">
        <v>85</v>
      </c>
      <c r="AY151" s="136" t="s">
        <v>172</v>
      </c>
      <c r="BK151" s="145">
        <f>SUM(BK152:BK153)</f>
        <v>0</v>
      </c>
    </row>
    <row r="152" spans="1:65" s="2" customFormat="1" ht="14.4" customHeight="1">
      <c r="A152" s="32"/>
      <c r="B152" s="148"/>
      <c r="C152" s="149" t="s">
        <v>222</v>
      </c>
      <c r="D152" s="149" t="s">
        <v>174</v>
      </c>
      <c r="E152" s="150" t="s">
        <v>2264</v>
      </c>
      <c r="F152" s="151" t="s">
        <v>2265</v>
      </c>
      <c r="G152" s="152" t="s">
        <v>200</v>
      </c>
      <c r="H152" s="153">
        <v>882</v>
      </c>
      <c r="I152" s="154"/>
      <c r="J152" s="155">
        <f>ROUND(I152*H152,2)</f>
        <v>0</v>
      </c>
      <c r="K152" s="151" t="s">
        <v>178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0.00019</v>
      </c>
      <c r="R152" s="158">
        <f>Q152*H152</f>
        <v>0.16758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179</v>
      </c>
      <c r="AT152" s="160" t="s">
        <v>174</v>
      </c>
      <c r="AU152" s="160" t="s">
        <v>88</v>
      </c>
      <c r="AY152" s="17" t="s">
        <v>172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179</v>
      </c>
      <c r="BM152" s="160" t="s">
        <v>2302</v>
      </c>
    </row>
    <row r="153" spans="1:65" s="2" customFormat="1" ht="14.4" customHeight="1">
      <c r="A153" s="32"/>
      <c r="B153" s="148"/>
      <c r="C153" s="149" t="s">
        <v>230</v>
      </c>
      <c r="D153" s="149" t="s">
        <v>174</v>
      </c>
      <c r="E153" s="150" t="s">
        <v>549</v>
      </c>
      <c r="F153" s="151" t="s">
        <v>550</v>
      </c>
      <c r="G153" s="152" t="s">
        <v>200</v>
      </c>
      <c r="H153" s="153">
        <v>840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2303</v>
      </c>
    </row>
    <row r="154" spans="2:63" s="12" customFormat="1" ht="22.75" customHeight="1">
      <c r="B154" s="135"/>
      <c r="D154" s="136" t="s">
        <v>77</v>
      </c>
      <c r="E154" s="146" t="s">
        <v>222</v>
      </c>
      <c r="F154" s="146" t="s">
        <v>558</v>
      </c>
      <c r="I154" s="138"/>
      <c r="J154" s="147">
        <f>BK154</f>
        <v>0</v>
      </c>
      <c r="L154" s="135"/>
      <c r="M154" s="140"/>
      <c r="N154" s="141"/>
      <c r="O154" s="141"/>
      <c r="P154" s="142">
        <f>P155</f>
        <v>0</v>
      </c>
      <c r="Q154" s="141"/>
      <c r="R154" s="142">
        <f>R155</f>
        <v>0</v>
      </c>
      <c r="S154" s="141"/>
      <c r="T154" s="143">
        <f>T155</f>
        <v>0</v>
      </c>
      <c r="AR154" s="136" t="s">
        <v>85</v>
      </c>
      <c r="AT154" s="144" t="s">
        <v>77</v>
      </c>
      <c r="AU154" s="144" t="s">
        <v>85</v>
      </c>
      <c r="AY154" s="136" t="s">
        <v>172</v>
      </c>
      <c r="BK154" s="145">
        <f>BK155</f>
        <v>0</v>
      </c>
    </row>
    <row r="155" spans="1:65" s="2" customFormat="1" ht="24.15" customHeight="1">
      <c r="A155" s="32"/>
      <c r="B155" s="148"/>
      <c r="C155" s="149" t="s">
        <v>234</v>
      </c>
      <c r="D155" s="149" t="s">
        <v>174</v>
      </c>
      <c r="E155" s="150" t="s">
        <v>2304</v>
      </c>
      <c r="F155" s="151" t="s">
        <v>2305</v>
      </c>
      <c r="G155" s="152" t="s">
        <v>189</v>
      </c>
      <c r="H155" s="153">
        <v>25</v>
      </c>
      <c r="I155" s="154"/>
      <c r="J155" s="155">
        <f>ROUND(I155*H155,2)</f>
        <v>0</v>
      </c>
      <c r="K155" s="151" t="s">
        <v>178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179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179</v>
      </c>
      <c r="BM155" s="160" t="s">
        <v>2306</v>
      </c>
    </row>
    <row r="156" spans="2:63" s="12" customFormat="1" ht="22.75" customHeight="1">
      <c r="B156" s="135"/>
      <c r="D156" s="136" t="s">
        <v>77</v>
      </c>
      <c r="E156" s="146" t="s">
        <v>617</v>
      </c>
      <c r="F156" s="146" t="s">
        <v>618</v>
      </c>
      <c r="I156" s="138"/>
      <c r="J156" s="147">
        <f>BK156</f>
        <v>0</v>
      </c>
      <c r="L156" s="135"/>
      <c r="M156" s="140"/>
      <c r="N156" s="141"/>
      <c r="O156" s="141"/>
      <c r="P156" s="142">
        <f>SUM(P157:P158)</f>
        <v>0</v>
      </c>
      <c r="Q156" s="141"/>
      <c r="R156" s="142">
        <f>SUM(R157:R158)</f>
        <v>0</v>
      </c>
      <c r="S156" s="141"/>
      <c r="T156" s="143">
        <f>SUM(T157:T158)</f>
        <v>0</v>
      </c>
      <c r="AR156" s="136" t="s">
        <v>85</v>
      </c>
      <c r="AT156" s="144" t="s">
        <v>77</v>
      </c>
      <c r="AU156" s="144" t="s">
        <v>85</v>
      </c>
      <c r="AY156" s="136" t="s">
        <v>172</v>
      </c>
      <c r="BK156" s="145">
        <f>SUM(BK157:BK158)</f>
        <v>0</v>
      </c>
    </row>
    <row r="157" spans="1:65" s="2" customFormat="1" ht="24.15" customHeight="1">
      <c r="A157" s="32"/>
      <c r="B157" s="148"/>
      <c r="C157" s="149" t="s">
        <v>240</v>
      </c>
      <c r="D157" s="149" t="s">
        <v>174</v>
      </c>
      <c r="E157" s="150" t="s">
        <v>620</v>
      </c>
      <c r="F157" s="151" t="s">
        <v>621</v>
      </c>
      <c r="G157" s="152" t="s">
        <v>294</v>
      </c>
      <c r="H157" s="153">
        <v>1.161</v>
      </c>
      <c r="I157" s="154"/>
      <c r="J157" s="155">
        <f>ROUND(I157*H157,2)</f>
        <v>0</v>
      </c>
      <c r="K157" s="151" t="s">
        <v>178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179</v>
      </c>
      <c r="AT157" s="160" t="s">
        <v>174</v>
      </c>
      <c r="AU157" s="160" t="s">
        <v>88</v>
      </c>
      <c r="AY157" s="17" t="s">
        <v>172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179</v>
      </c>
      <c r="BM157" s="160" t="s">
        <v>2307</v>
      </c>
    </row>
    <row r="158" spans="1:65" s="2" customFormat="1" ht="24.15" customHeight="1">
      <c r="A158" s="32"/>
      <c r="B158" s="148"/>
      <c r="C158" s="149" t="s">
        <v>245</v>
      </c>
      <c r="D158" s="149" t="s">
        <v>174</v>
      </c>
      <c r="E158" s="150" t="s">
        <v>624</v>
      </c>
      <c r="F158" s="151" t="s">
        <v>625</v>
      </c>
      <c r="G158" s="152" t="s">
        <v>294</v>
      </c>
      <c r="H158" s="153">
        <v>1.161</v>
      </c>
      <c r="I158" s="154"/>
      <c r="J158" s="155">
        <f>ROUND(I158*H158,2)</f>
        <v>0</v>
      </c>
      <c r="K158" s="151" t="s">
        <v>178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179</v>
      </c>
      <c r="AT158" s="160" t="s">
        <v>174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179</v>
      </c>
      <c r="BM158" s="160" t="s">
        <v>2308</v>
      </c>
    </row>
    <row r="159" spans="2:63" s="12" customFormat="1" ht="25.9" customHeight="1">
      <c r="B159" s="135"/>
      <c r="D159" s="136" t="s">
        <v>77</v>
      </c>
      <c r="E159" s="137" t="s">
        <v>627</v>
      </c>
      <c r="F159" s="137" t="s">
        <v>628</v>
      </c>
      <c r="I159" s="138"/>
      <c r="J159" s="139">
        <f>BK159</f>
        <v>0</v>
      </c>
      <c r="L159" s="135"/>
      <c r="M159" s="140"/>
      <c r="N159" s="141"/>
      <c r="O159" s="141"/>
      <c r="P159" s="142">
        <f>P160+P201</f>
        <v>0</v>
      </c>
      <c r="Q159" s="141"/>
      <c r="R159" s="142">
        <f>R160+R201</f>
        <v>0.9935409999999999</v>
      </c>
      <c r="S159" s="141"/>
      <c r="T159" s="143">
        <f>T160+T201</f>
        <v>0</v>
      </c>
      <c r="AR159" s="136" t="s">
        <v>88</v>
      </c>
      <c r="AT159" s="144" t="s">
        <v>77</v>
      </c>
      <c r="AU159" s="144" t="s">
        <v>78</v>
      </c>
      <c r="AY159" s="136" t="s">
        <v>172</v>
      </c>
      <c r="BK159" s="145">
        <f>BK160+BK201</f>
        <v>0</v>
      </c>
    </row>
    <row r="160" spans="2:63" s="12" customFormat="1" ht="22.75" customHeight="1">
      <c r="B160" s="135"/>
      <c r="D160" s="136" t="s">
        <v>77</v>
      </c>
      <c r="E160" s="146" t="s">
        <v>1239</v>
      </c>
      <c r="F160" s="146" t="s">
        <v>1240</v>
      </c>
      <c r="I160" s="138"/>
      <c r="J160" s="147">
        <f>BK160</f>
        <v>0</v>
      </c>
      <c r="L160" s="135"/>
      <c r="M160" s="140"/>
      <c r="N160" s="141"/>
      <c r="O160" s="141"/>
      <c r="P160" s="142">
        <f>SUM(P161:P200)</f>
        <v>0</v>
      </c>
      <c r="Q160" s="141"/>
      <c r="R160" s="142">
        <f>SUM(R161:R200)</f>
        <v>0.9935409999999999</v>
      </c>
      <c r="S160" s="141"/>
      <c r="T160" s="143">
        <f>SUM(T161:T200)</f>
        <v>0</v>
      </c>
      <c r="AR160" s="136" t="s">
        <v>88</v>
      </c>
      <c r="AT160" s="144" t="s">
        <v>77</v>
      </c>
      <c r="AU160" s="144" t="s">
        <v>85</v>
      </c>
      <c r="AY160" s="136" t="s">
        <v>172</v>
      </c>
      <c r="BK160" s="145">
        <f>SUM(BK161:BK200)</f>
        <v>0</v>
      </c>
    </row>
    <row r="161" spans="1:65" s="2" customFormat="1" ht="24.15" customHeight="1">
      <c r="A161" s="32"/>
      <c r="B161" s="148"/>
      <c r="C161" s="149" t="s">
        <v>249</v>
      </c>
      <c r="D161" s="149" t="s">
        <v>174</v>
      </c>
      <c r="E161" s="150" t="s">
        <v>2309</v>
      </c>
      <c r="F161" s="151" t="s">
        <v>2310</v>
      </c>
      <c r="G161" s="152" t="s">
        <v>200</v>
      </c>
      <c r="H161" s="153">
        <v>3</v>
      </c>
      <c r="I161" s="154"/>
      <c r="J161" s="155">
        <f>ROUND(I161*H161,2)</f>
        <v>0</v>
      </c>
      <c r="K161" s="151" t="s">
        <v>178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257</v>
      </c>
      <c r="AT161" s="160" t="s">
        <v>174</v>
      </c>
      <c r="AU161" s="160" t="s">
        <v>88</v>
      </c>
      <c r="AY161" s="17" t="s">
        <v>172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257</v>
      </c>
      <c r="BM161" s="160" t="s">
        <v>2311</v>
      </c>
    </row>
    <row r="162" spans="1:65" s="2" customFormat="1" ht="24.15" customHeight="1">
      <c r="A162" s="32"/>
      <c r="B162" s="148"/>
      <c r="C162" s="183" t="s">
        <v>8</v>
      </c>
      <c r="D162" s="183" t="s">
        <v>250</v>
      </c>
      <c r="E162" s="184" t="s">
        <v>2312</v>
      </c>
      <c r="F162" s="185" t="s">
        <v>2313</v>
      </c>
      <c r="G162" s="186" t="s">
        <v>200</v>
      </c>
      <c r="H162" s="187">
        <v>3.15</v>
      </c>
      <c r="I162" s="188"/>
      <c r="J162" s="189">
        <f>ROUND(I162*H162,2)</f>
        <v>0</v>
      </c>
      <c r="K162" s="185" t="s">
        <v>178</v>
      </c>
      <c r="L162" s="190"/>
      <c r="M162" s="191" t="s">
        <v>1</v>
      </c>
      <c r="N162" s="192" t="s">
        <v>43</v>
      </c>
      <c r="O162" s="58"/>
      <c r="P162" s="158">
        <f>O162*H162</f>
        <v>0</v>
      </c>
      <c r="Q162" s="158">
        <v>0.00186</v>
      </c>
      <c r="R162" s="158">
        <f>Q162*H162</f>
        <v>0.0058590000000000005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348</v>
      </c>
      <c r="AT162" s="160" t="s">
        <v>250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257</v>
      </c>
      <c r="BM162" s="160" t="s">
        <v>2314</v>
      </c>
    </row>
    <row r="163" spans="2:51" s="13" customFormat="1" ht="10">
      <c r="B163" s="162"/>
      <c r="D163" s="163" t="s">
        <v>181</v>
      </c>
      <c r="F163" s="165" t="s">
        <v>2315</v>
      </c>
      <c r="H163" s="166">
        <v>3.15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181</v>
      </c>
      <c r="AU163" s="164" t="s">
        <v>88</v>
      </c>
      <c r="AV163" s="13" t="s">
        <v>88</v>
      </c>
      <c r="AW163" s="13" t="s">
        <v>3</v>
      </c>
      <c r="AX163" s="13" t="s">
        <v>85</v>
      </c>
      <c r="AY163" s="164" t="s">
        <v>172</v>
      </c>
    </row>
    <row r="164" spans="1:65" s="2" customFormat="1" ht="24.15" customHeight="1">
      <c r="A164" s="32"/>
      <c r="B164" s="148"/>
      <c r="C164" s="149" t="s">
        <v>257</v>
      </c>
      <c r="D164" s="149" t="s">
        <v>174</v>
      </c>
      <c r="E164" s="150" t="s">
        <v>2316</v>
      </c>
      <c r="F164" s="151" t="s">
        <v>2317</v>
      </c>
      <c r="G164" s="152" t="s">
        <v>200</v>
      </c>
      <c r="H164" s="153">
        <v>840</v>
      </c>
      <c r="I164" s="154"/>
      <c r="J164" s="155">
        <f>ROUND(I164*H164,2)</f>
        <v>0</v>
      </c>
      <c r="K164" s="151" t="s">
        <v>178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257</v>
      </c>
      <c r="AT164" s="160" t="s">
        <v>174</v>
      </c>
      <c r="AU164" s="160" t="s">
        <v>88</v>
      </c>
      <c r="AY164" s="17" t="s">
        <v>172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257</v>
      </c>
      <c r="BM164" s="160" t="s">
        <v>2318</v>
      </c>
    </row>
    <row r="165" spans="1:65" s="2" customFormat="1" ht="24.15" customHeight="1">
      <c r="A165" s="32"/>
      <c r="B165" s="148"/>
      <c r="C165" s="183" t="s">
        <v>262</v>
      </c>
      <c r="D165" s="183" t="s">
        <v>250</v>
      </c>
      <c r="E165" s="184" t="s">
        <v>2319</v>
      </c>
      <c r="F165" s="185" t="s">
        <v>2320</v>
      </c>
      <c r="G165" s="186" t="s">
        <v>200</v>
      </c>
      <c r="H165" s="187">
        <v>882</v>
      </c>
      <c r="I165" s="188"/>
      <c r="J165" s="189">
        <f>ROUND(I165*H165,2)</f>
        <v>0</v>
      </c>
      <c r="K165" s="185" t="s">
        <v>178</v>
      </c>
      <c r="L165" s="190"/>
      <c r="M165" s="191" t="s">
        <v>1</v>
      </c>
      <c r="N165" s="192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348</v>
      </c>
      <c r="AT165" s="160" t="s">
        <v>250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257</v>
      </c>
      <c r="BM165" s="160" t="s">
        <v>2321</v>
      </c>
    </row>
    <row r="166" spans="2:51" s="13" customFormat="1" ht="10">
      <c r="B166" s="162"/>
      <c r="D166" s="163" t="s">
        <v>181</v>
      </c>
      <c r="F166" s="165" t="s">
        <v>2322</v>
      </c>
      <c r="H166" s="166">
        <v>882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</v>
      </c>
      <c r="AX166" s="13" t="s">
        <v>85</v>
      </c>
      <c r="AY166" s="164" t="s">
        <v>172</v>
      </c>
    </row>
    <row r="167" spans="1:65" s="2" customFormat="1" ht="24.15" customHeight="1">
      <c r="A167" s="32"/>
      <c r="B167" s="148"/>
      <c r="C167" s="149" t="s">
        <v>266</v>
      </c>
      <c r="D167" s="149" t="s">
        <v>174</v>
      </c>
      <c r="E167" s="150" t="s">
        <v>2323</v>
      </c>
      <c r="F167" s="151" t="s">
        <v>2324</v>
      </c>
      <c r="G167" s="152" t="s">
        <v>200</v>
      </c>
      <c r="H167" s="153">
        <v>22</v>
      </c>
      <c r="I167" s="154"/>
      <c r="J167" s="155">
        <f>ROUND(I167*H167,2)</f>
        <v>0</v>
      </c>
      <c r="K167" s="151" t="s">
        <v>178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257</v>
      </c>
      <c r="AT167" s="160" t="s">
        <v>174</v>
      </c>
      <c r="AU167" s="160" t="s">
        <v>88</v>
      </c>
      <c r="AY167" s="17" t="s">
        <v>172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257</v>
      </c>
      <c r="BM167" s="160" t="s">
        <v>2325</v>
      </c>
    </row>
    <row r="168" spans="1:65" s="2" customFormat="1" ht="14.4" customHeight="1">
      <c r="A168" s="32"/>
      <c r="B168" s="148"/>
      <c r="C168" s="183" t="s">
        <v>270</v>
      </c>
      <c r="D168" s="183" t="s">
        <v>250</v>
      </c>
      <c r="E168" s="184" t="s">
        <v>2326</v>
      </c>
      <c r="F168" s="185" t="s">
        <v>2327</v>
      </c>
      <c r="G168" s="186" t="s">
        <v>200</v>
      </c>
      <c r="H168" s="187">
        <v>23.1</v>
      </c>
      <c r="I168" s="188"/>
      <c r="J168" s="189">
        <f>ROUND(I168*H168,2)</f>
        <v>0</v>
      </c>
      <c r="K168" s="185" t="s">
        <v>178</v>
      </c>
      <c r="L168" s="190"/>
      <c r="M168" s="191" t="s">
        <v>1</v>
      </c>
      <c r="N168" s="192" t="s">
        <v>43</v>
      </c>
      <c r="O168" s="58"/>
      <c r="P168" s="158">
        <f>O168*H168</f>
        <v>0</v>
      </c>
      <c r="Q168" s="158">
        <v>0.00814</v>
      </c>
      <c r="R168" s="158">
        <f>Q168*H168</f>
        <v>0.188034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348</v>
      </c>
      <c r="AT168" s="160" t="s">
        <v>250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257</v>
      </c>
      <c r="BM168" s="160" t="s">
        <v>2328</v>
      </c>
    </row>
    <row r="169" spans="2:51" s="13" customFormat="1" ht="10">
      <c r="B169" s="162"/>
      <c r="D169" s="163" t="s">
        <v>181</v>
      </c>
      <c r="F169" s="165" t="s">
        <v>2329</v>
      </c>
      <c r="H169" s="166">
        <v>23.1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</v>
      </c>
      <c r="AX169" s="13" t="s">
        <v>85</v>
      </c>
      <c r="AY169" s="164" t="s">
        <v>172</v>
      </c>
    </row>
    <row r="170" spans="1:65" s="2" customFormat="1" ht="24.15" customHeight="1">
      <c r="A170" s="32"/>
      <c r="B170" s="148"/>
      <c r="C170" s="149" t="s">
        <v>278</v>
      </c>
      <c r="D170" s="149" t="s">
        <v>174</v>
      </c>
      <c r="E170" s="150" t="s">
        <v>2330</v>
      </c>
      <c r="F170" s="151" t="s">
        <v>2331</v>
      </c>
      <c r="G170" s="152" t="s">
        <v>200</v>
      </c>
      <c r="H170" s="153">
        <v>132</v>
      </c>
      <c r="I170" s="154"/>
      <c r="J170" s="155">
        <f>ROUND(I170*H170,2)</f>
        <v>0</v>
      </c>
      <c r="K170" s="151" t="s">
        <v>178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257</v>
      </c>
      <c r="AT170" s="160" t="s">
        <v>174</v>
      </c>
      <c r="AU170" s="160" t="s">
        <v>88</v>
      </c>
      <c r="AY170" s="17" t="s">
        <v>172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257</v>
      </c>
      <c r="BM170" s="160" t="s">
        <v>2332</v>
      </c>
    </row>
    <row r="171" spans="1:65" s="2" customFormat="1" ht="14.4" customHeight="1">
      <c r="A171" s="32"/>
      <c r="B171" s="148"/>
      <c r="C171" s="183" t="s">
        <v>7</v>
      </c>
      <c r="D171" s="183" t="s">
        <v>250</v>
      </c>
      <c r="E171" s="184" t="s">
        <v>2333</v>
      </c>
      <c r="F171" s="185" t="s">
        <v>2334</v>
      </c>
      <c r="G171" s="186" t="s">
        <v>200</v>
      </c>
      <c r="H171" s="187">
        <v>138.6</v>
      </c>
      <c r="I171" s="188"/>
      <c r="J171" s="189">
        <f>ROUND(I171*H171,2)</f>
        <v>0</v>
      </c>
      <c r="K171" s="185" t="s">
        <v>178</v>
      </c>
      <c r="L171" s="190"/>
      <c r="M171" s="191" t="s">
        <v>1</v>
      </c>
      <c r="N171" s="192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348</v>
      </c>
      <c r="AT171" s="160" t="s">
        <v>250</v>
      </c>
      <c r="AU171" s="160" t="s">
        <v>88</v>
      </c>
      <c r="AY171" s="17" t="s">
        <v>172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257</v>
      </c>
      <c r="BM171" s="160" t="s">
        <v>2335</v>
      </c>
    </row>
    <row r="172" spans="2:51" s="13" customFormat="1" ht="10">
      <c r="B172" s="162"/>
      <c r="D172" s="163" t="s">
        <v>181</v>
      </c>
      <c r="F172" s="165" t="s">
        <v>2336</v>
      </c>
      <c r="H172" s="166">
        <v>138.6</v>
      </c>
      <c r="I172" s="167"/>
      <c r="L172" s="162"/>
      <c r="M172" s="168"/>
      <c r="N172" s="169"/>
      <c r="O172" s="169"/>
      <c r="P172" s="169"/>
      <c r="Q172" s="169"/>
      <c r="R172" s="169"/>
      <c r="S172" s="169"/>
      <c r="T172" s="170"/>
      <c r="AT172" s="164" t="s">
        <v>181</v>
      </c>
      <c r="AU172" s="164" t="s">
        <v>88</v>
      </c>
      <c r="AV172" s="13" t="s">
        <v>88</v>
      </c>
      <c r="AW172" s="13" t="s">
        <v>3</v>
      </c>
      <c r="AX172" s="13" t="s">
        <v>85</v>
      </c>
      <c r="AY172" s="164" t="s">
        <v>172</v>
      </c>
    </row>
    <row r="173" spans="1:65" s="2" customFormat="1" ht="24.15" customHeight="1">
      <c r="A173" s="32"/>
      <c r="B173" s="148"/>
      <c r="C173" s="149" t="s">
        <v>286</v>
      </c>
      <c r="D173" s="149" t="s">
        <v>174</v>
      </c>
      <c r="E173" s="150" t="s">
        <v>2337</v>
      </c>
      <c r="F173" s="151" t="s">
        <v>2338</v>
      </c>
      <c r="G173" s="152" t="s">
        <v>200</v>
      </c>
      <c r="H173" s="153">
        <v>928</v>
      </c>
      <c r="I173" s="154"/>
      <c r="J173" s="155">
        <f>ROUND(I173*H173,2)</f>
        <v>0</v>
      </c>
      <c r="K173" s="151" t="s">
        <v>178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257</v>
      </c>
      <c r="AT173" s="160" t="s">
        <v>174</v>
      </c>
      <c r="AU173" s="160" t="s">
        <v>88</v>
      </c>
      <c r="AY173" s="17" t="s">
        <v>172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257</v>
      </c>
      <c r="BM173" s="160" t="s">
        <v>2339</v>
      </c>
    </row>
    <row r="174" spans="1:65" s="2" customFormat="1" ht="14.4" customHeight="1">
      <c r="A174" s="32"/>
      <c r="B174" s="148"/>
      <c r="C174" s="183" t="s">
        <v>291</v>
      </c>
      <c r="D174" s="183" t="s">
        <v>250</v>
      </c>
      <c r="E174" s="184" t="s">
        <v>2340</v>
      </c>
      <c r="F174" s="185" t="s">
        <v>2341</v>
      </c>
      <c r="G174" s="186" t="s">
        <v>200</v>
      </c>
      <c r="H174" s="187">
        <v>974.4</v>
      </c>
      <c r="I174" s="188"/>
      <c r="J174" s="189">
        <f>ROUND(I174*H174,2)</f>
        <v>0</v>
      </c>
      <c r="K174" s="185" t="s">
        <v>178</v>
      </c>
      <c r="L174" s="190"/>
      <c r="M174" s="191" t="s">
        <v>1</v>
      </c>
      <c r="N174" s="192" t="s">
        <v>43</v>
      </c>
      <c r="O174" s="58"/>
      <c r="P174" s="158">
        <f>O174*H174</f>
        <v>0</v>
      </c>
      <c r="Q174" s="158">
        <v>0.00082</v>
      </c>
      <c r="R174" s="158">
        <f>Q174*H174</f>
        <v>0.7990079999999999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348</v>
      </c>
      <c r="AT174" s="160" t="s">
        <v>250</v>
      </c>
      <c r="AU174" s="160" t="s">
        <v>88</v>
      </c>
      <c r="AY174" s="17" t="s">
        <v>172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257</v>
      </c>
      <c r="BM174" s="160" t="s">
        <v>2342</v>
      </c>
    </row>
    <row r="175" spans="2:51" s="13" customFormat="1" ht="10">
      <c r="B175" s="162"/>
      <c r="D175" s="163" t="s">
        <v>181</v>
      </c>
      <c r="F175" s="165" t="s">
        <v>2343</v>
      </c>
      <c r="H175" s="166">
        <v>974.4</v>
      </c>
      <c r="I175" s="167"/>
      <c r="L175" s="162"/>
      <c r="M175" s="168"/>
      <c r="N175" s="169"/>
      <c r="O175" s="169"/>
      <c r="P175" s="169"/>
      <c r="Q175" s="169"/>
      <c r="R175" s="169"/>
      <c r="S175" s="169"/>
      <c r="T175" s="170"/>
      <c r="AT175" s="164" t="s">
        <v>181</v>
      </c>
      <c r="AU175" s="164" t="s">
        <v>88</v>
      </c>
      <c r="AV175" s="13" t="s">
        <v>88</v>
      </c>
      <c r="AW175" s="13" t="s">
        <v>3</v>
      </c>
      <c r="AX175" s="13" t="s">
        <v>85</v>
      </c>
      <c r="AY175" s="164" t="s">
        <v>172</v>
      </c>
    </row>
    <row r="176" spans="1:65" s="2" customFormat="1" ht="14.4" customHeight="1">
      <c r="A176" s="32"/>
      <c r="B176" s="148"/>
      <c r="C176" s="149" t="s">
        <v>298</v>
      </c>
      <c r="D176" s="149" t="s">
        <v>174</v>
      </c>
      <c r="E176" s="150" t="s">
        <v>2344</v>
      </c>
      <c r="F176" s="151" t="s">
        <v>2345</v>
      </c>
      <c r="G176" s="152" t="s">
        <v>260</v>
      </c>
      <c r="H176" s="153">
        <v>132</v>
      </c>
      <c r="I176" s="154"/>
      <c r="J176" s="155">
        <f>ROUND(I176*H176,2)</f>
        <v>0</v>
      </c>
      <c r="K176" s="151" t="s">
        <v>178</v>
      </c>
      <c r="L176" s="33"/>
      <c r="M176" s="156" t="s">
        <v>1</v>
      </c>
      <c r="N176" s="157" t="s">
        <v>43</v>
      </c>
      <c r="O176" s="58"/>
      <c r="P176" s="158">
        <f>O176*H176</f>
        <v>0</v>
      </c>
      <c r="Q176" s="158">
        <v>0</v>
      </c>
      <c r="R176" s="158">
        <f>Q176*H176</f>
        <v>0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257</v>
      </c>
      <c r="AT176" s="160" t="s">
        <v>174</v>
      </c>
      <c r="AU176" s="160" t="s">
        <v>88</v>
      </c>
      <c r="AY176" s="17" t="s">
        <v>172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257</v>
      </c>
      <c r="BM176" s="160" t="s">
        <v>2346</v>
      </c>
    </row>
    <row r="177" spans="1:65" s="2" customFormat="1" ht="14.4" customHeight="1">
      <c r="A177" s="32"/>
      <c r="B177" s="148"/>
      <c r="C177" s="149" t="s">
        <v>312</v>
      </c>
      <c r="D177" s="149" t="s">
        <v>174</v>
      </c>
      <c r="E177" s="150" t="s">
        <v>2347</v>
      </c>
      <c r="F177" s="151" t="s">
        <v>2348</v>
      </c>
      <c r="G177" s="152" t="s">
        <v>260</v>
      </c>
      <c r="H177" s="153">
        <v>176</v>
      </c>
      <c r="I177" s="154"/>
      <c r="J177" s="155">
        <f>ROUND(I177*H177,2)</f>
        <v>0</v>
      </c>
      <c r="K177" s="151" t="s">
        <v>178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257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257</v>
      </c>
      <c r="BM177" s="160" t="s">
        <v>2349</v>
      </c>
    </row>
    <row r="178" spans="1:65" s="2" customFormat="1" ht="24.15" customHeight="1">
      <c r="A178" s="32"/>
      <c r="B178" s="148"/>
      <c r="C178" s="149" t="s">
        <v>319</v>
      </c>
      <c r="D178" s="149" t="s">
        <v>174</v>
      </c>
      <c r="E178" s="150" t="s">
        <v>2350</v>
      </c>
      <c r="F178" s="151" t="s">
        <v>2351</v>
      </c>
      <c r="G178" s="152" t="s">
        <v>260</v>
      </c>
      <c r="H178" s="153">
        <v>22</v>
      </c>
      <c r="I178" s="154"/>
      <c r="J178" s="155">
        <f>ROUND(I178*H178,2)</f>
        <v>0</v>
      </c>
      <c r="K178" s="151" t="s">
        <v>1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257</v>
      </c>
      <c r="AT178" s="160" t="s">
        <v>174</v>
      </c>
      <c r="AU178" s="160" t="s">
        <v>88</v>
      </c>
      <c r="AY178" s="17" t="s">
        <v>172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257</v>
      </c>
      <c r="BM178" s="160" t="s">
        <v>2352</v>
      </c>
    </row>
    <row r="179" spans="1:47" s="2" customFormat="1" ht="18">
      <c r="A179" s="32"/>
      <c r="B179" s="33"/>
      <c r="C179" s="32"/>
      <c r="D179" s="163" t="s">
        <v>191</v>
      </c>
      <c r="E179" s="32"/>
      <c r="F179" s="171" t="s">
        <v>2353</v>
      </c>
      <c r="G179" s="32"/>
      <c r="H179" s="32"/>
      <c r="I179" s="172"/>
      <c r="J179" s="32"/>
      <c r="K179" s="32"/>
      <c r="L179" s="33"/>
      <c r="M179" s="173"/>
      <c r="N179" s="174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191</v>
      </c>
      <c r="AU179" s="17" t="s">
        <v>88</v>
      </c>
    </row>
    <row r="180" spans="1:65" s="2" customFormat="1" ht="14.4" customHeight="1">
      <c r="A180" s="32"/>
      <c r="B180" s="148"/>
      <c r="C180" s="183" t="s">
        <v>324</v>
      </c>
      <c r="D180" s="183" t="s">
        <v>250</v>
      </c>
      <c r="E180" s="184" t="s">
        <v>2354</v>
      </c>
      <c r="F180" s="185" t="s">
        <v>2355</v>
      </c>
      <c r="G180" s="186" t="s">
        <v>260</v>
      </c>
      <c r="H180" s="187">
        <v>22</v>
      </c>
      <c r="I180" s="188"/>
      <c r="J180" s="189">
        <f>ROUND(I180*H180,2)</f>
        <v>0</v>
      </c>
      <c r="K180" s="185" t="s">
        <v>1</v>
      </c>
      <c r="L180" s="190"/>
      <c r="M180" s="191" t="s">
        <v>1</v>
      </c>
      <c r="N180" s="192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348</v>
      </c>
      <c r="AT180" s="160" t="s">
        <v>250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257</v>
      </c>
      <c r="BM180" s="160" t="s">
        <v>2356</v>
      </c>
    </row>
    <row r="181" spans="1:65" s="2" customFormat="1" ht="24.15" customHeight="1">
      <c r="A181" s="32"/>
      <c r="B181" s="148"/>
      <c r="C181" s="149" t="s">
        <v>328</v>
      </c>
      <c r="D181" s="149" t="s">
        <v>174</v>
      </c>
      <c r="E181" s="150" t="s">
        <v>2357</v>
      </c>
      <c r="F181" s="151" t="s">
        <v>2358</v>
      </c>
      <c r="G181" s="152" t="s">
        <v>260</v>
      </c>
      <c r="H181" s="153">
        <v>22</v>
      </c>
      <c r="I181" s="154"/>
      <c r="J181" s="155">
        <f>ROUND(I181*H181,2)</f>
        <v>0</v>
      </c>
      <c r="K181" s="151" t="s">
        <v>178</v>
      </c>
      <c r="L181" s="33"/>
      <c r="M181" s="156" t="s">
        <v>1</v>
      </c>
      <c r="N181" s="157" t="s">
        <v>43</v>
      </c>
      <c r="O181" s="58"/>
      <c r="P181" s="158">
        <f>O181*H181</f>
        <v>0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257</v>
      </c>
      <c r="AT181" s="160" t="s">
        <v>174</v>
      </c>
      <c r="AU181" s="160" t="s">
        <v>88</v>
      </c>
      <c r="AY181" s="17" t="s">
        <v>172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257</v>
      </c>
      <c r="BM181" s="160" t="s">
        <v>2359</v>
      </c>
    </row>
    <row r="182" spans="1:65" s="2" customFormat="1" ht="14.4" customHeight="1">
      <c r="A182" s="32"/>
      <c r="B182" s="148"/>
      <c r="C182" s="183" t="s">
        <v>332</v>
      </c>
      <c r="D182" s="183" t="s">
        <v>250</v>
      </c>
      <c r="E182" s="184" t="s">
        <v>2360</v>
      </c>
      <c r="F182" s="185" t="s">
        <v>2361</v>
      </c>
      <c r="G182" s="186" t="s">
        <v>260</v>
      </c>
      <c r="H182" s="187">
        <v>22</v>
      </c>
      <c r="I182" s="188"/>
      <c r="J182" s="189">
        <f>ROUND(I182*H182,2)</f>
        <v>0</v>
      </c>
      <c r="K182" s="185" t="s">
        <v>1</v>
      </c>
      <c r="L182" s="190"/>
      <c r="M182" s="191" t="s">
        <v>1</v>
      </c>
      <c r="N182" s="192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348</v>
      </c>
      <c r="AT182" s="160" t="s">
        <v>250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257</v>
      </c>
      <c r="BM182" s="160" t="s">
        <v>2362</v>
      </c>
    </row>
    <row r="183" spans="1:65" s="2" customFormat="1" ht="14.4" customHeight="1">
      <c r="A183" s="32"/>
      <c r="B183" s="148"/>
      <c r="C183" s="149" t="s">
        <v>339</v>
      </c>
      <c r="D183" s="149" t="s">
        <v>174</v>
      </c>
      <c r="E183" s="150" t="s">
        <v>2363</v>
      </c>
      <c r="F183" s="151" t="s">
        <v>2364</v>
      </c>
      <c r="G183" s="152" t="s">
        <v>260</v>
      </c>
      <c r="H183" s="153">
        <v>1</v>
      </c>
      <c r="I183" s="154"/>
      <c r="J183" s="155">
        <f>ROUND(I183*H183,2)</f>
        <v>0</v>
      </c>
      <c r="K183" s="151" t="s">
        <v>178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257</v>
      </c>
      <c r="AT183" s="160" t="s">
        <v>174</v>
      </c>
      <c r="AU183" s="160" t="s">
        <v>88</v>
      </c>
      <c r="AY183" s="17" t="s">
        <v>172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257</v>
      </c>
      <c r="BM183" s="160" t="s">
        <v>2365</v>
      </c>
    </row>
    <row r="184" spans="1:65" s="2" customFormat="1" ht="14.4" customHeight="1">
      <c r="A184" s="32"/>
      <c r="B184" s="148"/>
      <c r="C184" s="183" t="s">
        <v>343</v>
      </c>
      <c r="D184" s="183" t="s">
        <v>250</v>
      </c>
      <c r="E184" s="184" t="s">
        <v>2366</v>
      </c>
      <c r="F184" s="185" t="s">
        <v>2367</v>
      </c>
      <c r="G184" s="186" t="s">
        <v>260</v>
      </c>
      <c r="H184" s="187">
        <v>1</v>
      </c>
      <c r="I184" s="188"/>
      <c r="J184" s="189">
        <f>ROUND(I184*H184,2)</f>
        <v>0</v>
      </c>
      <c r="K184" s="185" t="s">
        <v>1</v>
      </c>
      <c r="L184" s="190"/>
      <c r="M184" s="191" t="s">
        <v>1</v>
      </c>
      <c r="N184" s="192" t="s">
        <v>43</v>
      </c>
      <c r="O184" s="58"/>
      <c r="P184" s="158">
        <f>O184*H184</f>
        <v>0</v>
      </c>
      <c r="Q184" s="158">
        <v>0.00064</v>
      </c>
      <c r="R184" s="158">
        <f>Q184*H184</f>
        <v>0.00064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348</v>
      </c>
      <c r="AT184" s="160" t="s">
        <v>250</v>
      </c>
      <c r="AU184" s="160" t="s">
        <v>88</v>
      </c>
      <c r="AY184" s="17" t="s">
        <v>172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257</v>
      </c>
      <c r="BM184" s="160" t="s">
        <v>2368</v>
      </c>
    </row>
    <row r="185" spans="1:47" s="2" customFormat="1" ht="18">
      <c r="A185" s="32"/>
      <c r="B185" s="33"/>
      <c r="C185" s="32"/>
      <c r="D185" s="163" t="s">
        <v>191</v>
      </c>
      <c r="E185" s="32"/>
      <c r="F185" s="171" t="s">
        <v>2369</v>
      </c>
      <c r="G185" s="32"/>
      <c r="H185" s="32"/>
      <c r="I185" s="172"/>
      <c r="J185" s="32"/>
      <c r="K185" s="32"/>
      <c r="L185" s="33"/>
      <c r="M185" s="173"/>
      <c r="N185" s="174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191</v>
      </c>
      <c r="AU185" s="17" t="s">
        <v>88</v>
      </c>
    </row>
    <row r="186" spans="1:65" s="2" customFormat="1" ht="37.75" customHeight="1">
      <c r="A186" s="32"/>
      <c r="B186" s="148"/>
      <c r="C186" s="149" t="s">
        <v>348</v>
      </c>
      <c r="D186" s="149" t="s">
        <v>174</v>
      </c>
      <c r="E186" s="150" t="s">
        <v>2370</v>
      </c>
      <c r="F186" s="151" t="s">
        <v>2371</v>
      </c>
      <c r="G186" s="152" t="s">
        <v>260</v>
      </c>
      <c r="H186" s="153">
        <v>11</v>
      </c>
      <c r="I186" s="154"/>
      <c r="J186" s="155">
        <f>ROUND(I186*H186,2)</f>
        <v>0</v>
      </c>
      <c r="K186" s="151" t="s">
        <v>1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257</v>
      </c>
      <c r="AT186" s="160" t="s">
        <v>174</v>
      </c>
      <c r="AU186" s="160" t="s">
        <v>88</v>
      </c>
      <c r="AY186" s="17" t="s">
        <v>172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257</v>
      </c>
      <c r="BM186" s="160" t="s">
        <v>2372</v>
      </c>
    </row>
    <row r="187" spans="1:47" s="2" customFormat="1" ht="18">
      <c r="A187" s="32"/>
      <c r="B187" s="33"/>
      <c r="C187" s="32"/>
      <c r="D187" s="163" t="s">
        <v>191</v>
      </c>
      <c r="E187" s="32"/>
      <c r="F187" s="171" t="s">
        <v>2373</v>
      </c>
      <c r="G187" s="32"/>
      <c r="H187" s="32"/>
      <c r="I187" s="172"/>
      <c r="J187" s="32"/>
      <c r="K187" s="32"/>
      <c r="L187" s="33"/>
      <c r="M187" s="173"/>
      <c r="N187" s="174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191</v>
      </c>
      <c r="AU187" s="17" t="s">
        <v>88</v>
      </c>
    </row>
    <row r="188" spans="1:65" s="2" customFormat="1" ht="14.4" customHeight="1">
      <c r="A188" s="32"/>
      <c r="B188" s="148"/>
      <c r="C188" s="149" t="s">
        <v>352</v>
      </c>
      <c r="D188" s="149" t="s">
        <v>174</v>
      </c>
      <c r="E188" s="150" t="s">
        <v>2374</v>
      </c>
      <c r="F188" s="151" t="s">
        <v>2375</v>
      </c>
      <c r="G188" s="152" t="s">
        <v>260</v>
      </c>
      <c r="H188" s="153">
        <v>22</v>
      </c>
      <c r="I188" s="154"/>
      <c r="J188" s="155">
        <f aca="true" t="shared" si="0" ref="J188:J193">ROUND(I188*H188,2)</f>
        <v>0</v>
      </c>
      <c r="K188" s="151" t="s">
        <v>178</v>
      </c>
      <c r="L188" s="33"/>
      <c r="M188" s="156" t="s">
        <v>1</v>
      </c>
      <c r="N188" s="157" t="s">
        <v>43</v>
      </c>
      <c r="O188" s="58"/>
      <c r="P188" s="158">
        <f aca="true" t="shared" si="1" ref="P188:P193">O188*H188</f>
        <v>0</v>
      </c>
      <c r="Q188" s="158">
        <v>0</v>
      </c>
      <c r="R188" s="158">
        <f aca="true" t="shared" si="2" ref="R188:R193">Q188*H188</f>
        <v>0</v>
      </c>
      <c r="S188" s="158">
        <v>0</v>
      </c>
      <c r="T188" s="159">
        <f aca="true" t="shared" si="3" ref="T188:T193"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257</v>
      </c>
      <c r="AT188" s="160" t="s">
        <v>174</v>
      </c>
      <c r="AU188" s="160" t="s">
        <v>88</v>
      </c>
      <c r="AY188" s="17" t="s">
        <v>172</v>
      </c>
      <c r="BE188" s="161">
        <f aca="true" t="shared" si="4" ref="BE188:BE193">IF(N188="základní",J188,0)</f>
        <v>0</v>
      </c>
      <c r="BF188" s="161">
        <f aca="true" t="shared" si="5" ref="BF188:BF193">IF(N188="snížená",J188,0)</f>
        <v>0</v>
      </c>
      <c r="BG188" s="161">
        <f aca="true" t="shared" si="6" ref="BG188:BG193">IF(N188="zákl. přenesená",J188,0)</f>
        <v>0</v>
      </c>
      <c r="BH188" s="161">
        <f aca="true" t="shared" si="7" ref="BH188:BH193">IF(N188="sníž. přenesená",J188,0)</f>
        <v>0</v>
      </c>
      <c r="BI188" s="161">
        <f aca="true" t="shared" si="8" ref="BI188:BI193">IF(N188="nulová",J188,0)</f>
        <v>0</v>
      </c>
      <c r="BJ188" s="17" t="s">
        <v>85</v>
      </c>
      <c r="BK188" s="161">
        <f aca="true" t="shared" si="9" ref="BK188:BK193">ROUND(I188*H188,2)</f>
        <v>0</v>
      </c>
      <c r="BL188" s="17" t="s">
        <v>257</v>
      </c>
      <c r="BM188" s="160" t="s">
        <v>2376</v>
      </c>
    </row>
    <row r="189" spans="1:65" s="2" customFormat="1" ht="24.15" customHeight="1">
      <c r="A189" s="32"/>
      <c r="B189" s="148"/>
      <c r="C189" s="183" t="s">
        <v>357</v>
      </c>
      <c r="D189" s="183" t="s">
        <v>250</v>
      </c>
      <c r="E189" s="184" t="s">
        <v>2377</v>
      </c>
      <c r="F189" s="185" t="s">
        <v>2378</v>
      </c>
      <c r="G189" s="186" t="s">
        <v>260</v>
      </c>
      <c r="H189" s="187">
        <v>22</v>
      </c>
      <c r="I189" s="188"/>
      <c r="J189" s="189">
        <f t="shared" si="0"/>
        <v>0</v>
      </c>
      <c r="K189" s="185" t="s">
        <v>1</v>
      </c>
      <c r="L189" s="190"/>
      <c r="M189" s="191" t="s">
        <v>1</v>
      </c>
      <c r="N189" s="192" t="s">
        <v>43</v>
      </c>
      <c r="O189" s="58"/>
      <c r="P189" s="158">
        <f t="shared" si="1"/>
        <v>0</v>
      </c>
      <c r="Q189" s="158">
        <v>0</v>
      </c>
      <c r="R189" s="158">
        <f t="shared" si="2"/>
        <v>0</v>
      </c>
      <c r="S189" s="158">
        <v>0</v>
      </c>
      <c r="T189" s="159">
        <f t="shared" si="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348</v>
      </c>
      <c r="AT189" s="160" t="s">
        <v>250</v>
      </c>
      <c r="AU189" s="160" t="s">
        <v>88</v>
      </c>
      <c r="AY189" s="17" t="s">
        <v>172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7" t="s">
        <v>85</v>
      </c>
      <c r="BK189" s="161">
        <f t="shared" si="9"/>
        <v>0</v>
      </c>
      <c r="BL189" s="17" t="s">
        <v>257</v>
      </c>
      <c r="BM189" s="160" t="s">
        <v>2379</v>
      </c>
    </row>
    <row r="190" spans="1:65" s="2" customFormat="1" ht="24.15" customHeight="1">
      <c r="A190" s="32"/>
      <c r="B190" s="148"/>
      <c r="C190" s="149" t="s">
        <v>363</v>
      </c>
      <c r="D190" s="149" t="s">
        <v>174</v>
      </c>
      <c r="E190" s="150" t="s">
        <v>2380</v>
      </c>
      <c r="F190" s="151" t="s">
        <v>2381</v>
      </c>
      <c r="G190" s="152" t="s">
        <v>260</v>
      </c>
      <c r="H190" s="153">
        <v>22</v>
      </c>
      <c r="I190" s="154"/>
      <c r="J190" s="155">
        <f t="shared" si="0"/>
        <v>0</v>
      </c>
      <c r="K190" s="151" t="s">
        <v>178</v>
      </c>
      <c r="L190" s="33"/>
      <c r="M190" s="156" t="s">
        <v>1</v>
      </c>
      <c r="N190" s="157" t="s">
        <v>43</v>
      </c>
      <c r="O190" s="58"/>
      <c r="P190" s="158">
        <f t="shared" si="1"/>
        <v>0</v>
      </c>
      <c r="Q190" s="158">
        <v>0</v>
      </c>
      <c r="R190" s="158">
        <f t="shared" si="2"/>
        <v>0</v>
      </c>
      <c r="S190" s="158">
        <v>0</v>
      </c>
      <c r="T190" s="159">
        <f t="shared" si="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257</v>
      </c>
      <c r="AT190" s="160" t="s">
        <v>174</v>
      </c>
      <c r="AU190" s="160" t="s">
        <v>88</v>
      </c>
      <c r="AY190" s="17" t="s">
        <v>172</v>
      </c>
      <c r="BE190" s="161">
        <f t="shared" si="4"/>
        <v>0</v>
      </c>
      <c r="BF190" s="161">
        <f t="shared" si="5"/>
        <v>0</v>
      </c>
      <c r="BG190" s="161">
        <f t="shared" si="6"/>
        <v>0</v>
      </c>
      <c r="BH190" s="161">
        <f t="shared" si="7"/>
        <v>0</v>
      </c>
      <c r="BI190" s="161">
        <f t="shared" si="8"/>
        <v>0</v>
      </c>
      <c r="BJ190" s="17" t="s">
        <v>85</v>
      </c>
      <c r="BK190" s="161">
        <f t="shared" si="9"/>
        <v>0</v>
      </c>
      <c r="BL190" s="17" t="s">
        <v>257</v>
      </c>
      <c r="BM190" s="160" t="s">
        <v>2382</v>
      </c>
    </row>
    <row r="191" spans="1:65" s="2" customFormat="1" ht="14.4" customHeight="1">
      <c r="A191" s="32"/>
      <c r="B191" s="148"/>
      <c r="C191" s="183" t="s">
        <v>370</v>
      </c>
      <c r="D191" s="183" t="s">
        <v>250</v>
      </c>
      <c r="E191" s="184" t="s">
        <v>2383</v>
      </c>
      <c r="F191" s="185" t="s">
        <v>2384</v>
      </c>
      <c r="G191" s="186" t="s">
        <v>260</v>
      </c>
      <c r="H191" s="187">
        <v>22</v>
      </c>
      <c r="I191" s="188"/>
      <c r="J191" s="189">
        <f t="shared" si="0"/>
        <v>0</v>
      </c>
      <c r="K191" s="185" t="s">
        <v>178</v>
      </c>
      <c r="L191" s="190"/>
      <c r="M191" s="191" t="s">
        <v>1</v>
      </c>
      <c r="N191" s="192" t="s">
        <v>43</v>
      </c>
      <c r="O191" s="58"/>
      <c r="P191" s="158">
        <f t="shared" si="1"/>
        <v>0</v>
      </c>
      <c r="Q191" s="158">
        <v>0</v>
      </c>
      <c r="R191" s="158">
        <f t="shared" si="2"/>
        <v>0</v>
      </c>
      <c r="S191" s="158">
        <v>0</v>
      </c>
      <c r="T191" s="159">
        <f t="shared" si="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348</v>
      </c>
      <c r="AT191" s="160" t="s">
        <v>250</v>
      </c>
      <c r="AU191" s="160" t="s">
        <v>88</v>
      </c>
      <c r="AY191" s="17" t="s">
        <v>172</v>
      </c>
      <c r="BE191" s="161">
        <f t="shared" si="4"/>
        <v>0</v>
      </c>
      <c r="BF191" s="161">
        <f t="shared" si="5"/>
        <v>0</v>
      </c>
      <c r="BG191" s="161">
        <f t="shared" si="6"/>
        <v>0</v>
      </c>
      <c r="BH191" s="161">
        <f t="shared" si="7"/>
        <v>0</v>
      </c>
      <c r="BI191" s="161">
        <f t="shared" si="8"/>
        <v>0</v>
      </c>
      <c r="BJ191" s="17" t="s">
        <v>85</v>
      </c>
      <c r="BK191" s="161">
        <f t="shared" si="9"/>
        <v>0</v>
      </c>
      <c r="BL191" s="17" t="s">
        <v>257</v>
      </c>
      <c r="BM191" s="160" t="s">
        <v>2385</v>
      </c>
    </row>
    <row r="192" spans="1:65" s="2" customFormat="1" ht="24.15" customHeight="1">
      <c r="A192" s="32"/>
      <c r="B192" s="148"/>
      <c r="C192" s="149" t="s">
        <v>375</v>
      </c>
      <c r="D192" s="149" t="s">
        <v>174</v>
      </c>
      <c r="E192" s="150" t="s">
        <v>2386</v>
      </c>
      <c r="F192" s="151" t="s">
        <v>2387</v>
      </c>
      <c r="G192" s="152" t="s">
        <v>200</v>
      </c>
      <c r="H192" s="153">
        <v>884</v>
      </c>
      <c r="I192" s="154"/>
      <c r="J192" s="155">
        <f t="shared" si="0"/>
        <v>0</v>
      </c>
      <c r="K192" s="151" t="s">
        <v>178</v>
      </c>
      <c r="L192" s="33"/>
      <c r="M192" s="156" t="s">
        <v>1</v>
      </c>
      <c r="N192" s="157" t="s">
        <v>43</v>
      </c>
      <c r="O192" s="58"/>
      <c r="P192" s="158">
        <f t="shared" si="1"/>
        <v>0</v>
      </c>
      <c r="Q192" s="158">
        <v>0</v>
      </c>
      <c r="R192" s="158">
        <f t="shared" si="2"/>
        <v>0</v>
      </c>
      <c r="S192" s="158">
        <v>0</v>
      </c>
      <c r="T192" s="159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257</v>
      </c>
      <c r="AT192" s="160" t="s">
        <v>174</v>
      </c>
      <c r="AU192" s="160" t="s">
        <v>88</v>
      </c>
      <c r="AY192" s="17" t="s">
        <v>172</v>
      </c>
      <c r="BE192" s="161">
        <f t="shared" si="4"/>
        <v>0</v>
      </c>
      <c r="BF192" s="161">
        <f t="shared" si="5"/>
        <v>0</v>
      </c>
      <c r="BG192" s="161">
        <f t="shared" si="6"/>
        <v>0</v>
      </c>
      <c r="BH192" s="161">
        <f t="shared" si="7"/>
        <v>0</v>
      </c>
      <c r="BI192" s="161">
        <f t="shared" si="8"/>
        <v>0</v>
      </c>
      <c r="BJ192" s="17" t="s">
        <v>85</v>
      </c>
      <c r="BK192" s="161">
        <f t="shared" si="9"/>
        <v>0</v>
      </c>
      <c r="BL192" s="17" t="s">
        <v>257</v>
      </c>
      <c r="BM192" s="160" t="s">
        <v>2388</v>
      </c>
    </row>
    <row r="193" spans="1:65" s="2" customFormat="1" ht="14.4" customHeight="1">
      <c r="A193" s="32"/>
      <c r="B193" s="148"/>
      <c r="C193" s="183" t="s">
        <v>381</v>
      </c>
      <c r="D193" s="183" t="s">
        <v>250</v>
      </c>
      <c r="E193" s="184" t="s">
        <v>2389</v>
      </c>
      <c r="F193" s="185" t="s">
        <v>2390</v>
      </c>
      <c r="G193" s="186" t="s">
        <v>335</v>
      </c>
      <c r="H193" s="187">
        <v>839.8</v>
      </c>
      <c r="I193" s="188"/>
      <c r="J193" s="189">
        <f t="shared" si="0"/>
        <v>0</v>
      </c>
      <c r="K193" s="185" t="s">
        <v>178</v>
      </c>
      <c r="L193" s="190"/>
      <c r="M193" s="191" t="s">
        <v>1</v>
      </c>
      <c r="N193" s="192" t="s">
        <v>43</v>
      </c>
      <c r="O193" s="58"/>
      <c r="P193" s="158">
        <f t="shared" si="1"/>
        <v>0</v>
      </c>
      <c r="Q193" s="158">
        <v>0</v>
      </c>
      <c r="R193" s="158">
        <f t="shared" si="2"/>
        <v>0</v>
      </c>
      <c r="S193" s="158">
        <v>0</v>
      </c>
      <c r="T193" s="159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348</v>
      </c>
      <c r="AT193" s="160" t="s">
        <v>250</v>
      </c>
      <c r="AU193" s="160" t="s">
        <v>88</v>
      </c>
      <c r="AY193" s="17" t="s">
        <v>172</v>
      </c>
      <c r="BE193" s="161">
        <f t="shared" si="4"/>
        <v>0</v>
      </c>
      <c r="BF193" s="161">
        <f t="shared" si="5"/>
        <v>0</v>
      </c>
      <c r="BG193" s="161">
        <f t="shared" si="6"/>
        <v>0</v>
      </c>
      <c r="BH193" s="161">
        <f t="shared" si="7"/>
        <v>0</v>
      </c>
      <c r="BI193" s="161">
        <f t="shared" si="8"/>
        <v>0</v>
      </c>
      <c r="BJ193" s="17" t="s">
        <v>85</v>
      </c>
      <c r="BK193" s="161">
        <f t="shared" si="9"/>
        <v>0</v>
      </c>
      <c r="BL193" s="17" t="s">
        <v>257</v>
      </c>
      <c r="BM193" s="160" t="s">
        <v>2391</v>
      </c>
    </row>
    <row r="194" spans="2:51" s="13" customFormat="1" ht="10">
      <c r="B194" s="162"/>
      <c r="D194" s="163" t="s">
        <v>181</v>
      </c>
      <c r="E194" s="164" t="s">
        <v>1</v>
      </c>
      <c r="F194" s="165" t="s">
        <v>2392</v>
      </c>
      <c r="H194" s="166">
        <v>839.8</v>
      </c>
      <c r="I194" s="167"/>
      <c r="L194" s="162"/>
      <c r="M194" s="168"/>
      <c r="N194" s="169"/>
      <c r="O194" s="169"/>
      <c r="P194" s="169"/>
      <c r="Q194" s="169"/>
      <c r="R194" s="169"/>
      <c r="S194" s="169"/>
      <c r="T194" s="170"/>
      <c r="AT194" s="164" t="s">
        <v>181</v>
      </c>
      <c r="AU194" s="164" t="s">
        <v>88</v>
      </c>
      <c r="AV194" s="13" t="s">
        <v>88</v>
      </c>
      <c r="AW194" s="13" t="s">
        <v>34</v>
      </c>
      <c r="AX194" s="13" t="s">
        <v>85</v>
      </c>
      <c r="AY194" s="164" t="s">
        <v>172</v>
      </c>
    </row>
    <row r="195" spans="1:65" s="2" customFormat="1" ht="24.15" customHeight="1">
      <c r="A195" s="32"/>
      <c r="B195" s="148"/>
      <c r="C195" s="149" t="s">
        <v>386</v>
      </c>
      <c r="D195" s="149" t="s">
        <v>174</v>
      </c>
      <c r="E195" s="150" t="s">
        <v>2393</v>
      </c>
      <c r="F195" s="151" t="s">
        <v>2394</v>
      </c>
      <c r="G195" s="152" t="s">
        <v>260</v>
      </c>
      <c r="H195" s="153">
        <v>1</v>
      </c>
      <c r="I195" s="154"/>
      <c r="J195" s="155">
        <f aca="true" t="shared" si="10" ref="J195:J200">ROUND(I195*H195,2)</f>
        <v>0</v>
      </c>
      <c r="K195" s="151" t="s">
        <v>178</v>
      </c>
      <c r="L195" s="33"/>
      <c r="M195" s="156" t="s">
        <v>1</v>
      </c>
      <c r="N195" s="157" t="s">
        <v>43</v>
      </c>
      <c r="O195" s="58"/>
      <c r="P195" s="158">
        <f aca="true" t="shared" si="11" ref="P195:P200">O195*H195</f>
        <v>0</v>
      </c>
      <c r="Q195" s="158">
        <v>0</v>
      </c>
      <c r="R195" s="158">
        <f aca="true" t="shared" si="12" ref="R195:R200">Q195*H195</f>
        <v>0</v>
      </c>
      <c r="S195" s="158">
        <v>0</v>
      </c>
      <c r="T195" s="159">
        <f aca="true" t="shared" si="13" ref="T195:T200"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257</v>
      </c>
      <c r="AT195" s="160" t="s">
        <v>174</v>
      </c>
      <c r="AU195" s="160" t="s">
        <v>88</v>
      </c>
      <c r="AY195" s="17" t="s">
        <v>172</v>
      </c>
      <c r="BE195" s="161">
        <f aca="true" t="shared" si="14" ref="BE195:BE200">IF(N195="základní",J195,0)</f>
        <v>0</v>
      </c>
      <c r="BF195" s="161">
        <f aca="true" t="shared" si="15" ref="BF195:BF200">IF(N195="snížená",J195,0)</f>
        <v>0</v>
      </c>
      <c r="BG195" s="161">
        <f aca="true" t="shared" si="16" ref="BG195:BG200">IF(N195="zákl. přenesená",J195,0)</f>
        <v>0</v>
      </c>
      <c r="BH195" s="161">
        <f aca="true" t="shared" si="17" ref="BH195:BH200">IF(N195="sníž. přenesená",J195,0)</f>
        <v>0</v>
      </c>
      <c r="BI195" s="161">
        <f aca="true" t="shared" si="18" ref="BI195:BI200">IF(N195="nulová",J195,0)</f>
        <v>0</v>
      </c>
      <c r="BJ195" s="17" t="s">
        <v>85</v>
      </c>
      <c r="BK195" s="161">
        <f aca="true" t="shared" si="19" ref="BK195:BK200">ROUND(I195*H195,2)</f>
        <v>0</v>
      </c>
      <c r="BL195" s="17" t="s">
        <v>257</v>
      </c>
      <c r="BM195" s="160" t="s">
        <v>2395</v>
      </c>
    </row>
    <row r="196" spans="1:65" s="2" customFormat="1" ht="24.15" customHeight="1">
      <c r="A196" s="32"/>
      <c r="B196" s="148"/>
      <c r="C196" s="149" t="s">
        <v>391</v>
      </c>
      <c r="D196" s="149" t="s">
        <v>174</v>
      </c>
      <c r="E196" s="150" t="s">
        <v>2396</v>
      </c>
      <c r="F196" s="151" t="s">
        <v>2397</v>
      </c>
      <c r="G196" s="152" t="s">
        <v>260</v>
      </c>
      <c r="H196" s="153">
        <v>1</v>
      </c>
      <c r="I196" s="154"/>
      <c r="J196" s="155">
        <f t="shared" si="10"/>
        <v>0</v>
      </c>
      <c r="K196" s="151" t="s">
        <v>178</v>
      </c>
      <c r="L196" s="33"/>
      <c r="M196" s="156" t="s">
        <v>1</v>
      </c>
      <c r="N196" s="157" t="s">
        <v>43</v>
      </c>
      <c r="O196" s="58"/>
      <c r="P196" s="158">
        <f t="shared" si="11"/>
        <v>0</v>
      </c>
      <c r="Q196" s="158">
        <v>0</v>
      </c>
      <c r="R196" s="158">
        <f t="shared" si="12"/>
        <v>0</v>
      </c>
      <c r="S196" s="158">
        <v>0</v>
      </c>
      <c r="T196" s="159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257</v>
      </c>
      <c r="AT196" s="160" t="s">
        <v>174</v>
      </c>
      <c r="AU196" s="160" t="s">
        <v>88</v>
      </c>
      <c r="AY196" s="17" t="s">
        <v>172</v>
      </c>
      <c r="BE196" s="161">
        <f t="shared" si="14"/>
        <v>0</v>
      </c>
      <c r="BF196" s="161">
        <f t="shared" si="15"/>
        <v>0</v>
      </c>
      <c r="BG196" s="161">
        <f t="shared" si="16"/>
        <v>0</v>
      </c>
      <c r="BH196" s="161">
        <f t="shared" si="17"/>
        <v>0</v>
      </c>
      <c r="BI196" s="161">
        <f t="shared" si="18"/>
        <v>0</v>
      </c>
      <c r="BJ196" s="17" t="s">
        <v>85</v>
      </c>
      <c r="BK196" s="161">
        <f t="shared" si="19"/>
        <v>0</v>
      </c>
      <c r="BL196" s="17" t="s">
        <v>257</v>
      </c>
      <c r="BM196" s="160" t="s">
        <v>2398</v>
      </c>
    </row>
    <row r="197" spans="1:65" s="2" customFormat="1" ht="14.4" customHeight="1">
      <c r="A197" s="32"/>
      <c r="B197" s="148"/>
      <c r="C197" s="149" t="s">
        <v>396</v>
      </c>
      <c r="D197" s="149" t="s">
        <v>174</v>
      </c>
      <c r="E197" s="150" t="s">
        <v>2399</v>
      </c>
      <c r="F197" s="151" t="s">
        <v>2400</v>
      </c>
      <c r="G197" s="152" t="s">
        <v>2401</v>
      </c>
      <c r="H197" s="153">
        <v>1</v>
      </c>
      <c r="I197" s="154"/>
      <c r="J197" s="155">
        <f t="shared" si="10"/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 t="shared" si="11"/>
        <v>0</v>
      </c>
      <c r="Q197" s="158">
        <v>0</v>
      </c>
      <c r="R197" s="158">
        <f t="shared" si="12"/>
        <v>0</v>
      </c>
      <c r="S197" s="158">
        <v>0</v>
      </c>
      <c r="T197" s="159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257</v>
      </c>
      <c r="AT197" s="160" t="s">
        <v>174</v>
      </c>
      <c r="AU197" s="160" t="s">
        <v>88</v>
      </c>
      <c r="AY197" s="17" t="s">
        <v>172</v>
      </c>
      <c r="BE197" s="161">
        <f t="shared" si="14"/>
        <v>0</v>
      </c>
      <c r="BF197" s="161">
        <f t="shared" si="15"/>
        <v>0</v>
      </c>
      <c r="BG197" s="161">
        <f t="shared" si="16"/>
        <v>0</v>
      </c>
      <c r="BH197" s="161">
        <f t="shared" si="17"/>
        <v>0</v>
      </c>
      <c r="BI197" s="161">
        <f t="shared" si="18"/>
        <v>0</v>
      </c>
      <c r="BJ197" s="17" t="s">
        <v>85</v>
      </c>
      <c r="BK197" s="161">
        <f t="shared" si="19"/>
        <v>0</v>
      </c>
      <c r="BL197" s="17" t="s">
        <v>257</v>
      </c>
      <c r="BM197" s="160" t="s">
        <v>2402</v>
      </c>
    </row>
    <row r="198" spans="1:65" s="2" customFormat="1" ht="14.4" customHeight="1">
      <c r="A198" s="32"/>
      <c r="B198" s="148"/>
      <c r="C198" s="149" t="s">
        <v>401</v>
      </c>
      <c r="D198" s="149" t="s">
        <v>174</v>
      </c>
      <c r="E198" s="150" t="s">
        <v>2403</v>
      </c>
      <c r="F198" s="151" t="s">
        <v>2404</v>
      </c>
      <c r="G198" s="152" t="s">
        <v>556</v>
      </c>
      <c r="H198" s="153">
        <v>1</v>
      </c>
      <c r="I198" s="154"/>
      <c r="J198" s="155">
        <f t="shared" si="10"/>
        <v>0</v>
      </c>
      <c r="K198" s="151" t="s">
        <v>178</v>
      </c>
      <c r="L198" s="33"/>
      <c r="M198" s="156" t="s">
        <v>1</v>
      </c>
      <c r="N198" s="157" t="s">
        <v>43</v>
      </c>
      <c r="O198" s="58"/>
      <c r="P198" s="158">
        <f t="shared" si="11"/>
        <v>0</v>
      </c>
      <c r="Q198" s="158">
        <v>0</v>
      </c>
      <c r="R198" s="158">
        <f t="shared" si="12"/>
        <v>0</v>
      </c>
      <c r="S198" s="158">
        <v>0</v>
      </c>
      <c r="T198" s="159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0" t="s">
        <v>257</v>
      </c>
      <c r="AT198" s="160" t="s">
        <v>174</v>
      </c>
      <c r="AU198" s="160" t="s">
        <v>88</v>
      </c>
      <c r="AY198" s="17" t="s">
        <v>172</v>
      </c>
      <c r="BE198" s="161">
        <f t="shared" si="14"/>
        <v>0</v>
      </c>
      <c r="BF198" s="161">
        <f t="shared" si="15"/>
        <v>0</v>
      </c>
      <c r="BG198" s="161">
        <f t="shared" si="16"/>
        <v>0</v>
      </c>
      <c r="BH198" s="161">
        <f t="shared" si="17"/>
        <v>0</v>
      </c>
      <c r="BI198" s="161">
        <f t="shared" si="18"/>
        <v>0</v>
      </c>
      <c r="BJ198" s="17" t="s">
        <v>85</v>
      </c>
      <c r="BK198" s="161">
        <f t="shared" si="19"/>
        <v>0</v>
      </c>
      <c r="BL198" s="17" t="s">
        <v>257</v>
      </c>
      <c r="BM198" s="160" t="s">
        <v>2405</v>
      </c>
    </row>
    <row r="199" spans="1:65" s="2" customFormat="1" ht="24.15" customHeight="1">
      <c r="A199" s="32"/>
      <c r="B199" s="148"/>
      <c r="C199" s="149" t="s">
        <v>405</v>
      </c>
      <c r="D199" s="149" t="s">
        <v>174</v>
      </c>
      <c r="E199" s="150" t="s">
        <v>2406</v>
      </c>
      <c r="F199" s="151" t="s">
        <v>2407</v>
      </c>
      <c r="G199" s="152" t="s">
        <v>2408</v>
      </c>
      <c r="H199" s="209"/>
      <c r="I199" s="154"/>
      <c r="J199" s="155">
        <f t="shared" si="10"/>
        <v>0</v>
      </c>
      <c r="K199" s="151" t="s">
        <v>178</v>
      </c>
      <c r="L199" s="33"/>
      <c r="M199" s="156" t="s">
        <v>1</v>
      </c>
      <c r="N199" s="157" t="s">
        <v>43</v>
      </c>
      <c r="O199" s="58"/>
      <c r="P199" s="158">
        <f t="shared" si="11"/>
        <v>0</v>
      </c>
      <c r="Q199" s="158">
        <v>0</v>
      </c>
      <c r="R199" s="158">
        <f t="shared" si="12"/>
        <v>0</v>
      </c>
      <c r="S199" s="158">
        <v>0</v>
      </c>
      <c r="T199" s="159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257</v>
      </c>
      <c r="AT199" s="160" t="s">
        <v>174</v>
      </c>
      <c r="AU199" s="160" t="s">
        <v>88</v>
      </c>
      <c r="AY199" s="17" t="s">
        <v>172</v>
      </c>
      <c r="BE199" s="161">
        <f t="shared" si="14"/>
        <v>0</v>
      </c>
      <c r="BF199" s="161">
        <f t="shared" si="15"/>
        <v>0</v>
      </c>
      <c r="BG199" s="161">
        <f t="shared" si="16"/>
        <v>0</v>
      </c>
      <c r="BH199" s="161">
        <f t="shared" si="17"/>
        <v>0</v>
      </c>
      <c r="BI199" s="161">
        <f t="shared" si="18"/>
        <v>0</v>
      </c>
      <c r="BJ199" s="17" t="s">
        <v>85</v>
      </c>
      <c r="BK199" s="161">
        <f t="shared" si="19"/>
        <v>0</v>
      </c>
      <c r="BL199" s="17" t="s">
        <v>257</v>
      </c>
      <c r="BM199" s="160" t="s">
        <v>2409</v>
      </c>
    </row>
    <row r="200" spans="1:65" s="2" customFormat="1" ht="24.15" customHeight="1">
      <c r="A200" s="32"/>
      <c r="B200" s="148"/>
      <c r="C200" s="149" t="s">
        <v>411</v>
      </c>
      <c r="D200" s="149" t="s">
        <v>174</v>
      </c>
      <c r="E200" s="150" t="s">
        <v>2410</v>
      </c>
      <c r="F200" s="151" t="s">
        <v>2411</v>
      </c>
      <c r="G200" s="152" t="s">
        <v>2408</v>
      </c>
      <c r="H200" s="209"/>
      <c r="I200" s="154"/>
      <c r="J200" s="155">
        <f t="shared" si="10"/>
        <v>0</v>
      </c>
      <c r="K200" s="151" t="s">
        <v>178</v>
      </c>
      <c r="L200" s="33"/>
      <c r="M200" s="156" t="s">
        <v>1</v>
      </c>
      <c r="N200" s="157" t="s">
        <v>43</v>
      </c>
      <c r="O200" s="58"/>
      <c r="P200" s="158">
        <f t="shared" si="11"/>
        <v>0</v>
      </c>
      <c r="Q200" s="158">
        <v>0</v>
      </c>
      <c r="R200" s="158">
        <f t="shared" si="12"/>
        <v>0</v>
      </c>
      <c r="S200" s="158">
        <v>0</v>
      </c>
      <c r="T200" s="159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257</v>
      </c>
      <c r="AT200" s="160" t="s">
        <v>174</v>
      </c>
      <c r="AU200" s="160" t="s">
        <v>88</v>
      </c>
      <c r="AY200" s="17" t="s">
        <v>172</v>
      </c>
      <c r="BE200" s="161">
        <f t="shared" si="14"/>
        <v>0</v>
      </c>
      <c r="BF200" s="161">
        <f t="shared" si="15"/>
        <v>0</v>
      </c>
      <c r="BG200" s="161">
        <f t="shared" si="16"/>
        <v>0</v>
      </c>
      <c r="BH200" s="161">
        <f t="shared" si="17"/>
        <v>0</v>
      </c>
      <c r="BI200" s="161">
        <f t="shared" si="18"/>
        <v>0</v>
      </c>
      <c r="BJ200" s="17" t="s">
        <v>85</v>
      </c>
      <c r="BK200" s="161">
        <f t="shared" si="19"/>
        <v>0</v>
      </c>
      <c r="BL200" s="17" t="s">
        <v>257</v>
      </c>
      <c r="BM200" s="160" t="s">
        <v>2412</v>
      </c>
    </row>
    <row r="201" spans="2:63" s="12" customFormat="1" ht="22.75" customHeight="1">
      <c r="B201" s="135"/>
      <c r="D201" s="136" t="s">
        <v>77</v>
      </c>
      <c r="E201" s="146" t="s">
        <v>2413</v>
      </c>
      <c r="F201" s="146" t="s">
        <v>2414</v>
      </c>
      <c r="I201" s="138"/>
      <c r="J201" s="147">
        <f>BK201</f>
        <v>0</v>
      </c>
      <c r="L201" s="135"/>
      <c r="M201" s="140"/>
      <c r="N201" s="141"/>
      <c r="O201" s="141"/>
      <c r="P201" s="142">
        <f>SUM(P202:P203)</f>
        <v>0</v>
      </c>
      <c r="Q201" s="141"/>
      <c r="R201" s="142">
        <f>SUM(R202:R203)</f>
        <v>0</v>
      </c>
      <c r="S201" s="141"/>
      <c r="T201" s="143">
        <f>SUM(T202:T203)</f>
        <v>0</v>
      </c>
      <c r="AR201" s="136" t="s">
        <v>88</v>
      </c>
      <c r="AT201" s="144" t="s">
        <v>77</v>
      </c>
      <c r="AU201" s="144" t="s">
        <v>85</v>
      </c>
      <c r="AY201" s="136" t="s">
        <v>172</v>
      </c>
      <c r="BK201" s="145">
        <f>SUM(BK202:BK203)</f>
        <v>0</v>
      </c>
    </row>
    <row r="202" spans="1:65" s="2" customFormat="1" ht="24.15" customHeight="1">
      <c r="A202" s="32"/>
      <c r="B202" s="148"/>
      <c r="C202" s="149" t="s">
        <v>417</v>
      </c>
      <c r="D202" s="149" t="s">
        <v>174</v>
      </c>
      <c r="E202" s="150" t="s">
        <v>2415</v>
      </c>
      <c r="F202" s="151" t="s">
        <v>2416</v>
      </c>
      <c r="G202" s="152" t="s">
        <v>556</v>
      </c>
      <c r="H202" s="153">
        <v>1</v>
      </c>
      <c r="I202" s="154"/>
      <c r="J202" s="155">
        <f>ROUND(I202*H202,2)</f>
        <v>0</v>
      </c>
      <c r="K202" s="151" t="s">
        <v>1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257</v>
      </c>
      <c r="AT202" s="160" t="s">
        <v>174</v>
      </c>
      <c r="AU202" s="160" t="s">
        <v>88</v>
      </c>
      <c r="AY202" s="17" t="s">
        <v>172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257</v>
      </c>
      <c r="BM202" s="160" t="s">
        <v>2417</v>
      </c>
    </row>
    <row r="203" spans="1:47" s="2" customFormat="1" ht="27">
      <c r="A203" s="32"/>
      <c r="B203" s="33"/>
      <c r="C203" s="32"/>
      <c r="D203" s="163" t="s">
        <v>191</v>
      </c>
      <c r="E203" s="32"/>
      <c r="F203" s="171" t="s">
        <v>2418</v>
      </c>
      <c r="G203" s="32"/>
      <c r="H203" s="32"/>
      <c r="I203" s="172"/>
      <c r="J203" s="32"/>
      <c r="K203" s="32"/>
      <c r="L203" s="33"/>
      <c r="M203" s="173"/>
      <c r="N203" s="174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191</v>
      </c>
      <c r="AU203" s="17" t="s">
        <v>88</v>
      </c>
    </row>
    <row r="204" spans="2:63" s="12" customFormat="1" ht="25.9" customHeight="1">
      <c r="B204" s="135"/>
      <c r="D204" s="136" t="s">
        <v>77</v>
      </c>
      <c r="E204" s="137" t="s">
        <v>2419</v>
      </c>
      <c r="F204" s="137" t="s">
        <v>2420</v>
      </c>
      <c r="I204" s="138"/>
      <c r="J204" s="139">
        <f>BK204</f>
        <v>0</v>
      </c>
      <c r="L204" s="135"/>
      <c r="M204" s="140"/>
      <c r="N204" s="141"/>
      <c r="O204" s="141"/>
      <c r="P204" s="142">
        <f>P205</f>
        <v>0</v>
      </c>
      <c r="Q204" s="141"/>
      <c r="R204" s="142">
        <f>R205</f>
        <v>0</v>
      </c>
      <c r="S204" s="141"/>
      <c r="T204" s="143">
        <f>T205</f>
        <v>0</v>
      </c>
      <c r="AR204" s="136" t="s">
        <v>179</v>
      </c>
      <c r="AT204" s="144" t="s">
        <v>77</v>
      </c>
      <c r="AU204" s="144" t="s">
        <v>78</v>
      </c>
      <c r="AY204" s="136" t="s">
        <v>172</v>
      </c>
      <c r="BK204" s="145">
        <f>BK205</f>
        <v>0</v>
      </c>
    </row>
    <row r="205" spans="1:65" s="2" customFormat="1" ht="14.4" customHeight="1">
      <c r="A205" s="32"/>
      <c r="B205" s="148"/>
      <c r="C205" s="149" t="s">
        <v>421</v>
      </c>
      <c r="D205" s="149" t="s">
        <v>174</v>
      </c>
      <c r="E205" s="150" t="s">
        <v>2421</v>
      </c>
      <c r="F205" s="151" t="s">
        <v>2422</v>
      </c>
      <c r="G205" s="152" t="s">
        <v>189</v>
      </c>
      <c r="H205" s="153">
        <v>50</v>
      </c>
      <c r="I205" s="154"/>
      <c r="J205" s="155">
        <f>ROUND(I205*H205,2)</f>
        <v>0</v>
      </c>
      <c r="K205" s="151" t="s">
        <v>1</v>
      </c>
      <c r="L205" s="33"/>
      <c r="M205" s="205" t="s">
        <v>1</v>
      </c>
      <c r="N205" s="206" t="s">
        <v>43</v>
      </c>
      <c r="O205" s="195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2423</v>
      </c>
      <c r="AT205" s="160" t="s">
        <v>174</v>
      </c>
      <c r="AU205" s="160" t="s">
        <v>85</v>
      </c>
      <c r="AY205" s="17" t="s">
        <v>172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2423</v>
      </c>
      <c r="BM205" s="160" t="s">
        <v>2424</v>
      </c>
    </row>
    <row r="206" spans="1:31" s="2" customFormat="1" ht="7" customHeight="1">
      <c r="A206" s="32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3"/>
      <c r="M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</row>
  </sheetData>
  <autoFilter ref="C129:K20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127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2425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ROUND((SUM(BE128:BE168)),2)</f>
        <v>0</v>
      </c>
      <c r="G35" s="32"/>
      <c r="H35" s="32"/>
      <c r="I35" s="105">
        <v>0.21</v>
      </c>
      <c r="J35" s="104">
        <f>ROUND(((SUM(BE128:BE168))*I35),2)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ROUND((SUM(BF128:BF168)),2)</f>
        <v>0</v>
      </c>
      <c r="G36" s="32"/>
      <c r="H36" s="32"/>
      <c r="I36" s="105">
        <v>0.15</v>
      </c>
      <c r="J36" s="104">
        <f>ROUND(((SUM(BF128:BF168))*I36),2)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ROUND((SUM(BG128:BG168)),2)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ROUND((SUM(BH128:BH168)),2)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ROUND((SUM(BI128:BI168)),2)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402 - Chráničky pro metropolitní sítě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12" s="10" customFormat="1" ht="19.9" customHeight="1">
      <c r="B101" s="121"/>
      <c r="D101" s="122" t="s">
        <v>149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2:12" s="10" customFormat="1" ht="19.9" customHeight="1">
      <c r="B102" s="121"/>
      <c r="D102" s="122" t="s">
        <v>152</v>
      </c>
      <c r="E102" s="123"/>
      <c r="F102" s="123"/>
      <c r="G102" s="123"/>
      <c r="H102" s="123"/>
      <c r="I102" s="123"/>
      <c r="J102" s="124">
        <f>J146</f>
        <v>0</v>
      </c>
      <c r="L102" s="121"/>
    </row>
    <row r="103" spans="2:12" s="9" customFormat="1" ht="25" customHeight="1">
      <c r="B103" s="117"/>
      <c r="D103" s="118" t="s">
        <v>153</v>
      </c>
      <c r="E103" s="119"/>
      <c r="F103" s="119"/>
      <c r="G103" s="119"/>
      <c r="H103" s="119"/>
      <c r="I103" s="119"/>
      <c r="J103" s="120">
        <f>J149</f>
        <v>0</v>
      </c>
      <c r="L103" s="117"/>
    </row>
    <row r="104" spans="2:12" s="10" customFormat="1" ht="19.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J150</f>
        <v>0</v>
      </c>
      <c r="L104" s="121"/>
    </row>
    <row r="105" spans="2:12" s="10" customFormat="1" ht="19.9" customHeight="1">
      <c r="B105" s="121"/>
      <c r="D105" s="122" t="s">
        <v>2276</v>
      </c>
      <c r="E105" s="123"/>
      <c r="F105" s="123"/>
      <c r="G105" s="123"/>
      <c r="H105" s="123"/>
      <c r="I105" s="123"/>
      <c r="J105" s="124">
        <f>J157</f>
        <v>0</v>
      </c>
      <c r="L105" s="121"/>
    </row>
    <row r="106" spans="2:12" s="9" customFormat="1" ht="25" customHeight="1">
      <c r="B106" s="117"/>
      <c r="D106" s="118" t="s">
        <v>2277</v>
      </c>
      <c r="E106" s="119"/>
      <c r="F106" s="119"/>
      <c r="G106" s="119"/>
      <c r="H106" s="119"/>
      <c r="I106" s="119"/>
      <c r="J106" s="120">
        <f>J167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7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7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5" customHeight="1">
      <c r="A113" s="32"/>
      <c r="B113" s="33"/>
      <c r="C113" s="21" t="s">
        <v>157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3.25" customHeight="1">
      <c r="A116" s="32"/>
      <c r="B116" s="33"/>
      <c r="C116" s="32"/>
      <c r="D116" s="32"/>
      <c r="E116" s="254" t="str">
        <f>E7</f>
        <v>Rekonstrukce místních komunikací v sídlišti K Hradišťku v Dačicích - I. Etapa - aktualizace</v>
      </c>
      <c r="F116" s="255"/>
      <c r="G116" s="255"/>
      <c r="H116" s="255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135</v>
      </c>
      <c r="L117" s="20"/>
    </row>
    <row r="118" spans="1:31" s="2" customFormat="1" ht="23.25" customHeight="1">
      <c r="A118" s="32"/>
      <c r="B118" s="33"/>
      <c r="C118" s="32"/>
      <c r="D118" s="32"/>
      <c r="E118" s="254" t="s">
        <v>1522</v>
      </c>
      <c r="F118" s="256"/>
      <c r="G118" s="256"/>
      <c r="H118" s="256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137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16" t="str">
        <f>E11</f>
        <v>SO 402 - Chráničky pro metropolitní sítě</v>
      </c>
      <c r="F120" s="256"/>
      <c r="G120" s="256"/>
      <c r="H120" s="25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7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Dačice</v>
      </c>
      <c r="G122" s="32"/>
      <c r="H122" s="32"/>
      <c r="I122" s="27" t="s">
        <v>22</v>
      </c>
      <c r="J122" s="55" t="str">
        <f>IF(J14="","",J14)</f>
        <v>21. 10. 2021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7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40" customHeight="1">
      <c r="A124" s="32"/>
      <c r="B124" s="33"/>
      <c r="C124" s="27" t="s">
        <v>24</v>
      </c>
      <c r="D124" s="32"/>
      <c r="E124" s="32"/>
      <c r="F124" s="25" t="str">
        <f>E17</f>
        <v>Město Dačice, Krajířova 27, 380 13 Dačice</v>
      </c>
      <c r="G124" s="32"/>
      <c r="H124" s="32"/>
      <c r="I124" s="27" t="s">
        <v>31</v>
      </c>
      <c r="J124" s="30" t="str">
        <f>E23</f>
        <v>Ing. arch. Martin Jirovský Ph.D., MBA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40" customHeight="1">
      <c r="A125" s="32"/>
      <c r="B125" s="33"/>
      <c r="C125" s="27" t="s">
        <v>29</v>
      </c>
      <c r="D125" s="32"/>
      <c r="E125" s="32"/>
      <c r="F125" s="25" t="str">
        <f>IF(E20="","",E20)</f>
        <v>Vyplň údaj</v>
      </c>
      <c r="G125" s="32"/>
      <c r="H125" s="32"/>
      <c r="I125" s="27" t="s">
        <v>35</v>
      </c>
      <c r="J125" s="30" t="str">
        <f>E26</f>
        <v>Centrum služeb Staré město; Petra Stejskalová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2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5"/>
      <c r="B127" s="126"/>
      <c r="C127" s="127" t="s">
        <v>158</v>
      </c>
      <c r="D127" s="128" t="s">
        <v>63</v>
      </c>
      <c r="E127" s="128" t="s">
        <v>59</v>
      </c>
      <c r="F127" s="128" t="s">
        <v>60</v>
      </c>
      <c r="G127" s="128" t="s">
        <v>159</v>
      </c>
      <c r="H127" s="128" t="s">
        <v>160</v>
      </c>
      <c r="I127" s="128" t="s">
        <v>161</v>
      </c>
      <c r="J127" s="128" t="s">
        <v>141</v>
      </c>
      <c r="K127" s="129" t="s">
        <v>162</v>
      </c>
      <c r="L127" s="130"/>
      <c r="M127" s="62" t="s">
        <v>1</v>
      </c>
      <c r="N127" s="63" t="s">
        <v>42</v>
      </c>
      <c r="O127" s="63" t="s">
        <v>163</v>
      </c>
      <c r="P127" s="63" t="s">
        <v>164</v>
      </c>
      <c r="Q127" s="63" t="s">
        <v>165</v>
      </c>
      <c r="R127" s="63" t="s">
        <v>166</v>
      </c>
      <c r="S127" s="63" t="s">
        <v>167</v>
      </c>
      <c r="T127" s="64" t="s">
        <v>168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75" customHeight="1">
      <c r="A128" s="32"/>
      <c r="B128" s="33"/>
      <c r="C128" s="69" t="s">
        <v>169</v>
      </c>
      <c r="D128" s="32"/>
      <c r="E128" s="32"/>
      <c r="F128" s="32"/>
      <c r="G128" s="32"/>
      <c r="H128" s="32"/>
      <c r="I128" s="32"/>
      <c r="J128" s="131">
        <f>BK128</f>
        <v>0</v>
      </c>
      <c r="K128" s="32"/>
      <c r="L128" s="33"/>
      <c r="M128" s="65"/>
      <c r="N128" s="56"/>
      <c r="O128" s="66"/>
      <c r="P128" s="132">
        <f>P129+P149+P167</f>
        <v>0</v>
      </c>
      <c r="Q128" s="66"/>
      <c r="R128" s="132">
        <f>R129+R149+R167</f>
        <v>0.47417200000000004</v>
      </c>
      <c r="S128" s="66"/>
      <c r="T128" s="133">
        <f>T129+T149+T167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77</v>
      </c>
      <c r="AU128" s="17" t="s">
        <v>143</v>
      </c>
      <c r="BK128" s="134">
        <f>BK129+BK149+BK167</f>
        <v>0</v>
      </c>
    </row>
    <row r="129" spans="2:63" s="12" customFormat="1" ht="25.9" customHeight="1">
      <c r="B129" s="135"/>
      <c r="D129" s="136" t="s">
        <v>77</v>
      </c>
      <c r="E129" s="137" t="s">
        <v>170</v>
      </c>
      <c r="F129" s="137" t="s">
        <v>171</v>
      </c>
      <c r="I129" s="138"/>
      <c r="J129" s="139">
        <f>BK129</f>
        <v>0</v>
      </c>
      <c r="L129" s="135"/>
      <c r="M129" s="140"/>
      <c r="N129" s="141"/>
      <c r="O129" s="141"/>
      <c r="P129" s="142">
        <f>P130+P143+P146</f>
        <v>0</v>
      </c>
      <c r="Q129" s="141"/>
      <c r="R129" s="142">
        <f>R130+R143+R146</f>
        <v>0.133</v>
      </c>
      <c r="S129" s="141"/>
      <c r="T129" s="143">
        <f>T130+T143+T146</f>
        <v>0</v>
      </c>
      <c r="AR129" s="136" t="s">
        <v>85</v>
      </c>
      <c r="AT129" s="144" t="s">
        <v>77</v>
      </c>
      <c r="AU129" s="144" t="s">
        <v>78</v>
      </c>
      <c r="AY129" s="136" t="s">
        <v>172</v>
      </c>
      <c r="BK129" s="145">
        <f>BK130+BK143+BK146</f>
        <v>0</v>
      </c>
    </row>
    <row r="130" spans="2:63" s="12" customFormat="1" ht="22.75" customHeight="1">
      <c r="B130" s="135"/>
      <c r="D130" s="136" t="s">
        <v>77</v>
      </c>
      <c r="E130" s="146" t="s">
        <v>85</v>
      </c>
      <c r="F130" s="146" t="s">
        <v>173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SUM(P131:P142)</f>
        <v>0</v>
      </c>
      <c r="Q130" s="141"/>
      <c r="R130" s="142">
        <f>SUM(R131:R142)</f>
        <v>0</v>
      </c>
      <c r="S130" s="141"/>
      <c r="T130" s="143">
        <f>SUM(T131:T142)</f>
        <v>0</v>
      </c>
      <c r="AR130" s="136" t="s">
        <v>85</v>
      </c>
      <c r="AT130" s="144" t="s">
        <v>77</v>
      </c>
      <c r="AU130" s="144" t="s">
        <v>85</v>
      </c>
      <c r="AY130" s="136" t="s">
        <v>172</v>
      </c>
      <c r="BK130" s="145">
        <f>SUM(BK131:BK142)</f>
        <v>0</v>
      </c>
    </row>
    <row r="131" spans="1:65" s="2" customFormat="1" ht="24.15" customHeight="1">
      <c r="A131" s="32"/>
      <c r="B131" s="148"/>
      <c r="C131" s="149" t="s">
        <v>85</v>
      </c>
      <c r="D131" s="149" t="s">
        <v>174</v>
      </c>
      <c r="E131" s="150" t="s">
        <v>2282</v>
      </c>
      <c r="F131" s="151" t="s">
        <v>2283</v>
      </c>
      <c r="G131" s="152" t="s">
        <v>214</v>
      </c>
      <c r="H131" s="153">
        <v>153.6</v>
      </c>
      <c r="I131" s="154"/>
      <c r="J131" s="155">
        <f>ROUND(I131*H131,2)</f>
        <v>0</v>
      </c>
      <c r="K131" s="151" t="s">
        <v>178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179</v>
      </c>
      <c r="AT131" s="160" t="s">
        <v>174</v>
      </c>
      <c r="AU131" s="160" t="s">
        <v>88</v>
      </c>
      <c r="AY131" s="17" t="s">
        <v>172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179</v>
      </c>
      <c r="BM131" s="160" t="s">
        <v>2426</v>
      </c>
    </row>
    <row r="132" spans="2:51" s="13" customFormat="1" ht="10">
      <c r="B132" s="162"/>
      <c r="D132" s="163" t="s">
        <v>181</v>
      </c>
      <c r="E132" s="164" t="s">
        <v>1</v>
      </c>
      <c r="F132" s="165" t="s">
        <v>2427</v>
      </c>
      <c r="H132" s="166">
        <v>153.6</v>
      </c>
      <c r="I132" s="167"/>
      <c r="L132" s="162"/>
      <c r="M132" s="168"/>
      <c r="N132" s="169"/>
      <c r="O132" s="169"/>
      <c r="P132" s="169"/>
      <c r="Q132" s="169"/>
      <c r="R132" s="169"/>
      <c r="S132" s="169"/>
      <c r="T132" s="170"/>
      <c r="AT132" s="164" t="s">
        <v>181</v>
      </c>
      <c r="AU132" s="164" t="s">
        <v>88</v>
      </c>
      <c r="AV132" s="13" t="s">
        <v>88</v>
      </c>
      <c r="AW132" s="13" t="s">
        <v>34</v>
      </c>
      <c r="AX132" s="13" t="s">
        <v>85</v>
      </c>
      <c r="AY132" s="164" t="s">
        <v>172</v>
      </c>
    </row>
    <row r="133" spans="1:65" s="2" customFormat="1" ht="24.15" customHeight="1">
      <c r="A133" s="32"/>
      <c r="B133" s="148"/>
      <c r="C133" s="149" t="s">
        <v>88</v>
      </c>
      <c r="D133" s="149" t="s">
        <v>174</v>
      </c>
      <c r="E133" s="150" t="s">
        <v>282</v>
      </c>
      <c r="F133" s="151" t="s">
        <v>283</v>
      </c>
      <c r="G133" s="152" t="s">
        <v>214</v>
      </c>
      <c r="H133" s="153">
        <v>102.4</v>
      </c>
      <c r="I133" s="154"/>
      <c r="J133" s="155">
        <f>ROUND(I133*H133,2)</f>
        <v>0</v>
      </c>
      <c r="K133" s="151" t="s">
        <v>178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179</v>
      </c>
      <c r="AT133" s="160" t="s">
        <v>174</v>
      </c>
      <c r="AU133" s="160" t="s">
        <v>88</v>
      </c>
      <c r="AY133" s="17" t="s">
        <v>172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179</v>
      </c>
      <c r="BM133" s="160" t="s">
        <v>2428</v>
      </c>
    </row>
    <row r="134" spans="2:51" s="13" customFormat="1" ht="10">
      <c r="B134" s="162"/>
      <c r="D134" s="163" t="s">
        <v>181</v>
      </c>
      <c r="E134" s="164" t="s">
        <v>1</v>
      </c>
      <c r="F134" s="165" t="s">
        <v>2429</v>
      </c>
      <c r="H134" s="166">
        <v>102.4</v>
      </c>
      <c r="I134" s="167"/>
      <c r="L134" s="162"/>
      <c r="M134" s="168"/>
      <c r="N134" s="169"/>
      <c r="O134" s="169"/>
      <c r="P134" s="169"/>
      <c r="Q134" s="169"/>
      <c r="R134" s="169"/>
      <c r="S134" s="169"/>
      <c r="T134" s="170"/>
      <c r="AT134" s="164" t="s">
        <v>181</v>
      </c>
      <c r="AU134" s="164" t="s">
        <v>88</v>
      </c>
      <c r="AV134" s="13" t="s">
        <v>88</v>
      </c>
      <c r="AW134" s="13" t="s">
        <v>34</v>
      </c>
      <c r="AX134" s="13" t="s">
        <v>85</v>
      </c>
      <c r="AY134" s="164" t="s">
        <v>172</v>
      </c>
    </row>
    <row r="135" spans="1:65" s="2" customFormat="1" ht="24.15" customHeight="1">
      <c r="A135" s="32"/>
      <c r="B135" s="148"/>
      <c r="C135" s="149" t="s">
        <v>186</v>
      </c>
      <c r="D135" s="149" t="s">
        <v>174</v>
      </c>
      <c r="E135" s="150" t="s">
        <v>292</v>
      </c>
      <c r="F135" s="151" t="s">
        <v>293</v>
      </c>
      <c r="G135" s="152" t="s">
        <v>294</v>
      </c>
      <c r="H135" s="153">
        <v>204.8</v>
      </c>
      <c r="I135" s="154"/>
      <c r="J135" s="155">
        <f>ROUND(I135*H135,2)</f>
        <v>0</v>
      </c>
      <c r="K135" s="151" t="s">
        <v>1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2430</v>
      </c>
    </row>
    <row r="136" spans="2:51" s="13" customFormat="1" ht="10">
      <c r="B136" s="162"/>
      <c r="D136" s="163" t="s">
        <v>181</v>
      </c>
      <c r="F136" s="165" t="s">
        <v>2431</v>
      </c>
      <c r="H136" s="166">
        <v>204.8</v>
      </c>
      <c r="I136" s="167"/>
      <c r="L136" s="162"/>
      <c r="M136" s="168"/>
      <c r="N136" s="169"/>
      <c r="O136" s="169"/>
      <c r="P136" s="169"/>
      <c r="Q136" s="169"/>
      <c r="R136" s="169"/>
      <c r="S136" s="169"/>
      <c r="T136" s="170"/>
      <c r="AT136" s="164" t="s">
        <v>181</v>
      </c>
      <c r="AU136" s="164" t="s">
        <v>88</v>
      </c>
      <c r="AV136" s="13" t="s">
        <v>88</v>
      </c>
      <c r="AW136" s="13" t="s">
        <v>3</v>
      </c>
      <c r="AX136" s="13" t="s">
        <v>85</v>
      </c>
      <c r="AY136" s="164" t="s">
        <v>172</v>
      </c>
    </row>
    <row r="137" spans="1:65" s="2" customFormat="1" ht="24.15" customHeight="1">
      <c r="A137" s="32"/>
      <c r="B137" s="148"/>
      <c r="C137" s="149" t="s">
        <v>179</v>
      </c>
      <c r="D137" s="149" t="s">
        <v>174</v>
      </c>
      <c r="E137" s="150" t="s">
        <v>2290</v>
      </c>
      <c r="F137" s="151" t="s">
        <v>300</v>
      </c>
      <c r="G137" s="152" t="s">
        <v>214</v>
      </c>
      <c r="H137" s="153">
        <v>51.2</v>
      </c>
      <c r="I137" s="154"/>
      <c r="J137" s="155">
        <f>ROUND(I137*H137,2)</f>
        <v>0</v>
      </c>
      <c r="K137" s="151" t="s">
        <v>178</v>
      </c>
      <c r="L137" s="33"/>
      <c r="M137" s="156" t="s">
        <v>1</v>
      </c>
      <c r="N137" s="157" t="s">
        <v>43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</v>
      </c>
      <c r="T137" s="15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0" t="s">
        <v>179</v>
      </c>
      <c r="AT137" s="160" t="s">
        <v>174</v>
      </c>
      <c r="AU137" s="160" t="s">
        <v>88</v>
      </c>
      <c r="AY137" s="17" t="s">
        <v>172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7" t="s">
        <v>85</v>
      </c>
      <c r="BK137" s="161">
        <f>ROUND(I137*H137,2)</f>
        <v>0</v>
      </c>
      <c r="BL137" s="17" t="s">
        <v>179</v>
      </c>
      <c r="BM137" s="160" t="s">
        <v>2432</v>
      </c>
    </row>
    <row r="138" spans="2:51" s="13" customFormat="1" ht="10">
      <c r="B138" s="162"/>
      <c r="D138" s="163" t="s">
        <v>181</v>
      </c>
      <c r="E138" s="164" t="s">
        <v>1</v>
      </c>
      <c r="F138" s="165" t="s">
        <v>2433</v>
      </c>
      <c r="H138" s="166">
        <v>51.2</v>
      </c>
      <c r="I138" s="167"/>
      <c r="L138" s="162"/>
      <c r="M138" s="168"/>
      <c r="N138" s="169"/>
      <c r="O138" s="169"/>
      <c r="P138" s="169"/>
      <c r="Q138" s="169"/>
      <c r="R138" s="169"/>
      <c r="S138" s="169"/>
      <c r="T138" s="170"/>
      <c r="AT138" s="164" t="s">
        <v>181</v>
      </c>
      <c r="AU138" s="164" t="s">
        <v>88</v>
      </c>
      <c r="AV138" s="13" t="s">
        <v>88</v>
      </c>
      <c r="AW138" s="13" t="s">
        <v>34</v>
      </c>
      <c r="AX138" s="13" t="s">
        <v>85</v>
      </c>
      <c r="AY138" s="164" t="s">
        <v>172</v>
      </c>
    </row>
    <row r="139" spans="1:65" s="2" customFormat="1" ht="24.15" customHeight="1">
      <c r="A139" s="32"/>
      <c r="B139" s="148"/>
      <c r="C139" s="149" t="s">
        <v>197</v>
      </c>
      <c r="D139" s="149" t="s">
        <v>174</v>
      </c>
      <c r="E139" s="150" t="s">
        <v>313</v>
      </c>
      <c r="F139" s="151" t="s">
        <v>314</v>
      </c>
      <c r="G139" s="152" t="s">
        <v>214</v>
      </c>
      <c r="H139" s="153">
        <v>102.4</v>
      </c>
      <c r="I139" s="154"/>
      <c r="J139" s="155">
        <f>ROUND(I139*H139,2)</f>
        <v>0</v>
      </c>
      <c r="K139" s="151" t="s">
        <v>178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2434</v>
      </c>
    </row>
    <row r="140" spans="2:51" s="13" customFormat="1" ht="10">
      <c r="B140" s="162"/>
      <c r="D140" s="163" t="s">
        <v>181</v>
      </c>
      <c r="E140" s="164" t="s">
        <v>1</v>
      </c>
      <c r="F140" s="165" t="s">
        <v>2435</v>
      </c>
      <c r="H140" s="166">
        <v>102.4</v>
      </c>
      <c r="I140" s="167"/>
      <c r="L140" s="162"/>
      <c r="M140" s="168"/>
      <c r="N140" s="169"/>
      <c r="O140" s="169"/>
      <c r="P140" s="169"/>
      <c r="Q140" s="169"/>
      <c r="R140" s="169"/>
      <c r="S140" s="169"/>
      <c r="T140" s="170"/>
      <c r="AT140" s="164" t="s">
        <v>181</v>
      </c>
      <c r="AU140" s="164" t="s">
        <v>88</v>
      </c>
      <c r="AV140" s="13" t="s">
        <v>88</v>
      </c>
      <c r="AW140" s="13" t="s">
        <v>34</v>
      </c>
      <c r="AX140" s="13" t="s">
        <v>85</v>
      </c>
      <c r="AY140" s="164" t="s">
        <v>172</v>
      </c>
    </row>
    <row r="141" spans="1:65" s="2" customFormat="1" ht="14.4" customHeight="1">
      <c r="A141" s="32"/>
      <c r="B141" s="148"/>
      <c r="C141" s="183" t="s">
        <v>202</v>
      </c>
      <c r="D141" s="183" t="s">
        <v>250</v>
      </c>
      <c r="E141" s="184" t="s">
        <v>2295</v>
      </c>
      <c r="F141" s="185" t="s">
        <v>2296</v>
      </c>
      <c r="G141" s="186" t="s">
        <v>294</v>
      </c>
      <c r="H141" s="187">
        <v>131.2</v>
      </c>
      <c r="I141" s="188"/>
      <c r="J141" s="189">
        <f>ROUND(I141*H141,2)</f>
        <v>0</v>
      </c>
      <c r="K141" s="185" t="s">
        <v>178</v>
      </c>
      <c r="L141" s="190"/>
      <c r="M141" s="191" t="s">
        <v>1</v>
      </c>
      <c r="N141" s="192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211</v>
      </c>
      <c r="AT141" s="160" t="s">
        <v>250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2436</v>
      </c>
    </row>
    <row r="142" spans="2:51" s="13" customFormat="1" ht="10">
      <c r="B142" s="162"/>
      <c r="D142" s="163" t="s">
        <v>181</v>
      </c>
      <c r="F142" s="165" t="s">
        <v>2437</v>
      </c>
      <c r="H142" s="166">
        <v>131.2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</v>
      </c>
      <c r="AX142" s="13" t="s">
        <v>85</v>
      </c>
      <c r="AY142" s="164" t="s">
        <v>172</v>
      </c>
    </row>
    <row r="143" spans="2:63" s="12" customFormat="1" ht="22.75" customHeight="1">
      <c r="B143" s="135"/>
      <c r="D143" s="136" t="s">
        <v>77</v>
      </c>
      <c r="E143" s="146" t="s">
        <v>211</v>
      </c>
      <c r="F143" s="146" t="s">
        <v>410</v>
      </c>
      <c r="I143" s="138"/>
      <c r="J143" s="147">
        <f>BK143</f>
        <v>0</v>
      </c>
      <c r="L143" s="135"/>
      <c r="M143" s="140"/>
      <c r="N143" s="141"/>
      <c r="O143" s="141"/>
      <c r="P143" s="142">
        <f>SUM(P144:P145)</f>
        <v>0</v>
      </c>
      <c r="Q143" s="141"/>
      <c r="R143" s="142">
        <f>SUM(R144:R145)</f>
        <v>0.133</v>
      </c>
      <c r="S143" s="141"/>
      <c r="T143" s="143">
        <f>SUM(T144:T145)</f>
        <v>0</v>
      </c>
      <c r="AR143" s="136" t="s">
        <v>85</v>
      </c>
      <c r="AT143" s="144" t="s">
        <v>77</v>
      </c>
      <c r="AU143" s="144" t="s">
        <v>85</v>
      </c>
      <c r="AY143" s="136" t="s">
        <v>172</v>
      </c>
      <c r="BK143" s="145">
        <f>SUM(BK144:BK145)</f>
        <v>0</v>
      </c>
    </row>
    <row r="144" spans="1:65" s="2" customFormat="1" ht="14.4" customHeight="1">
      <c r="A144" s="32"/>
      <c r="B144" s="148"/>
      <c r="C144" s="149" t="s">
        <v>206</v>
      </c>
      <c r="D144" s="149" t="s">
        <v>174</v>
      </c>
      <c r="E144" s="150" t="s">
        <v>2264</v>
      </c>
      <c r="F144" s="151" t="s">
        <v>2265</v>
      </c>
      <c r="G144" s="152" t="s">
        <v>200</v>
      </c>
      <c r="H144" s="153">
        <v>700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0.00019</v>
      </c>
      <c r="R144" s="158">
        <f>Q144*H144</f>
        <v>0.133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2438</v>
      </c>
    </row>
    <row r="145" spans="1:65" s="2" customFormat="1" ht="14.4" customHeight="1">
      <c r="A145" s="32"/>
      <c r="B145" s="148"/>
      <c r="C145" s="149" t="s">
        <v>211</v>
      </c>
      <c r="D145" s="149" t="s">
        <v>174</v>
      </c>
      <c r="E145" s="150" t="s">
        <v>549</v>
      </c>
      <c r="F145" s="151" t="s">
        <v>550</v>
      </c>
      <c r="G145" s="152" t="s">
        <v>200</v>
      </c>
      <c r="H145" s="153">
        <v>700</v>
      </c>
      <c r="I145" s="154"/>
      <c r="J145" s="155">
        <f>ROUND(I145*H145,2)</f>
        <v>0</v>
      </c>
      <c r="K145" s="151" t="s">
        <v>178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179</v>
      </c>
      <c r="AT145" s="160" t="s">
        <v>174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2439</v>
      </c>
    </row>
    <row r="146" spans="2:63" s="12" customFormat="1" ht="22.75" customHeight="1">
      <c r="B146" s="135"/>
      <c r="D146" s="136" t="s">
        <v>77</v>
      </c>
      <c r="E146" s="146" t="s">
        <v>617</v>
      </c>
      <c r="F146" s="146" t="s">
        <v>618</v>
      </c>
      <c r="I146" s="138"/>
      <c r="J146" s="147">
        <f>BK146</f>
        <v>0</v>
      </c>
      <c r="L146" s="135"/>
      <c r="M146" s="140"/>
      <c r="N146" s="141"/>
      <c r="O146" s="141"/>
      <c r="P146" s="142">
        <f>SUM(P147:P148)</f>
        <v>0</v>
      </c>
      <c r="Q146" s="141"/>
      <c r="R146" s="142">
        <f>SUM(R147:R148)</f>
        <v>0</v>
      </c>
      <c r="S146" s="141"/>
      <c r="T146" s="143">
        <f>SUM(T147:T148)</f>
        <v>0</v>
      </c>
      <c r="AR146" s="136" t="s">
        <v>85</v>
      </c>
      <c r="AT146" s="144" t="s">
        <v>77</v>
      </c>
      <c r="AU146" s="144" t="s">
        <v>85</v>
      </c>
      <c r="AY146" s="136" t="s">
        <v>172</v>
      </c>
      <c r="BK146" s="145">
        <f>SUM(BK147:BK148)</f>
        <v>0</v>
      </c>
    </row>
    <row r="147" spans="1:65" s="2" customFormat="1" ht="24.15" customHeight="1">
      <c r="A147" s="32"/>
      <c r="B147" s="148"/>
      <c r="C147" s="149" t="s">
        <v>222</v>
      </c>
      <c r="D147" s="149" t="s">
        <v>174</v>
      </c>
      <c r="E147" s="150" t="s">
        <v>620</v>
      </c>
      <c r="F147" s="151" t="s">
        <v>621</v>
      </c>
      <c r="G147" s="152" t="s">
        <v>294</v>
      </c>
      <c r="H147" s="153">
        <v>0.474</v>
      </c>
      <c r="I147" s="154"/>
      <c r="J147" s="155">
        <f>ROUND(I147*H147,2)</f>
        <v>0</v>
      </c>
      <c r="K147" s="151" t="s">
        <v>178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179</v>
      </c>
      <c r="AT147" s="160" t="s">
        <v>174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2440</v>
      </c>
    </row>
    <row r="148" spans="1:65" s="2" customFormat="1" ht="24.15" customHeight="1">
      <c r="A148" s="32"/>
      <c r="B148" s="148"/>
      <c r="C148" s="149" t="s">
        <v>230</v>
      </c>
      <c r="D148" s="149" t="s">
        <v>174</v>
      </c>
      <c r="E148" s="150" t="s">
        <v>624</v>
      </c>
      <c r="F148" s="151" t="s">
        <v>625</v>
      </c>
      <c r="G148" s="152" t="s">
        <v>294</v>
      </c>
      <c r="H148" s="153">
        <v>0.474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179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2441</v>
      </c>
    </row>
    <row r="149" spans="2:63" s="12" customFormat="1" ht="25.9" customHeight="1">
      <c r="B149" s="135"/>
      <c r="D149" s="136" t="s">
        <v>77</v>
      </c>
      <c r="E149" s="137" t="s">
        <v>627</v>
      </c>
      <c r="F149" s="137" t="s">
        <v>628</v>
      </c>
      <c r="I149" s="138"/>
      <c r="J149" s="139">
        <f>BK149</f>
        <v>0</v>
      </c>
      <c r="L149" s="135"/>
      <c r="M149" s="140"/>
      <c r="N149" s="141"/>
      <c r="O149" s="141"/>
      <c r="P149" s="142">
        <f>P150+P157</f>
        <v>0</v>
      </c>
      <c r="Q149" s="141"/>
      <c r="R149" s="142">
        <f>R150+R157</f>
        <v>0.34117200000000003</v>
      </c>
      <c r="S149" s="141"/>
      <c r="T149" s="143">
        <f>T150+T157</f>
        <v>0</v>
      </c>
      <c r="AR149" s="136" t="s">
        <v>88</v>
      </c>
      <c r="AT149" s="144" t="s">
        <v>77</v>
      </c>
      <c r="AU149" s="144" t="s">
        <v>78</v>
      </c>
      <c r="AY149" s="136" t="s">
        <v>172</v>
      </c>
      <c r="BK149" s="145">
        <f>BK150+BK157</f>
        <v>0</v>
      </c>
    </row>
    <row r="150" spans="2:63" s="12" customFormat="1" ht="22.75" customHeight="1">
      <c r="B150" s="135"/>
      <c r="D150" s="136" t="s">
        <v>77</v>
      </c>
      <c r="E150" s="146" t="s">
        <v>1239</v>
      </c>
      <c r="F150" s="146" t="s">
        <v>1240</v>
      </c>
      <c r="I150" s="138"/>
      <c r="J150" s="147">
        <f>BK150</f>
        <v>0</v>
      </c>
      <c r="L150" s="135"/>
      <c r="M150" s="140"/>
      <c r="N150" s="141"/>
      <c r="O150" s="141"/>
      <c r="P150" s="142">
        <f>SUM(P151:P156)</f>
        <v>0</v>
      </c>
      <c r="Q150" s="141"/>
      <c r="R150" s="142">
        <f>SUM(R151:R156)</f>
        <v>0</v>
      </c>
      <c r="S150" s="141"/>
      <c r="T150" s="143">
        <f>SUM(T151:T156)</f>
        <v>0</v>
      </c>
      <c r="AR150" s="136" t="s">
        <v>88</v>
      </c>
      <c r="AT150" s="144" t="s">
        <v>77</v>
      </c>
      <c r="AU150" s="144" t="s">
        <v>85</v>
      </c>
      <c r="AY150" s="136" t="s">
        <v>172</v>
      </c>
      <c r="BK150" s="145">
        <f>SUM(BK151:BK156)</f>
        <v>0</v>
      </c>
    </row>
    <row r="151" spans="1:65" s="2" customFormat="1" ht="24.15" customHeight="1">
      <c r="A151" s="32"/>
      <c r="B151" s="148"/>
      <c r="C151" s="149" t="s">
        <v>234</v>
      </c>
      <c r="D151" s="149" t="s">
        <v>174</v>
      </c>
      <c r="E151" s="150" t="s">
        <v>2316</v>
      </c>
      <c r="F151" s="151" t="s">
        <v>2317</v>
      </c>
      <c r="G151" s="152" t="s">
        <v>200</v>
      </c>
      <c r="H151" s="153">
        <v>1480</v>
      </c>
      <c r="I151" s="154"/>
      <c r="J151" s="155">
        <f>ROUND(I151*H151,2)</f>
        <v>0</v>
      </c>
      <c r="K151" s="151" t="s">
        <v>178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257</v>
      </c>
      <c r="AT151" s="160" t="s">
        <v>174</v>
      </c>
      <c r="AU151" s="160" t="s">
        <v>88</v>
      </c>
      <c r="AY151" s="17" t="s">
        <v>172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257</v>
      </c>
      <c r="BM151" s="160" t="s">
        <v>2442</v>
      </c>
    </row>
    <row r="152" spans="1:65" s="2" customFormat="1" ht="24.15" customHeight="1">
      <c r="A152" s="32"/>
      <c r="B152" s="148"/>
      <c r="C152" s="183" t="s">
        <v>240</v>
      </c>
      <c r="D152" s="183" t="s">
        <v>250</v>
      </c>
      <c r="E152" s="184" t="s">
        <v>2319</v>
      </c>
      <c r="F152" s="185" t="s">
        <v>2320</v>
      </c>
      <c r="G152" s="186" t="s">
        <v>200</v>
      </c>
      <c r="H152" s="187">
        <v>1554</v>
      </c>
      <c r="I152" s="188"/>
      <c r="J152" s="189">
        <f>ROUND(I152*H152,2)</f>
        <v>0</v>
      </c>
      <c r="K152" s="185" t="s">
        <v>178</v>
      </c>
      <c r="L152" s="190"/>
      <c r="M152" s="191" t="s">
        <v>1</v>
      </c>
      <c r="N152" s="192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348</v>
      </c>
      <c r="AT152" s="160" t="s">
        <v>250</v>
      </c>
      <c r="AU152" s="160" t="s">
        <v>88</v>
      </c>
      <c r="AY152" s="17" t="s">
        <v>172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257</v>
      </c>
      <c r="BM152" s="160" t="s">
        <v>2443</v>
      </c>
    </row>
    <row r="153" spans="2:51" s="13" customFormat="1" ht="10">
      <c r="B153" s="162"/>
      <c r="D153" s="163" t="s">
        <v>181</v>
      </c>
      <c r="F153" s="165" t="s">
        <v>2444</v>
      </c>
      <c r="H153" s="166">
        <v>1554</v>
      </c>
      <c r="I153" s="167"/>
      <c r="L153" s="162"/>
      <c r="M153" s="168"/>
      <c r="N153" s="169"/>
      <c r="O153" s="169"/>
      <c r="P153" s="169"/>
      <c r="Q153" s="169"/>
      <c r="R153" s="169"/>
      <c r="S153" s="169"/>
      <c r="T153" s="170"/>
      <c r="AT153" s="164" t="s">
        <v>181</v>
      </c>
      <c r="AU153" s="164" t="s">
        <v>88</v>
      </c>
      <c r="AV153" s="13" t="s">
        <v>88</v>
      </c>
      <c r="AW153" s="13" t="s">
        <v>3</v>
      </c>
      <c r="AX153" s="13" t="s">
        <v>85</v>
      </c>
      <c r="AY153" s="164" t="s">
        <v>172</v>
      </c>
    </row>
    <row r="154" spans="1:65" s="2" customFormat="1" ht="14.4" customHeight="1">
      <c r="A154" s="32"/>
      <c r="B154" s="148"/>
      <c r="C154" s="149" t="s">
        <v>245</v>
      </c>
      <c r="D154" s="149" t="s">
        <v>174</v>
      </c>
      <c r="E154" s="150" t="s">
        <v>2403</v>
      </c>
      <c r="F154" s="151" t="s">
        <v>2404</v>
      </c>
      <c r="G154" s="152" t="s">
        <v>556</v>
      </c>
      <c r="H154" s="153">
        <v>1</v>
      </c>
      <c r="I154" s="154"/>
      <c r="J154" s="155">
        <f>ROUND(I154*H154,2)</f>
        <v>0</v>
      </c>
      <c r="K154" s="151" t="s">
        <v>178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257</v>
      </c>
      <c r="AT154" s="160" t="s">
        <v>174</v>
      </c>
      <c r="AU154" s="160" t="s">
        <v>88</v>
      </c>
      <c r="AY154" s="17" t="s">
        <v>172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257</v>
      </c>
      <c r="BM154" s="160" t="s">
        <v>2445</v>
      </c>
    </row>
    <row r="155" spans="1:65" s="2" customFormat="1" ht="24.15" customHeight="1">
      <c r="A155" s="32"/>
      <c r="B155" s="148"/>
      <c r="C155" s="149" t="s">
        <v>249</v>
      </c>
      <c r="D155" s="149" t="s">
        <v>174</v>
      </c>
      <c r="E155" s="150" t="s">
        <v>2406</v>
      </c>
      <c r="F155" s="151" t="s">
        <v>2407</v>
      </c>
      <c r="G155" s="152" t="s">
        <v>2408</v>
      </c>
      <c r="H155" s="209"/>
      <c r="I155" s="154"/>
      <c r="J155" s="155">
        <f>ROUND(I155*H155,2)</f>
        <v>0</v>
      </c>
      <c r="K155" s="151" t="s">
        <v>178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257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257</v>
      </c>
      <c r="BM155" s="160" t="s">
        <v>2446</v>
      </c>
    </row>
    <row r="156" spans="1:65" s="2" customFormat="1" ht="24.15" customHeight="1">
      <c r="A156" s="32"/>
      <c r="B156" s="148"/>
      <c r="C156" s="149" t="s">
        <v>8</v>
      </c>
      <c r="D156" s="149" t="s">
        <v>174</v>
      </c>
      <c r="E156" s="150" t="s">
        <v>2410</v>
      </c>
      <c r="F156" s="151" t="s">
        <v>2411</v>
      </c>
      <c r="G156" s="152" t="s">
        <v>2408</v>
      </c>
      <c r="H156" s="209"/>
      <c r="I156" s="154"/>
      <c r="J156" s="155">
        <f>ROUND(I156*H156,2)</f>
        <v>0</v>
      </c>
      <c r="K156" s="151" t="s">
        <v>178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257</v>
      </c>
      <c r="AT156" s="160" t="s">
        <v>174</v>
      </c>
      <c r="AU156" s="160" t="s">
        <v>88</v>
      </c>
      <c r="AY156" s="17" t="s">
        <v>172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257</v>
      </c>
      <c r="BM156" s="160" t="s">
        <v>2447</v>
      </c>
    </row>
    <row r="157" spans="2:63" s="12" customFormat="1" ht="22.75" customHeight="1">
      <c r="B157" s="135"/>
      <c r="D157" s="136" t="s">
        <v>77</v>
      </c>
      <c r="E157" s="146" t="s">
        <v>2413</v>
      </c>
      <c r="F157" s="146" t="s">
        <v>2414</v>
      </c>
      <c r="I157" s="138"/>
      <c r="J157" s="147">
        <f>BK157</f>
        <v>0</v>
      </c>
      <c r="L157" s="135"/>
      <c r="M157" s="140"/>
      <c r="N157" s="141"/>
      <c r="O157" s="141"/>
      <c r="P157" s="142">
        <f>SUM(P158:P166)</f>
        <v>0</v>
      </c>
      <c r="Q157" s="141"/>
      <c r="R157" s="142">
        <f>SUM(R158:R166)</f>
        <v>0.34117200000000003</v>
      </c>
      <c r="S157" s="141"/>
      <c r="T157" s="143">
        <f>SUM(T158:T166)</f>
        <v>0</v>
      </c>
      <c r="AR157" s="136" t="s">
        <v>88</v>
      </c>
      <c r="AT157" s="144" t="s">
        <v>77</v>
      </c>
      <c r="AU157" s="144" t="s">
        <v>85</v>
      </c>
      <c r="AY157" s="136" t="s">
        <v>172</v>
      </c>
      <c r="BK157" s="145">
        <f>SUM(BK158:BK166)</f>
        <v>0</v>
      </c>
    </row>
    <row r="158" spans="1:65" s="2" customFormat="1" ht="24.15" customHeight="1">
      <c r="A158" s="32"/>
      <c r="B158" s="148"/>
      <c r="C158" s="149" t="s">
        <v>257</v>
      </c>
      <c r="D158" s="149" t="s">
        <v>174</v>
      </c>
      <c r="E158" s="150" t="s">
        <v>2448</v>
      </c>
      <c r="F158" s="151" t="s">
        <v>2449</v>
      </c>
      <c r="G158" s="152" t="s">
        <v>200</v>
      </c>
      <c r="H158" s="153">
        <v>1844</v>
      </c>
      <c r="I158" s="154"/>
      <c r="J158" s="155">
        <f>ROUND(I158*H158,2)</f>
        <v>0</v>
      </c>
      <c r="K158" s="151" t="s">
        <v>178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257</v>
      </c>
      <c r="AT158" s="160" t="s">
        <v>174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257</v>
      </c>
      <c r="BM158" s="160" t="s">
        <v>2450</v>
      </c>
    </row>
    <row r="159" spans="1:65" s="2" customFormat="1" ht="24.15" customHeight="1">
      <c r="A159" s="32"/>
      <c r="B159" s="148"/>
      <c r="C159" s="183" t="s">
        <v>262</v>
      </c>
      <c r="D159" s="183" t="s">
        <v>250</v>
      </c>
      <c r="E159" s="184" t="s">
        <v>2451</v>
      </c>
      <c r="F159" s="185" t="s">
        <v>2452</v>
      </c>
      <c r="G159" s="186" t="s">
        <v>200</v>
      </c>
      <c r="H159" s="187">
        <v>1936.2</v>
      </c>
      <c r="I159" s="188"/>
      <c r="J159" s="189">
        <f>ROUND(I159*H159,2)</f>
        <v>0</v>
      </c>
      <c r="K159" s="185" t="s">
        <v>1</v>
      </c>
      <c r="L159" s="190"/>
      <c r="M159" s="191" t="s">
        <v>1</v>
      </c>
      <c r="N159" s="192" t="s">
        <v>43</v>
      </c>
      <c r="O159" s="58"/>
      <c r="P159" s="158">
        <f>O159*H159</f>
        <v>0</v>
      </c>
      <c r="Q159" s="158">
        <v>6E-05</v>
      </c>
      <c r="R159" s="158">
        <f>Q159*H159</f>
        <v>0.11617200000000001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348</v>
      </c>
      <c r="AT159" s="160" t="s">
        <v>250</v>
      </c>
      <c r="AU159" s="160" t="s">
        <v>88</v>
      </c>
      <c r="AY159" s="17" t="s">
        <v>172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257</v>
      </c>
      <c r="BM159" s="160" t="s">
        <v>2453</v>
      </c>
    </row>
    <row r="160" spans="1:47" s="2" customFormat="1" ht="63">
      <c r="A160" s="32"/>
      <c r="B160" s="33"/>
      <c r="C160" s="32"/>
      <c r="D160" s="163" t="s">
        <v>191</v>
      </c>
      <c r="E160" s="32"/>
      <c r="F160" s="171" t="s">
        <v>2454</v>
      </c>
      <c r="G160" s="32"/>
      <c r="H160" s="32"/>
      <c r="I160" s="172"/>
      <c r="J160" s="32"/>
      <c r="K160" s="32"/>
      <c r="L160" s="33"/>
      <c r="M160" s="173"/>
      <c r="N160" s="174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191</v>
      </c>
      <c r="AU160" s="17" t="s">
        <v>88</v>
      </c>
    </row>
    <row r="161" spans="2:51" s="13" customFormat="1" ht="10">
      <c r="B161" s="162"/>
      <c r="D161" s="163" t="s">
        <v>181</v>
      </c>
      <c r="F161" s="165" t="s">
        <v>2455</v>
      </c>
      <c r="H161" s="166">
        <v>1936.2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</v>
      </c>
      <c r="AX161" s="13" t="s">
        <v>85</v>
      </c>
      <c r="AY161" s="164" t="s">
        <v>172</v>
      </c>
    </row>
    <row r="162" spans="1:65" s="2" customFormat="1" ht="49" customHeight="1">
      <c r="A162" s="32"/>
      <c r="B162" s="148"/>
      <c r="C162" s="149" t="s">
        <v>266</v>
      </c>
      <c r="D162" s="149" t="s">
        <v>174</v>
      </c>
      <c r="E162" s="150" t="s">
        <v>2456</v>
      </c>
      <c r="F162" s="151" t="s">
        <v>2457</v>
      </c>
      <c r="G162" s="152" t="s">
        <v>260</v>
      </c>
      <c r="H162" s="153">
        <v>9</v>
      </c>
      <c r="I162" s="154"/>
      <c r="J162" s="155">
        <f>ROUND(I162*H162,2)</f>
        <v>0</v>
      </c>
      <c r="K162" s="151" t="s">
        <v>1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257</v>
      </c>
      <c r="AT162" s="160" t="s">
        <v>174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257</v>
      </c>
      <c r="BM162" s="160" t="s">
        <v>2458</v>
      </c>
    </row>
    <row r="163" spans="1:65" s="2" customFormat="1" ht="14.4" customHeight="1">
      <c r="A163" s="32"/>
      <c r="B163" s="148"/>
      <c r="C163" s="183" t="s">
        <v>270</v>
      </c>
      <c r="D163" s="183" t="s">
        <v>250</v>
      </c>
      <c r="E163" s="184" t="s">
        <v>2459</v>
      </c>
      <c r="F163" s="185" t="s">
        <v>2460</v>
      </c>
      <c r="G163" s="186" t="s">
        <v>260</v>
      </c>
      <c r="H163" s="187">
        <v>9</v>
      </c>
      <c r="I163" s="188"/>
      <c r="J163" s="189">
        <f>ROUND(I163*H163,2)</f>
        <v>0</v>
      </c>
      <c r="K163" s="185" t="s">
        <v>1</v>
      </c>
      <c r="L163" s="190"/>
      <c r="M163" s="191" t="s">
        <v>1</v>
      </c>
      <c r="N163" s="192" t="s">
        <v>43</v>
      </c>
      <c r="O163" s="58"/>
      <c r="P163" s="158">
        <f>O163*H163</f>
        <v>0</v>
      </c>
      <c r="Q163" s="158">
        <v>0.025</v>
      </c>
      <c r="R163" s="158">
        <f>Q163*H163</f>
        <v>0.225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348</v>
      </c>
      <c r="AT163" s="160" t="s">
        <v>250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257</v>
      </c>
      <c r="BM163" s="160" t="s">
        <v>2461</v>
      </c>
    </row>
    <row r="164" spans="1:65" s="2" customFormat="1" ht="14.4" customHeight="1">
      <c r="A164" s="32"/>
      <c r="B164" s="148"/>
      <c r="C164" s="149" t="s">
        <v>278</v>
      </c>
      <c r="D164" s="149" t="s">
        <v>174</v>
      </c>
      <c r="E164" s="150" t="s">
        <v>2462</v>
      </c>
      <c r="F164" s="151" t="s">
        <v>2404</v>
      </c>
      <c r="G164" s="152" t="s">
        <v>556</v>
      </c>
      <c r="H164" s="153">
        <v>1</v>
      </c>
      <c r="I164" s="154"/>
      <c r="J164" s="155">
        <f>ROUND(I164*H164,2)</f>
        <v>0</v>
      </c>
      <c r="K164" s="151" t="s">
        <v>1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257</v>
      </c>
      <c r="AT164" s="160" t="s">
        <v>174</v>
      </c>
      <c r="AU164" s="160" t="s">
        <v>88</v>
      </c>
      <c r="AY164" s="17" t="s">
        <v>172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257</v>
      </c>
      <c r="BM164" s="160" t="s">
        <v>2463</v>
      </c>
    </row>
    <row r="165" spans="1:65" s="2" customFormat="1" ht="24.15" customHeight="1">
      <c r="A165" s="32"/>
      <c r="B165" s="148"/>
      <c r="C165" s="149" t="s">
        <v>7</v>
      </c>
      <c r="D165" s="149" t="s">
        <v>174</v>
      </c>
      <c r="E165" s="150" t="s">
        <v>2464</v>
      </c>
      <c r="F165" s="151" t="s">
        <v>2465</v>
      </c>
      <c r="G165" s="152" t="s">
        <v>2408</v>
      </c>
      <c r="H165" s="209"/>
      <c r="I165" s="154"/>
      <c r="J165" s="155">
        <f>ROUND(I165*H165,2)</f>
        <v>0</v>
      </c>
      <c r="K165" s="151" t="s">
        <v>178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257</v>
      </c>
      <c r="AT165" s="160" t="s">
        <v>174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257</v>
      </c>
      <c r="BM165" s="160" t="s">
        <v>2466</v>
      </c>
    </row>
    <row r="166" spans="1:65" s="2" customFormat="1" ht="24.15" customHeight="1">
      <c r="A166" s="32"/>
      <c r="B166" s="148"/>
      <c r="C166" s="149" t="s">
        <v>286</v>
      </c>
      <c r="D166" s="149" t="s">
        <v>174</v>
      </c>
      <c r="E166" s="150" t="s">
        <v>2467</v>
      </c>
      <c r="F166" s="151" t="s">
        <v>2468</v>
      </c>
      <c r="G166" s="152" t="s">
        <v>2408</v>
      </c>
      <c r="H166" s="209"/>
      <c r="I166" s="154"/>
      <c r="J166" s="155">
        <f>ROUND(I166*H166,2)</f>
        <v>0</v>
      </c>
      <c r="K166" s="151" t="s">
        <v>178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257</v>
      </c>
      <c r="AT166" s="160" t="s">
        <v>174</v>
      </c>
      <c r="AU166" s="160" t="s">
        <v>88</v>
      </c>
      <c r="AY166" s="17" t="s">
        <v>172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257</v>
      </c>
      <c r="BM166" s="160" t="s">
        <v>2469</v>
      </c>
    </row>
    <row r="167" spans="2:63" s="12" customFormat="1" ht="25.9" customHeight="1">
      <c r="B167" s="135"/>
      <c r="D167" s="136" t="s">
        <v>77</v>
      </c>
      <c r="E167" s="137" t="s">
        <v>2419</v>
      </c>
      <c r="F167" s="137" t="s">
        <v>2420</v>
      </c>
      <c r="I167" s="138"/>
      <c r="J167" s="139">
        <f>BK167</f>
        <v>0</v>
      </c>
      <c r="L167" s="135"/>
      <c r="M167" s="140"/>
      <c r="N167" s="141"/>
      <c r="O167" s="141"/>
      <c r="P167" s="142">
        <f>P168</f>
        <v>0</v>
      </c>
      <c r="Q167" s="141"/>
      <c r="R167" s="142">
        <f>R168</f>
        <v>0</v>
      </c>
      <c r="S167" s="141"/>
      <c r="T167" s="143">
        <f>T168</f>
        <v>0</v>
      </c>
      <c r="AR167" s="136" t="s">
        <v>179</v>
      </c>
      <c r="AT167" s="144" t="s">
        <v>77</v>
      </c>
      <c r="AU167" s="144" t="s">
        <v>78</v>
      </c>
      <c r="AY167" s="136" t="s">
        <v>172</v>
      </c>
      <c r="BK167" s="145">
        <f>BK168</f>
        <v>0</v>
      </c>
    </row>
    <row r="168" spans="1:65" s="2" customFormat="1" ht="14.4" customHeight="1">
      <c r="A168" s="32"/>
      <c r="B168" s="148"/>
      <c r="C168" s="149" t="s">
        <v>291</v>
      </c>
      <c r="D168" s="149" t="s">
        <v>174</v>
      </c>
      <c r="E168" s="150" t="s">
        <v>2421</v>
      </c>
      <c r="F168" s="151" t="s">
        <v>2422</v>
      </c>
      <c r="G168" s="152" t="s">
        <v>189</v>
      </c>
      <c r="H168" s="153">
        <v>50</v>
      </c>
      <c r="I168" s="154"/>
      <c r="J168" s="155">
        <f>ROUND(I168*H168,2)</f>
        <v>0</v>
      </c>
      <c r="K168" s="151" t="s">
        <v>178</v>
      </c>
      <c r="L168" s="33"/>
      <c r="M168" s="205" t="s">
        <v>1</v>
      </c>
      <c r="N168" s="206" t="s">
        <v>43</v>
      </c>
      <c r="O168" s="195"/>
      <c r="P168" s="207">
        <f>O168*H168</f>
        <v>0</v>
      </c>
      <c r="Q168" s="207">
        <v>0</v>
      </c>
      <c r="R168" s="207">
        <f>Q168*H168</f>
        <v>0</v>
      </c>
      <c r="S168" s="207">
        <v>0</v>
      </c>
      <c r="T168" s="208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2423</v>
      </c>
      <c r="AT168" s="160" t="s">
        <v>174</v>
      </c>
      <c r="AU168" s="160" t="s">
        <v>85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2423</v>
      </c>
      <c r="BM168" s="160" t="s">
        <v>2470</v>
      </c>
    </row>
    <row r="169" spans="1:31" s="2" customFormat="1" ht="7" customHeight="1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7:K16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130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2471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ROUND((SUM(BE123:BE177)),2)</f>
        <v>0</v>
      </c>
      <c r="G35" s="32"/>
      <c r="H35" s="32"/>
      <c r="I35" s="105">
        <v>0.21</v>
      </c>
      <c r="J35" s="104">
        <f>ROUND(((SUM(BE123:BE177))*I35),2)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ROUND((SUM(BF123:BF177)),2)</f>
        <v>0</v>
      </c>
      <c r="G36" s="32"/>
      <c r="H36" s="32"/>
      <c r="I36" s="105">
        <v>0.15</v>
      </c>
      <c r="J36" s="104">
        <f>ROUND(((SUM(BF123:BF177))*I36),2)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ROUND((SUM(BG123:BG177)),2)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ROUND((SUM(BH123:BH177)),2)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ROUND((SUM(BI123:BI177)),2)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801 - Kácení, výsadba a vegetační úpravy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2:12" s="10" customFormat="1" ht="19.9" customHeight="1">
      <c r="B101" s="121"/>
      <c r="D101" s="122" t="s">
        <v>152</v>
      </c>
      <c r="E101" s="123"/>
      <c r="F101" s="123"/>
      <c r="G101" s="123"/>
      <c r="H101" s="123"/>
      <c r="I101" s="123"/>
      <c r="J101" s="124">
        <f>J176</f>
        <v>0</v>
      </c>
      <c r="L101" s="12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7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7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5" customHeight="1">
      <c r="A108" s="32"/>
      <c r="B108" s="33"/>
      <c r="C108" s="21" t="s">
        <v>157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7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3.25" customHeight="1">
      <c r="A111" s="32"/>
      <c r="B111" s="33"/>
      <c r="C111" s="32"/>
      <c r="D111" s="32"/>
      <c r="E111" s="254" t="str">
        <f>E7</f>
        <v>Rekonstrukce místních komunikací v sídlišti K Hradišťku v Dačicích - I. Etapa - aktualizace</v>
      </c>
      <c r="F111" s="255"/>
      <c r="G111" s="255"/>
      <c r="H111" s="255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12" s="1" customFormat="1" ht="12" customHeight="1">
      <c r="B112" s="20"/>
      <c r="C112" s="27" t="s">
        <v>135</v>
      </c>
      <c r="L112" s="20"/>
    </row>
    <row r="113" spans="1:31" s="2" customFormat="1" ht="23.25" customHeight="1">
      <c r="A113" s="32"/>
      <c r="B113" s="33"/>
      <c r="C113" s="32"/>
      <c r="D113" s="32"/>
      <c r="E113" s="254" t="s">
        <v>1522</v>
      </c>
      <c r="F113" s="256"/>
      <c r="G113" s="256"/>
      <c r="H113" s="256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137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16" t="str">
        <f>E11</f>
        <v>SO 801 - Kácení, výsadba a vegetační úpravy</v>
      </c>
      <c r="F115" s="256"/>
      <c r="G115" s="256"/>
      <c r="H115" s="256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F14</f>
        <v>Dačice</v>
      </c>
      <c r="G117" s="32"/>
      <c r="H117" s="32"/>
      <c r="I117" s="27" t="s">
        <v>22</v>
      </c>
      <c r="J117" s="55" t="str">
        <f>IF(J14="","",J14)</f>
        <v>21. 10. 2021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40" customHeight="1">
      <c r="A119" s="32"/>
      <c r="B119" s="33"/>
      <c r="C119" s="27" t="s">
        <v>24</v>
      </c>
      <c r="D119" s="32"/>
      <c r="E119" s="32"/>
      <c r="F119" s="25" t="str">
        <f>E17</f>
        <v>Město Dačice, Krajířova 27, 380 13 Dačice</v>
      </c>
      <c r="G119" s="32"/>
      <c r="H119" s="32"/>
      <c r="I119" s="27" t="s">
        <v>31</v>
      </c>
      <c r="J119" s="30" t="str">
        <f>E23</f>
        <v>Ing. arch. Martin Jirovský Ph.D., MBA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40" customHeight="1">
      <c r="A120" s="32"/>
      <c r="B120" s="33"/>
      <c r="C120" s="27" t="s">
        <v>29</v>
      </c>
      <c r="D120" s="32"/>
      <c r="E120" s="32"/>
      <c r="F120" s="25" t="str">
        <f>IF(E20="","",E20)</f>
        <v>Vyplň údaj</v>
      </c>
      <c r="G120" s="32"/>
      <c r="H120" s="32"/>
      <c r="I120" s="27" t="s">
        <v>35</v>
      </c>
      <c r="J120" s="30" t="str">
        <f>E26</f>
        <v>Centrum služeb Staré město; Petra Stejskalová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25"/>
      <c r="B122" s="126"/>
      <c r="C122" s="127" t="s">
        <v>158</v>
      </c>
      <c r="D122" s="128" t="s">
        <v>63</v>
      </c>
      <c r="E122" s="128" t="s">
        <v>59</v>
      </c>
      <c r="F122" s="128" t="s">
        <v>60</v>
      </c>
      <c r="G122" s="128" t="s">
        <v>159</v>
      </c>
      <c r="H122" s="128" t="s">
        <v>160</v>
      </c>
      <c r="I122" s="128" t="s">
        <v>161</v>
      </c>
      <c r="J122" s="128" t="s">
        <v>141</v>
      </c>
      <c r="K122" s="129" t="s">
        <v>162</v>
      </c>
      <c r="L122" s="130"/>
      <c r="M122" s="62" t="s">
        <v>1</v>
      </c>
      <c r="N122" s="63" t="s">
        <v>42</v>
      </c>
      <c r="O122" s="63" t="s">
        <v>163</v>
      </c>
      <c r="P122" s="63" t="s">
        <v>164</v>
      </c>
      <c r="Q122" s="63" t="s">
        <v>165</v>
      </c>
      <c r="R122" s="63" t="s">
        <v>166</v>
      </c>
      <c r="S122" s="63" t="s">
        <v>167</v>
      </c>
      <c r="T122" s="64" t="s">
        <v>168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3" s="2" customFormat="1" ht="22.75" customHeight="1">
      <c r="A123" s="32"/>
      <c r="B123" s="33"/>
      <c r="C123" s="69" t="s">
        <v>169</v>
      </c>
      <c r="D123" s="32"/>
      <c r="E123" s="32"/>
      <c r="F123" s="32"/>
      <c r="G123" s="32"/>
      <c r="H123" s="32"/>
      <c r="I123" s="32"/>
      <c r="J123" s="131">
        <f>BK123</f>
        <v>0</v>
      </c>
      <c r="K123" s="32"/>
      <c r="L123" s="33"/>
      <c r="M123" s="65"/>
      <c r="N123" s="56"/>
      <c r="O123" s="66"/>
      <c r="P123" s="132">
        <f>P124</f>
        <v>0</v>
      </c>
      <c r="Q123" s="66"/>
      <c r="R123" s="132">
        <f>R124</f>
        <v>16.664075</v>
      </c>
      <c r="S123" s="66"/>
      <c r="T123" s="133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77</v>
      </c>
      <c r="AU123" s="17" t="s">
        <v>143</v>
      </c>
      <c r="BK123" s="134">
        <f>BK124</f>
        <v>0</v>
      </c>
    </row>
    <row r="124" spans="2:63" s="12" customFormat="1" ht="25.9" customHeight="1">
      <c r="B124" s="135"/>
      <c r="D124" s="136" t="s">
        <v>77</v>
      </c>
      <c r="E124" s="137" t="s">
        <v>170</v>
      </c>
      <c r="F124" s="137" t="s">
        <v>171</v>
      </c>
      <c r="I124" s="138"/>
      <c r="J124" s="139">
        <f>BK124</f>
        <v>0</v>
      </c>
      <c r="L124" s="135"/>
      <c r="M124" s="140"/>
      <c r="N124" s="141"/>
      <c r="O124" s="141"/>
      <c r="P124" s="142">
        <f>P125+P176</f>
        <v>0</v>
      </c>
      <c r="Q124" s="141"/>
      <c r="R124" s="142">
        <f>R125+R176</f>
        <v>16.664075</v>
      </c>
      <c r="S124" s="141"/>
      <c r="T124" s="143">
        <f>T125+T176</f>
        <v>0</v>
      </c>
      <c r="AR124" s="136" t="s">
        <v>85</v>
      </c>
      <c r="AT124" s="144" t="s">
        <v>77</v>
      </c>
      <c r="AU124" s="144" t="s">
        <v>78</v>
      </c>
      <c r="AY124" s="136" t="s">
        <v>172</v>
      </c>
      <c r="BK124" s="145">
        <f>BK125+BK176</f>
        <v>0</v>
      </c>
    </row>
    <row r="125" spans="2:63" s="12" customFormat="1" ht="22.75" customHeight="1">
      <c r="B125" s="135"/>
      <c r="D125" s="136" t="s">
        <v>77</v>
      </c>
      <c r="E125" s="146" t="s">
        <v>85</v>
      </c>
      <c r="F125" s="146" t="s">
        <v>173</v>
      </c>
      <c r="I125" s="138"/>
      <c r="J125" s="147">
        <f>BK125</f>
        <v>0</v>
      </c>
      <c r="L125" s="135"/>
      <c r="M125" s="140"/>
      <c r="N125" s="141"/>
      <c r="O125" s="141"/>
      <c r="P125" s="142">
        <f>SUM(P126:P175)</f>
        <v>0</v>
      </c>
      <c r="Q125" s="141"/>
      <c r="R125" s="142">
        <f>SUM(R126:R175)</f>
        <v>16.664075</v>
      </c>
      <c r="S125" s="141"/>
      <c r="T125" s="143">
        <f>SUM(T126:T175)</f>
        <v>0</v>
      </c>
      <c r="AR125" s="136" t="s">
        <v>85</v>
      </c>
      <c r="AT125" s="144" t="s">
        <v>77</v>
      </c>
      <c r="AU125" s="144" t="s">
        <v>85</v>
      </c>
      <c r="AY125" s="136" t="s">
        <v>172</v>
      </c>
      <c r="BK125" s="145">
        <f>SUM(BK126:BK175)</f>
        <v>0</v>
      </c>
    </row>
    <row r="126" spans="1:65" s="2" customFormat="1" ht="37.75" customHeight="1">
      <c r="A126" s="32"/>
      <c r="B126" s="148"/>
      <c r="C126" s="149" t="s">
        <v>85</v>
      </c>
      <c r="D126" s="149" t="s">
        <v>174</v>
      </c>
      <c r="E126" s="150" t="s">
        <v>2472</v>
      </c>
      <c r="F126" s="151" t="s">
        <v>2473</v>
      </c>
      <c r="G126" s="152" t="s">
        <v>177</v>
      </c>
      <c r="H126" s="153">
        <v>2</v>
      </c>
      <c r="I126" s="154"/>
      <c r="J126" s="155">
        <f>ROUND(I126*H126,2)</f>
        <v>0</v>
      </c>
      <c r="K126" s="151" t="s">
        <v>178</v>
      </c>
      <c r="L126" s="33"/>
      <c r="M126" s="156" t="s">
        <v>1</v>
      </c>
      <c r="N126" s="157" t="s">
        <v>43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0" t="s">
        <v>179</v>
      </c>
      <c r="AT126" s="160" t="s">
        <v>174</v>
      </c>
      <c r="AU126" s="160" t="s">
        <v>88</v>
      </c>
      <c r="AY126" s="17" t="s">
        <v>172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7" t="s">
        <v>85</v>
      </c>
      <c r="BK126" s="161">
        <f>ROUND(I126*H126,2)</f>
        <v>0</v>
      </c>
      <c r="BL126" s="17" t="s">
        <v>179</v>
      </c>
      <c r="BM126" s="160" t="s">
        <v>2474</v>
      </c>
    </row>
    <row r="127" spans="2:51" s="13" customFormat="1" ht="10">
      <c r="B127" s="162"/>
      <c r="D127" s="163" t="s">
        <v>181</v>
      </c>
      <c r="E127" s="164" t="s">
        <v>1</v>
      </c>
      <c r="F127" s="165" t="s">
        <v>2475</v>
      </c>
      <c r="H127" s="166">
        <v>1</v>
      </c>
      <c r="I127" s="167"/>
      <c r="L127" s="162"/>
      <c r="M127" s="168"/>
      <c r="N127" s="169"/>
      <c r="O127" s="169"/>
      <c r="P127" s="169"/>
      <c r="Q127" s="169"/>
      <c r="R127" s="169"/>
      <c r="S127" s="169"/>
      <c r="T127" s="170"/>
      <c r="AT127" s="164" t="s">
        <v>181</v>
      </c>
      <c r="AU127" s="164" t="s">
        <v>88</v>
      </c>
      <c r="AV127" s="13" t="s">
        <v>88</v>
      </c>
      <c r="AW127" s="13" t="s">
        <v>34</v>
      </c>
      <c r="AX127" s="13" t="s">
        <v>78</v>
      </c>
      <c r="AY127" s="164" t="s">
        <v>172</v>
      </c>
    </row>
    <row r="128" spans="2:51" s="13" customFormat="1" ht="10">
      <c r="B128" s="162"/>
      <c r="D128" s="163" t="s">
        <v>181</v>
      </c>
      <c r="E128" s="164" t="s">
        <v>1</v>
      </c>
      <c r="F128" s="165" t="s">
        <v>2476</v>
      </c>
      <c r="H128" s="166">
        <v>1</v>
      </c>
      <c r="I128" s="167"/>
      <c r="L128" s="162"/>
      <c r="M128" s="168"/>
      <c r="N128" s="169"/>
      <c r="O128" s="169"/>
      <c r="P128" s="169"/>
      <c r="Q128" s="169"/>
      <c r="R128" s="169"/>
      <c r="S128" s="169"/>
      <c r="T128" s="170"/>
      <c r="AT128" s="164" t="s">
        <v>181</v>
      </c>
      <c r="AU128" s="164" t="s">
        <v>88</v>
      </c>
      <c r="AV128" s="13" t="s">
        <v>88</v>
      </c>
      <c r="AW128" s="13" t="s">
        <v>34</v>
      </c>
      <c r="AX128" s="13" t="s">
        <v>78</v>
      </c>
      <c r="AY128" s="164" t="s">
        <v>172</v>
      </c>
    </row>
    <row r="129" spans="2:51" s="14" customFormat="1" ht="10">
      <c r="B129" s="175"/>
      <c r="D129" s="163" t="s">
        <v>181</v>
      </c>
      <c r="E129" s="176" t="s">
        <v>1</v>
      </c>
      <c r="F129" s="177" t="s">
        <v>221</v>
      </c>
      <c r="H129" s="178">
        <v>2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181</v>
      </c>
      <c r="AU129" s="176" t="s">
        <v>88</v>
      </c>
      <c r="AV129" s="14" t="s">
        <v>179</v>
      </c>
      <c r="AW129" s="14" t="s">
        <v>34</v>
      </c>
      <c r="AX129" s="14" t="s">
        <v>85</v>
      </c>
      <c r="AY129" s="176" t="s">
        <v>172</v>
      </c>
    </row>
    <row r="130" spans="1:65" s="2" customFormat="1" ht="24.15" customHeight="1">
      <c r="A130" s="32"/>
      <c r="B130" s="148"/>
      <c r="C130" s="149" t="s">
        <v>88</v>
      </c>
      <c r="D130" s="149" t="s">
        <v>174</v>
      </c>
      <c r="E130" s="150" t="s">
        <v>2477</v>
      </c>
      <c r="F130" s="151" t="s">
        <v>2478</v>
      </c>
      <c r="G130" s="152" t="s">
        <v>260</v>
      </c>
      <c r="H130" s="153">
        <v>3</v>
      </c>
      <c r="I130" s="154"/>
      <c r="J130" s="155">
        <f>ROUND(I130*H130,2)</f>
        <v>0</v>
      </c>
      <c r="K130" s="151" t="s">
        <v>178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179</v>
      </c>
      <c r="AT130" s="160" t="s">
        <v>174</v>
      </c>
      <c r="AU130" s="160" t="s">
        <v>88</v>
      </c>
      <c r="AY130" s="17" t="s">
        <v>172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179</v>
      </c>
      <c r="BM130" s="160" t="s">
        <v>2479</v>
      </c>
    </row>
    <row r="131" spans="2:51" s="13" customFormat="1" ht="10">
      <c r="B131" s="162"/>
      <c r="D131" s="163" t="s">
        <v>181</v>
      </c>
      <c r="E131" s="164" t="s">
        <v>1</v>
      </c>
      <c r="F131" s="165" t="s">
        <v>2480</v>
      </c>
      <c r="H131" s="166">
        <v>3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181</v>
      </c>
      <c r="AU131" s="164" t="s">
        <v>88</v>
      </c>
      <c r="AV131" s="13" t="s">
        <v>88</v>
      </c>
      <c r="AW131" s="13" t="s">
        <v>34</v>
      </c>
      <c r="AX131" s="13" t="s">
        <v>85</v>
      </c>
      <c r="AY131" s="164" t="s">
        <v>172</v>
      </c>
    </row>
    <row r="132" spans="1:65" s="2" customFormat="1" ht="14.4" customHeight="1">
      <c r="A132" s="32"/>
      <c r="B132" s="148"/>
      <c r="C132" s="149" t="s">
        <v>186</v>
      </c>
      <c r="D132" s="149" t="s">
        <v>174</v>
      </c>
      <c r="E132" s="150" t="s">
        <v>2481</v>
      </c>
      <c r="F132" s="151" t="s">
        <v>2482</v>
      </c>
      <c r="G132" s="152" t="s">
        <v>260</v>
      </c>
      <c r="H132" s="153">
        <v>3</v>
      </c>
      <c r="I132" s="154"/>
      <c r="J132" s="155">
        <f>ROUND(I132*H132,2)</f>
        <v>0</v>
      </c>
      <c r="K132" s="151" t="s">
        <v>178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179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179</v>
      </c>
      <c r="BM132" s="160" t="s">
        <v>2483</v>
      </c>
    </row>
    <row r="133" spans="1:65" s="2" customFormat="1" ht="14.4" customHeight="1">
      <c r="A133" s="32"/>
      <c r="B133" s="148"/>
      <c r="C133" s="149" t="s">
        <v>179</v>
      </c>
      <c r="D133" s="149" t="s">
        <v>174</v>
      </c>
      <c r="E133" s="150" t="s">
        <v>2484</v>
      </c>
      <c r="F133" s="151" t="s">
        <v>2485</v>
      </c>
      <c r="G133" s="152" t="s">
        <v>260</v>
      </c>
      <c r="H133" s="153">
        <v>3</v>
      </c>
      <c r="I133" s="154"/>
      <c r="J133" s="155">
        <f>ROUND(I133*H133,2)</f>
        <v>0</v>
      </c>
      <c r="K133" s="151" t="s">
        <v>178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9E-05</v>
      </c>
      <c r="R133" s="158">
        <f>Q133*H133</f>
        <v>0.00027</v>
      </c>
      <c r="S133" s="158">
        <v>0</v>
      </c>
      <c r="T133" s="15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179</v>
      </c>
      <c r="AT133" s="160" t="s">
        <v>174</v>
      </c>
      <c r="AU133" s="160" t="s">
        <v>88</v>
      </c>
      <c r="AY133" s="17" t="s">
        <v>172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179</v>
      </c>
      <c r="BM133" s="160" t="s">
        <v>2486</v>
      </c>
    </row>
    <row r="134" spans="1:65" s="2" customFormat="1" ht="14.4" customHeight="1">
      <c r="A134" s="32"/>
      <c r="B134" s="148"/>
      <c r="C134" s="149" t="s">
        <v>197</v>
      </c>
      <c r="D134" s="149" t="s">
        <v>174</v>
      </c>
      <c r="E134" s="150" t="s">
        <v>2487</v>
      </c>
      <c r="F134" s="151" t="s">
        <v>2488</v>
      </c>
      <c r="G134" s="152" t="s">
        <v>260</v>
      </c>
      <c r="H134" s="153">
        <v>3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2489</v>
      </c>
    </row>
    <row r="135" spans="1:65" s="2" customFormat="1" ht="24.15" customHeight="1">
      <c r="A135" s="32"/>
      <c r="B135" s="148"/>
      <c r="C135" s="149" t="s">
        <v>202</v>
      </c>
      <c r="D135" s="149" t="s">
        <v>174</v>
      </c>
      <c r="E135" s="150" t="s">
        <v>2490</v>
      </c>
      <c r="F135" s="151" t="s">
        <v>2491</v>
      </c>
      <c r="G135" s="152" t="s">
        <v>177</v>
      </c>
      <c r="H135" s="153">
        <v>1439.34</v>
      </c>
      <c r="I135" s="154"/>
      <c r="J135" s="155">
        <f>ROUND(I135*H135,2)</f>
        <v>0</v>
      </c>
      <c r="K135" s="151" t="s">
        <v>178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2492</v>
      </c>
    </row>
    <row r="136" spans="1:47" s="2" customFormat="1" ht="18">
      <c r="A136" s="32"/>
      <c r="B136" s="33"/>
      <c r="C136" s="32"/>
      <c r="D136" s="163" t="s">
        <v>191</v>
      </c>
      <c r="E136" s="32"/>
      <c r="F136" s="171" t="s">
        <v>2493</v>
      </c>
      <c r="G136" s="32"/>
      <c r="H136" s="32"/>
      <c r="I136" s="172"/>
      <c r="J136" s="32"/>
      <c r="K136" s="32"/>
      <c r="L136" s="33"/>
      <c r="M136" s="173"/>
      <c r="N136" s="174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191</v>
      </c>
      <c r="AU136" s="17" t="s">
        <v>88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2494</v>
      </c>
      <c r="H137" s="166">
        <v>465.02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78</v>
      </c>
      <c r="AY137" s="164" t="s">
        <v>172</v>
      </c>
    </row>
    <row r="138" spans="2:51" s="13" customFormat="1" ht="10">
      <c r="B138" s="162"/>
      <c r="D138" s="163" t="s">
        <v>181</v>
      </c>
      <c r="E138" s="164" t="s">
        <v>1</v>
      </c>
      <c r="F138" s="165" t="s">
        <v>2495</v>
      </c>
      <c r="H138" s="166">
        <v>588.02</v>
      </c>
      <c r="I138" s="167"/>
      <c r="L138" s="162"/>
      <c r="M138" s="168"/>
      <c r="N138" s="169"/>
      <c r="O138" s="169"/>
      <c r="P138" s="169"/>
      <c r="Q138" s="169"/>
      <c r="R138" s="169"/>
      <c r="S138" s="169"/>
      <c r="T138" s="170"/>
      <c r="AT138" s="164" t="s">
        <v>181</v>
      </c>
      <c r="AU138" s="164" t="s">
        <v>88</v>
      </c>
      <c r="AV138" s="13" t="s">
        <v>88</v>
      </c>
      <c r="AW138" s="13" t="s">
        <v>34</v>
      </c>
      <c r="AX138" s="13" t="s">
        <v>78</v>
      </c>
      <c r="AY138" s="164" t="s">
        <v>172</v>
      </c>
    </row>
    <row r="139" spans="2:51" s="13" customFormat="1" ht="10">
      <c r="B139" s="162"/>
      <c r="D139" s="163" t="s">
        <v>181</v>
      </c>
      <c r="E139" s="164" t="s">
        <v>1</v>
      </c>
      <c r="F139" s="165" t="s">
        <v>2496</v>
      </c>
      <c r="H139" s="166">
        <v>386.3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78</v>
      </c>
      <c r="AY139" s="164" t="s">
        <v>172</v>
      </c>
    </row>
    <row r="140" spans="2:51" s="14" customFormat="1" ht="10">
      <c r="B140" s="175"/>
      <c r="D140" s="163" t="s">
        <v>181</v>
      </c>
      <c r="E140" s="176" t="s">
        <v>1</v>
      </c>
      <c r="F140" s="177" t="s">
        <v>221</v>
      </c>
      <c r="H140" s="178">
        <v>1439.34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181</v>
      </c>
      <c r="AU140" s="176" t="s">
        <v>88</v>
      </c>
      <c r="AV140" s="14" t="s">
        <v>179</v>
      </c>
      <c r="AW140" s="14" t="s">
        <v>34</v>
      </c>
      <c r="AX140" s="14" t="s">
        <v>85</v>
      </c>
      <c r="AY140" s="176" t="s">
        <v>172</v>
      </c>
    </row>
    <row r="141" spans="1:65" s="2" customFormat="1" ht="24.15" customHeight="1">
      <c r="A141" s="32"/>
      <c r="B141" s="148"/>
      <c r="C141" s="149" t="s">
        <v>206</v>
      </c>
      <c r="D141" s="149" t="s">
        <v>174</v>
      </c>
      <c r="E141" s="150" t="s">
        <v>2497</v>
      </c>
      <c r="F141" s="151" t="s">
        <v>2498</v>
      </c>
      <c r="G141" s="152" t="s">
        <v>177</v>
      </c>
      <c r="H141" s="153">
        <v>1439.34</v>
      </c>
      <c r="I141" s="154"/>
      <c r="J141" s="155">
        <f>ROUND(I141*H141,2)</f>
        <v>0</v>
      </c>
      <c r="K141" s="151" t="s">
        <v>178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179</v>
      </c>
      <c r="AT141" s="160" t="s">
        <v>174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2499</v>
      </c>
    </row>
    <row r="142" spans="1:65" s="2" customFormat="1" ht="14.4" customHeight="1">
      <c r="A142" s="32"/>
      <c r="B142" s="148"/>
      <c r="C142" s="149" t="s">
        <v>211</v>
      </c>
      <c r="D142" s="149" t="s">
        <v>174</v>
      </c>
      <c r="E142" s="150" t="s">
        <v>2500</v>
      </c>
      <c r="F142" s="151" t="s">
        <v>2501</v>
      </c>
      <c r="G142" s="152" t="s">
        <v>177</v>
      </c>
      <c r="H142" s="153">
        <v>1439.34</v>
      </c>
      <c r="I142" s="154"/>
      <c r="J142" s="155">
        <f>ROUND(I142*H142,2)</f>
        <v>0</v>
      </c>
      <c r="K142" s="151" t="s">
        <v>178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179</v>
      </c>
      <c r="AT142" s="160" t="s">
        <v>174</v>
      </c>
      <c r="AU142" s="160" t="s">
        <v>88</v>
      </c>
      <c r="AY142" s="17" t="s">
        <v>172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179</v>
      </c>
      <c r="BM142" s="160" t="s">
        <v>2502</v>
      </c>
    </row>
    <row r="143" spans="1:47" s="2" customFormat="1" ht="18">
      <c r="A143" s="32"/>
      <c r="B143" s="33"/>
      <c r="C143" s="32"/>
      <c r="D143" s="163" t="s">
        <v>191</v>
      </c>
      <c r="E143" s="32"/>
      <c r="F143" s="171" t="s">
        <v>2503</v>
      </c>
      <c r="G143" s="32"/>
      <c r="H143" s="32"/>
      <c r="I143" s="172"/>
      <c r="J143" s="32"/>
      <c r="K143" s="32"/>
      <c r="L143" s="33"/>
      <c r="M143" s="173"/>
      <c r="N143" s="174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191</v>
      </c>
      <c r="AU143" s="17" t="s">
        <v>88</v>
      </c>
    </row>
    <row r="144" spans="1:65" s="2" customFormat="1" ht="24.15" customHeight="1">
      <c r="A144" s="32"/>
      <c r="B144" s="148"/>
      <c r="C144" s="149" t="s">
        <v>222</v>
      </c>
      <c r="D144" s="149" t="s">
        <v>174</v>
      </c>
      <c r="E144" s="150" t="s">
        <v>714</v>
      </c>
      <c r="F144" s="151" t="s">
        <v>715</v>
      </c>
      <c r="G144" s="152" t="s">
        <v>177</v>
      </c>
      <c r="H144" s="153">
        <v>1439.34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2504</v>
      </c>
    </row>
    <row r="145" spans="1:65" s="2" customFormat="1" ht="14.4" customHeight="1">
      <c r="A145" s="32"/>
      <c r="B145" s="148"/>
      <c r="C145" s="183" t="s">
        <v>230</v>
      </c>
      <c r="D145" s="183" t="s">
        <v>250</v>
      </c>
      <c r="E145" s="184" t="s">
        <v>333</v>
      </c>
      <c r="F145" s="185" t="s">
        <v>334</v>
      </c>
      <c r="G145" s="186" t="s">
        <v>335</v>
      </c>
      <c r="H145" s="187">
        <v>21.59</v>
      </c>
      <c r="I145" s="188"/>
      <c r="J145" s="189">
        <f>ROUND(I145*H145,2)</f>
        <v>0</v>
      </c>
      <c r="K145" s="185" t="s">
        <v>178</v>
      </c>
      <c r="L145" s="190"/>
      <c r="M145" s="191" t="s">
        <v>1</v>
      </c>
      <c r="N145" s="192" t="s">
        <v>43</v>
      </c>
      <c r="O145" s="58"/>
      <c r="P145" s="158">
        <f>O145*H145</f>
        <v>0</v>
      </c>
      <c r="Q145" s="158">
        <v>0.001</v>
      </c>
      <c r="R145" s="158">
        <f>Q145*H145</f>
        <v>0.02159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211</v>
      </c>
      <c r="AT145" s="160" t="s">
        <v>250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2505</v>
      </c>
    </row>
    <row r="146" spans="2:51" s="13" customFormat="1" ht="10">
      <c r="B146" s="162"/>
      <c r="D146" s="163" t="s">
        <v>181</v>
      </c>
      <c r="F146" s="165" t="s">
        <v>2506</v>
      </c>
      <c r="H146" s="166">
        <v>21.59</v>
      </c>
      <c r="I146" s="167"/>
      <c r="L146" s="162"/>
      <c r="M146" s="168"/>
      <c r="N146" s="169"/>
      <c r="O146" s="169"/>
      <c r="P146" s="169"/>
      <c r="Q146" s="169"/>
      <c r="R146" s="169"/>
      <c r="S146" s="169"/>
      <c r="T146" s="170"/>
      <c r="AT146" s="164" t="s">
        <v>181</v>
      </c>
      <c r="AU146" s="164" t="s">
        <v>88</v>
      </c>
      <c r="AV146" s="13" t="s">
        <v>88</v>
      </c>
      <c r="AW146" s="13" t="s">
        <v>3</v>
      </c>
      <c r="AX146" s="13" t="s">
        <v>85</v>
      </c>
      <c r="AY146" s="164" t="s">
        <v>172</v>
      </c>
    </row>
    <row r="147" spans="1:65" s="2" customFormat="1" ht="24.15" customHeight="1">
      <c r="A147" s="32"/>
      <c r="B147" s="148"/>
      <c r="C147" s="149" t="s">
        <v>234</v>
      </c>
      <c r="D147" s="149" t="s">
        <v>174</v>
      </c>
      <c r="E147" s="150" t="s">
        <v>2507</v>
      </c>
      <c r="F147" s="151" t="s">
        <v>2508</v>
      </c>
      <c r="G147" s="152" t="s">
        <v>260</v>
      </c>
      <c r="H147" s="153">
        <v>51</v>
      </c>
      <c r="I147" s="154"/>
      <c r="J147" s="155">
        <f>ROUND(I147*H147,2)</f>
        <v>0</v>
      </c>
      <c r="K147" s="151" t="s">
        <v>178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179</v>
      </c>
      <c r="AT147" s="160" t="s">
        <v>174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2509</v>
      </c>
    </row>
    <row r="148" spans="1:65" s="2" customFormat="1" ht="14.4" customHeight="1">
      <c r="A148" s="32"/>
      <c r="B148" s="148"/>
      <c r="C148" s="183" t="s">
        <v>240</v>
      </c>
      <c r="D148" s="183" t="s">
        <v>250</v>
      </c>
      <c r="E148" s="184" t="s">
        <v>2510</v>
      </c>
      <c r="F148" s="185" t="s">
        <v>2511</v>
      </c>
      <c r="G148" s="186" t="s">
        <v>214</v>
      </c>
      <c r="H148" s="187">
        <v>15.3</v>
      </c>
      <c r="I148" s="188"/>
      <c r="J148" s="189">
        <f>ROUND(I148*H148,2)</f>
        <v>0</v>
      </c>
      <c r="K148" s="185" t="s">
        <v>178</v>
      </c>
      <c r="L148" s="190"/>
      <c r="M148" s="191" t="s">
        <v>1</v>
      </c>
      <c r="N148" s="192" t="s">
        <v>43</v>
      </c>
      <c r="O148" s="58"/>
      <c r="P148" s="158">
        <f>O148*H148</f>
        <v>0</v>
      </c>
      <c r="Q148" s="158">
        <v>0.22</v>
      </c>
      <c r="R148" s="158">
        <f>Q148*H148</f>
        <v>3.366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211</v>
      </c>
      <c r="AT148" s="160" t="s">
        <v>250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2512</v>
      </c>
    </row>
    <row r="149" spans="2:51" s="13" customFormat="1" ht="10">
      <c r="B149" s="162"/>
      <c r="D149" s="163" t="s">
        <v>181</v>
      </c>
      <c r="E149" s="164" t="s">
        <v>1</v>
      </c>
      <c r="F149" s="165" t="s">
        <v>2513</v>
      </c>
      <c r="H149" s="166">
        <v>15.3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181</v>
      </c>
      <c r="AU149" s="164" t="s">
        <v>88</v>
      </c>
      <c r="AV149" s="13" t="s">
        <v>88</v>
      </c>
      <c r="AW149" s="13" t="s">
        <v>34</v>
      </c>
      <c r="AX149" s="13" t="s">
        <v>85</v>
      </c>
      <c r="AY149" s="164" t="s">
        <v>172</v>
      </c>
    </row>
    <row r="150" spans="1:65" s="2" customFormat="1" ht="14.4" customHeight="1">
      <c r="A150" s="32"/>
      <c r="B150" s="148"/>
      <c r="C150" s="183" t="s">
        <v>245</v>
      </c>
      <c r="D150" s="183" t="s">
        <v>250</v>
      </c>
      <c r="E150" s="184" t="s">
        <v>2514</v>
      </c>
      <c r="F150" s="185" t="s">
        <v>2515</v>
      </c>
      <c r="G150" s="186" t="s">
        <v>294</v>
      </c>
      <c r="H150" s="187">
        <v>12.24</v>
      </c>
      <c r="I150" s="188"/>
      <c r="J150" s="189">
        <f>ROUND(I150*H150,2)</f>
        <v>0</v>
      </c>
      <c r="K150" s="185" t="s">
        <v>178</v>
      </c>
      <c r="L150" s="190"/>
      <c r="M150" s="191" t="s">
        <v>1</v>
      </c>
      <c r="N150" s="192" t="s">
        <v>43</v>
      </c>
      <c r="O150" s="58"/>
      <c r="P150" s="158">
        <f>O150*H150</f>
        <v>0</v>
      </c>
      <c r="Q150" s="158">
        <v>1</v>
      </c>
      <c r="R150" s="158">
        <f>Q150*H150</f>
        <v>12.24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211</v>
      </c>
      <c r="AT150" s="160" t="s">
        <v>250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179</v>
      </c>
      <c r="BM150" s="160" t="s">
        <v>2516</v>
      </c>
    </row>
    <row r="151" spans="2:51" s="13" customFormat="1" ht="10">
      <c r="B151" s="162"/>
      <c r="D151" s="163" t="s">
        <v>181</v>
      </c>
      <c r="E151" s="164" t="s">
        <v>1</v>
      </c>
      <c r="F151" s="165" t="s">
        <v>2517</v>
      </c>
      <c r="H151" s="166">
        <v>7.65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34</v>
      </c>
      <c r="AX151" s="13" t="s">
        <v>85</v>
      </c>
      <c r="AY151" s="164" t="s">
        <v>172</v>
      </c>
    </row>
    <row r="152" spans="2:51" s="13" customFormat="1" ht="10">
      <c r="B152" s="162"/>
      <c r="D152" s="163" t="s">
        <v>181</v>
      </c>
      <c r="F152" s="165" t="s">
        <v>2518</v>
      </c>
      <c r="H152" s="166">
        <v>12.24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</v>
      </c>
      <c r="AX152" s="13" t="s">
        <v>85</v>
      </c>
      <c r="AY152" s="164" t="s">
        <v>172</v>
      </c>
    </row>
    <row r="153" spans="1:65" s="2" customFormat="1" ht="24.15" customHeight="1">
      <c r="A153" s="32"/>
      <c r="B153" s="148"/>
      <c r="C153" s="149" t="s">
        <v>249</v>
      </c>
      <c r="D153" s="149" t="s">
        <v>174</v>
      </c>
      <c r="E153" s="150" t="s">
        <v>2519</v>
      </c>
      <c r="F153" s="151" t="s">
        <v>2520</v>
      </c>
      <c r="G153" s="152" t="s">
        <v>260</v>
      </c>
      <c r="H153" s="153">
        <v>51</v>
      </c>
      <c r="I153" s="154"/>
      <c r="J153" s="155">
        <f aca="true" t="shared" si="0" ref="J153:J161"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 aca="true" t="shared" si="1" ref="P153:P161">O153*H153</f>
        <v>0</v>
      </c>
      <c r="Q153" s="158">
        <v>0</v>
      </c>
      <c r="R153" s="158">
        <f aca="true" t="shared" si="2" ref="R153:R161">Q153*H153</f>
        <v>0</v>
      </c>
      <c r="S153" s="158">
        <v>0</v>
      </c>
      <c r="T153" s="159">
        <f aca="true" t="shared" si="3" ref="T153:T161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 aca="true" t="shared" si="4" ref="BE153:BE161">IF(N153="základní",J153,0)</f>
        <v>0</v>
      </c>
      <c r="BF153" s="161">
        <f aca="true" t="shared" si="5" ref="BF153:BF161">IF(N153="snížená",J153,0)</f>
        <v>0</v>
      </c>
      <c r="BG153" s="161">
        <f aca="true" t="shared" si="6" ref="BG153:BG161">IF(N153="zákl. přenesená",J153,0)</f>
        <v>0</v>
      </c>
      <c r="BH153" s="161">
        <f aca="true" t="shared" si="7" ref="BH153:BH161">IF(N153="sníž. přenesená",J153,0)</f>
        <v>0</v>
      </c>
      <c r="BI153" s="161">
        <f aca="true" t="shared" si="8" ref="BI153:BI161">IF(N153="nulová",J153,0)</f>
        <v>0</v>
      </c>
      <c r="BJ153" s="17" t="s">
        <v>85</v>
      </c>
      <c r="BK153" s="161">
        <f aca="true" t="shared" si="9" ref="BK153:BK161">ROUND(I153*H153,2)</f>
        <v>0</v>
      </c>
      <c r="BL153" s="17" t="s">
        <v>179</v>
      </c>
      <c r="BM153" s="160" t="s">
        <v>2521</v>
      </c>
    </row>
    <row r="154" spans="1:65" s="2" customFormat="1" ht="14.4" customHeight="1">
      <c r="A154" s="32"/>
      <c r="B154" s="148"/>
      <c r="C154" s="183" t="s">
        <v>8</v>
      </c>
      <c r="D154" s="183" t="s">
        <v>250</v>
      </c>
      <c r="E154" s="184" t="s">
        <v>2522</v>
      </c>
      <c r="F154" s="185" t="s">
        <v>2523</v>
      </c>
      <c r="G154" s="186" t="s">
        <v>260</v>
      </c>
      <c r="H154" s="187">
        <v>1</v>
      </c>
      <c r="I154" s="188"/>
      <c r="J154" s="189">
        <f t="shared" si="0"/>
        <v>0</v>
      </c>
      <c r="K154" s="185" t="s">
        <v>1</v>
      </c>
      <c r="L154" s="190"/>
      <c r="M154" s="191" t="s">
        <v>1</v>
      </c>
      <c r="N154" s="192" t="s">
        <v>43</v>
      </c>
      <c r="O154" s="58"/>
      <c r="P154" s="158">
        <f t="shared" si="1"/>
        <v>0</v>
      </c>
      <c r="Q154" s="158">
        <v>3E-05</v>
      </c>
      <c r="R154" s="158">
        <f t="shared" si="2"/>
        <v>3E-05</v>
      </c>
      <c r="S154" s="158">
        <v>0</v>
      </c>
      <c r="T154" s="15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211</v>
      </c>
      <c r="AT154" s="160" t="s">
        <v>250</v>
      </c>
      <c r="AU154" s="160" t="s">
        <v>88</v>
      </c>
      <c r="AY154" s="17" t="s">
        <v>172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7" t="s">
        <v>85</v>
      </c>
      <c r="BK154" s="161">
        <f t="shared" si="9"/>
        <v>0</v>
      </c>
      <c r="BL154" s="17" t="s">
        <v>179</v>
      </c>
      <c r="BM154" s="160" t="s">
        <v>2524</v>
      </c>
    </row>
    <row r="155" spans="1:65" s="2" customFormat="1" ht="14.4" customHeight="1">
      <c r="A155" s="32"/>
      <c r="B155" s="148"/>
      <c r="C155" s="183" t="s">
        <v>257</v>
      </c>
      <c r="D155" s="183" t="s">
        <v>250</v>
      </c>
      <c r="E155" s="184" t="s">
        <v>2525</v>
      </c>
      <c r="F155" s="185" t="s">
        <v>2526</v>
      </c>
      <c r="G155" s="186" t="s">
        <v>260</v>
      </c>
      <c r="H155" s="187">
        <v>16</v>
      </c>
      <c r="I155" s="188"/>
      <c r="J155" s="189">
        <f t="shared" si="0"/>
        <v>0</v>
      </c>
      <c r="K155" s="185" t="s">
        <v>1</v>
      </c>
      <c r="L155" s="190"/>
      <c r="M155" s="191" t="s">
        <v>1</v>
      </c>
      <c r="N155" s="192" t="s">
        <v>43</v>
      </c>
      <c r="O155" s="58"/>
      <c r="P155" s="158">
        <f t="shared" si="1"/>
        <v>0</v>
      </c>
      <c r="Q155" s="158">
        <v>0.005</v>
      </c>
      <c r="R155" s="158">
        <f t="shared" si="2"/>
        <v>0.08</v>
      </c>
      <c r="S155" s="158">
        <v>0</v>
      </c>
      <c r="T155" s="15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211</v>
      </c>
      <c r="AT155" s="160" t="s">
        <v>250</v>
      </c>
      <c r="AU155" s="160" t="s">
        <v>88</v>
      </c>
      <c r="AY155" s="17" t="s">
        <v>172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7" t="s">
        <v>85</v>
      </c>
      <c r="BK155" s="161">
        <f t="shared" si="9"/>
        <v>0</v>
      </c>
      <c r="BL155" s="17" t="s">
        <v>179</v>
      </c>
      <c r="BM155" s="160" t="s">
        <v>2527</v>
      </c>
    </row>
    <row r="156" spans="1:65" s="2" customFormat="1" ht="14.4" customHeight="1">
      <c r="A156" s="32"/>
      <c r="B156" s="148"/>
      <c r="C156" s="183" t="s">
        <v>262</v>
      </c>
      <c r="D156" s="183" t="s">
        <v>250</v>
      </c>
      <c r="E156" s="184" t="s">
        <v>2528</v>
      </c>
      <c r="F156" s="185" t="s">
        <v>2529</v>
      </c>
      <c r="G156" s="186" t="s">
        <v>260</v>
      </c>
      <c r="H156" s="187">
        <v>33</v>
      </c>
      <c r="I156" s="188"/>
      <c r="J156" s="189">
        <f t="shared" si="0"/>
        <v>0</v>
      </c>
      <c r="K156" s="185" t="s">
        <v>1</v>
      </c>
      <c r="L156" s="190"/>
      <c r="M156" s="191" t="s">
        <v>1</v>
      </c>
      <c r="N156" s="192" t="s">
        <v>43</v>
      </c>
      <c r="O156" s="58"/>
      <c r="P156" s="158">
        <f t="shared" si="1"/>
        <v>0</v>
      </c>
      <c r="Q156" s="158">
        <v>0.005</v>
      </c>
      <c r="R156" s="158">
        <f t="shared" si="2"/>
        <v>0.165</v>
      </c>
      <c r="S156" s="158">
        <v>0</v>
      </c>
      <c r="T156" s="15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211</v>
      </c>
      <c r="AT156" s="160" t="s">
        <v>250</v>
      </c>
      <c r="AU156" s="160" t="s">
        <v>88</v>
      </c>
      <c r="AY156" s="17" t="s">
        <v>172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7" t="s">
        <v>85</v>
      </c>
      <c r="BK156" s="161">
        <f t="shared" si="9"/>
        <v>0</v>
      </c>
      <c r="BL156" s="17" t="s">
        <v>179</v>
      </c>
      <c r="BM156" s="160" t="s">
        <v>2530</v>
      </c>
    </row>
    <row r="157" spans="1:65" s="2" customFormat="1" ht="14.4" customHeight="1">
      <c r="A157" s="32"/>
      <c r="B157" s="148"/>
      <c r="C157" s="183" t="s">
        <v>266</v>
      </c>
      <c r="D157" s="183" t="s">
        <v>250</v>
      </c>
      <c r="E157" s="184" t="s">
        <v>2531</v>
      </c>
      <c r="F157" s="185" t="s">
        <v>2532</v>
      </c>
      <c r="G157" s="186" t="s">
        <v>260</v>
      </c>
      <c r="H157" s="187">
        <v>1</v>
      </c>
      <c r="I157" s="188"/>
      <c r="J157" s="189">
        <f t="shared" si="0"/>
        <v>0</v>
      </c>
      <c r="K157" s="185" t="s">
        <v>1</v>
      </c>
      <c r="L157" s="190"/>
      <c r="M157" s="191" t="s">
        <v>1</v>
      </c>
      <c r="N157" s="192" t="s">
        <v>43</v>
      </c>
      <c r="O157" s="58"/>
      <c r="P157" s="158">
        <f t="shared" si="1"/>
        <v>0</v>
      </c>
      <c r="Q157" s="158">
        <v>3E-05</v>
      </c>
      <c r="R157" s="158">
        <f t="shared" si="2"/>
        <v>3E-05</v>
      </c>
      <c r="S157" s="158">
        <v>0</v>
      </c>
      <c r="T157" s="15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211</v>
      </c>
      <c r="AT157" s="160" t="s">
        <v>250</v>
      </c>
      <c r="AU157" s="160" t="s">
        <v>88</v>
      </c>
      <c r="AY157" s="17" t="s">
        <v>172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7" t="s">
        <v>85</v>
      </c>
      <c r="BK157" s="161">
        <f t="shared" si="9"/>
        <v>0</v>
      </c>
      <c r="BL157" s="17" t="s">
        <v>179</v>
      </c>
      <c r="BM157" s="160" t="s">
        <v>2533</v>
      </c>
    </row>
    <row r="158" spans="1:65" s="2" customFormat="1" ht="24.15" customHeight="1">
      <c r="A158" s="32"/>
      <c r="B158" s="148"/>
      <c r="C158" s="149" t="s">
        <v>270</v>
      </c>
      <c r="D158" s="149" t="s">
        <v>174</v>
      </c>
      <c r="E158" s="150" t="s">
        <v>2534</v>
      </c>
      <c r="F158" s="151" t="s">
        <v>2535</v>
      </c>
      <c r="G158" s="152" t="s">
        <v>260</v>
      </c>
      <c r="H158" s="153">
        <v>2</v>
      </c>
      <c r="I158" s="154"/>
      <c r="J158" s="155">
        <f t="shared" si="0"/>
        <v>0</v>
      </c>
      <c r="K158" s="151" t="s">
        <v>178</v>
      </c>
      <c r="L158" s="33"/>
      <c r="M158" s="156" t="s">
        <v>1</v>
      </c>
      <c r="N158" s="157" t="s">
        <v>43</v>
      </c>
      <c r="O158" s="58"/>
      <c r="P158" s="158">
        <f t="shared" si="1"/>
        <v>0</v>
      </c>
      <c r="Q158" s="158">
        <v>6E-05</v>
      </c>
      <c r="R158" s="158">
        <f t="shared" si="2"/>
        <v>0.00012</v>
      </c>
      <c r="S158" s="158">
        <v>0</v>
      </c>
      <c r="T158" s="15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179</v>
      </c>
      <c r="AT158" s="160" t="s">
        <v>174</v>
      </c>
      <c r="AU158" s="160" t="s">
        <v>88</v>
      </c>
      <c r="AY158" s="17" t="s">
        <v>172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7" t="s">
        <v>85</v>
      </c>
      <c r="BK158" s="161">
        <f t="shared" si="9"/>
        <v>0</v>
      </c>
      <c r="BL158" s="17" t="s">
        <v>179</v>
      </c>
      <c r="BM158" s="160" t="s">
        <v>2536</v>
      </c>
    </row>
    <row r="159" spans="1:65" s="2" customFormat="1" ht="14.4" customHeight="1">
      <c r="A159" s="32"/>
      <c r="B159" s="148"/>
      <c r="C159" s="183" t="s">
        <v>278</v>
      </c>
      <c r="D159" s="183" t="s">
        <v>250</v>
      </c>
      <c r="E159" s="184" t="s">
        <v>2537</v>
      </c>
      <c r="F159" s="185" t="s">
        <v>2538</v>
      </c>
      <c r="G159" s="186" t="s">
        <v>260</v>
      </c>
      <c r="H159" s="187">
        <v>6</v>
      </c>
      <c r="I159" s="188"/>
      <c r="J159" s="189">
        <f t="shared" si="0"/>
        <v>0</v>
      </c>
      <c r="K159" s="185" t="s">
        <v>178</v>
      </c>
      <c r="L159" s="190"/>
      <c r="M159" s="191" t="s">
        <v>1</v>
      </c>
      <c r="N159" s="192" t="s">
        <v>43</v>
      </c>
      <c r="O159" s="58"/>
      <c r="P159" s="158">
        <f t="shared" si="1"/>
        <v>0</v>
      </c>
      <c r="Q159" s="158">
        <v>0.0059</v>
      </c>
      <c r="R159" s="158">
        <f t="shared" si="2"/>
        <v>0.0354</v>
      </c>
      <c r="S159" s="158">
        <v>0</v>
      </c>
      <c r="T159" s="159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211</v>
      </c>
      <c r="AT159" s="160" t="s">
        <v>250</v>
      </c>
      <c r="AU159" s="160" t="s">
        <v>88</v>
      </c>
      <c r="AY159" s="17" t="s">
        <v>172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7" t="s">
        <v>85</v>
      </c>
      <c r="BK159" s="161">
        <f t="shared" si="9"/>
        <v>0</v>
      </c>
      <c r="BL159" s="17" t="s">
        <v>179</v>
      </c>
      <c r="BM159" s="160" t="s">
        <v>2539</v>
      </c>
    </row>
    <row r="160" spans="1:65" s="2" customFormat="1" ht="24.15" customHeight="1">
      <c r="A160" s="32"/>
      <c r="B160" s="148"/>
      <c r="C160" s="149" t="s">
        <v>7</v>
      </c>
      <c r="D160" s="149" t="s">
        <v>174</v>
      </c>
      <c r="E160" s="150" t="s">
        <v>2540</v>
      </c>
      <c r="F160" s="151" t="s">
        <v>2541</v>
      </c>
      <c r="G160" s="152" t="s">
        <v>260</v>
      </c>
      <c r="H160" s="153">
        <v>51</v>
      </c>
      <c r="I160" s="154"/>
      <c r="J160" s="155">
        <f t="shared" si="0"/>
        <v>0</v>
      </c>
      <c r="K160" s="151" t="s">
        <v>178</v>
      </c>
      <c r="L160" s="33"/>
      <c r="M160" s="156" t="s">
        <v>1</v>
      </c>
      <c r="N160" s="157" t="s">
        <v>43</v>
      </c>
      <c r="O160" s="58"/>
      <c r="P160" s="158">
        <f t="shared" si="1"/>
        <v>0</v>
      </c>
      <c r="Q160" s="158">
        <v>0</v>
      </c>
      <c r="R160" s="158">
        <f t="shared" si="2"/>
        <v>0</v>
      </c>
      <c r="S160" s="158">
        <v>0</v>
      </c>
      <c r="T160" s="159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179</v>
      </c>
      <c r="AT160" s="160" t="s">
        <v>174</v>
      </c>
      <c r="AU160" s="160" t="s">
        <v>88</v>
      </c>
      <c r="AY160" s="17" t="s">
        <v>172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7" t="s">
        <v>85</v>
      </c>
      <c r="BK160" s="161">
        <f t="shared" si="9"/>
        <v>0</v>
      </c>
      <c r="BL160" s="17" t="s">
        <v>179</v>
      </c>
      <c r="BM160" s="160" t="s">
        <v>2542</v>
      </c>
    </row>
    <row r="161" spans="1:65" s="2" customFormat="1" ht="14.4" customHeight="1">
      <c r="A161" s="32"/>
      <c r="B161" s="148"/>
      <c r="C161" s="183" t="s">
        <v>286</v>
      </c>
      <c r="D161" s="183" t="s">
        <v>250</v>
      </c>
      <c r="E161" s="184" t="s">
        <v>2543</v>
      </c>
      <c r="F161" s="185" t="s">
        <v>2544</v>
      </c>
      <c r="G161" s="186" t="s">
        <v>214</v>
      </c>
      <c r="H161" s="187">
        <v>1.979</v>
      </c>
      <c r="I161" s="188"/>
      <c r="J161" s="189">
        <f t="shared" si="0"/>
        <v>0</v>
      </c>
      <c r="K161" s="185" t="s">
        <v>178</v>
      </c>
      <c r="L161" s="190"/>
      <c r="M161" s="191" t="s">
        <v>1</v>
      </c>
      <c r="N161" s="192" t="s">
        <v>43</v>
      </c>
      <c r="O161" s="58"/>
      <c r="P161" s="158">
        <f t="shared" si="1"/>
        <v>0</v>
      </c>
      <c r="Q161" s="158">
        <v>0.2</v>
      </c>
      <c r="R161" s="158">
        <f t="shared" si="2"/>
        <v>0.39580000000000004</v>
      </c>
      <c r="S161" s="158">
        <v>0</v>
      </c>
      <c r="T161" s="159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211</v>
      </c>
      <c r="AT161" s="160" t="s">
        <v>250</v>
      </c>
      <c r="AU161" s="160" t="s">
        <v>88</v>
      </c>
      <c r="AY161" s="17" t="s">
        <v>172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7" t="s">
        <v>85</v>
      </c>
      <c r="BK161" s="161">
        <f t="shared" si="9"/>
        <v>0</v>
      </c>
      <c r="BL161" s="17" t="s">
        <v>179</v>
      </c>
      <c r="BM161" s="160" t="s">
        <v>2545</v>
      </c>
    </row>
    <row r="162" spans="2:51" s="13" customFormat="1" ht="10">
      <c r="B162" s="162"/>
      <c r="D162" s="163" t="s">
        <v>181</v>
      </c>
      <c r="E162" s="164" t="s">
        <v>1</v>
      </c>
      <c r="F162" s="165" t="s">
        <v>2546</v>
      </c>
      <c r="H162" s="166">
        <v>19.217</v>
      </c>
      <c r="I162" s="167"/>
      <c r="L162" s="162"/>
      <c r="M162" s="168"/>
      <c r="N162" s="169"/>
      <c r="O162" s="169"/>
      <c r="P162" s="169"/>
      <c r="Q162" s="169"/>
      <c r="R162" s="169"/>
      <c r="S162" s="169"/>
      <c r="T162" s="170"/>
      <c r="AT162" s="164" t="s">
        <v>181</v>
      </c>
      <c r="AU162" s="164" t="s">
        <v>88</v>
      </c>
      <c r="AV162" s="13" t="s">
        <v>88</v>
      </c>
      <c r="AW162" s="13" t="s">
        <v>34</v>
      </c>
      <c r="AX162" s="13" t="s">
        <v>85</v>
      </c>
      <c r="AY162" s="164" t="s">
        <v>172</v>
      </c>
    </row>
    <row r="163" spans="2:51" s="13" customFormat="1" ht="10">
      <c r="B163" s="162"/>
      <c r="D163" s="163" t="s">
        <v>181</v>
      </c>
      <c r="F163" s="165" t="s">
        <v>2547</v>
      </c>
      <c r="H163" s="166">
        <v>1.979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181</v>
      </c>
      <c r="AU163" s="164" t="s">
        <v>88</v>
      </c>
      <c r="AV163" s="13" t="s">
        <v>88</v>
      </c>
      <c r="AW163" s="13" t="s">
        <v>3</v>
      </c>
      <c r="AX163" s="13" t="s">
        <v>85</v>
      </c>
      <c r="AY163" s="164" t="s">
        <v>172</v>
      </c>
    </row>
    <row r="164" spans="1:65" s="2" customFormat="1" ht="24.15" customHeight="1">
      <c r="A164" s="32"/>
      <c r="B164" s="148"/>
      <c r="C164" s="149" t="s">
        <v>291</v>
      </c>
      <c r="D164" s="149" t="s">
        <v>174</v>
      </c>
      <c r="E164" s="150" t="s">
        <v>2548</v>
      </c>
      <c r="F164" s="151" t="s">
        <v>2549</v>
      </c>
      <c r="G164" s="152" t="s">
        <v>294</v>
      </c>
      <c r="H164" s="153">
        <v>0.36</v>
      </c>
      <c r="I164" s="154"/>
      <c r="J164" s="155">
        <f>ROUND(I164*H164,2)</f>
        <v>0</v>
      </c>
      <c r="K164" s="151" t="s">
        <v>178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179</v>
      </c>
      <c r="AT164" s="160" t="s">
        <v>174</v>
      </c>
      <c r="AU164" s="160" t="s">
        <v>88</v>
      </c>
      <c r="AY164" s="17" t="s">
        <v>172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179</v>
      </c>
      <c r="BM164" s="160" t="s">
        <v>2550</v>
      </c>
    </row>
    <row r="165" spans="1:65" s="2" customFormat="1" ht="14.4" customHeight="1">
      <c r="A165" s="32"/>
      <c r="B165" s="148"/>
      <c r="C165" s="183" t="s">
        <v>298</v>
      </c>
      <c r="D165" s="183" t="s">
        <v>250</v>
      </c>
      <c r="E165" s="184" t="s">
        <v>2551</v>
      </c>
      <c r="F165" s="185" t="s">
        <v>2552</v>
      </c>
      <c r="G165" s="186" t="s">
        <v>335</v>
      </c>
      <c r="H165" s="187">
        <v>359.835</v>
      </c>
      <c r="I165" s="188"/>
      <c r="J165" s="189">
        <f>ROUND(I165*H165,2)</f>
        <v>0</v>
      </c>
      <c r="K165" s="185" t="s">
        <v>178</v>
      </c>
      <c r="L165" s="190"/>
      <c r="M165" s="191" t="s">
        <v>1</v>
      </c>
      <c r="N165" s="192" t="s">
        <v>43</v>
      </c>
      <c r="O165" s="58"/>
      <c r="P165" s="158">
        <f>O165*H165</f>
        <v>0</v>
      </c>
      <c r="Q165" s="158">
        <v>0.001</v>
      </c>
      <c r="R165" s="158">
        <f>Q165*H165</f>
        <v>0.35983499999999996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211</v>
      </c>
      <c r="AT165" s="160" t="s">
        <v>250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179</v>
      </c>
      <c r="BM165" s="160" t="s">
        <v>2553</v>
      </c>
    </row>
    <row r="166" spans="2:51" s="13" customFormat="1" ht="10">
      <c r="B166" s="162"/>
      <c r="D166" s="163" t="s">
        <v>181</v>
      </c>
      <c r="E166" s="164" t="s">
        <v>1</v>
      </c>
      <c r="F166" s="165" t="s">
        <v>2554</v>
      </c>
      <c r="H166" s="166">
        <v>359.835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34</v>
      </c>
      <c r="AX166" s="13" t="s">
        <v>85</v>
      </c>
      <c r="AY166" s="164" t="s">
        <v>172</v>
      </c>
    </row>
    <row r="167" spans="1:65" s="2" customFormat="1" ht="14.4" customHeight="1">
      <c r="A167" s="32"/>
      <c r="B167" s="148"/>
      <c r="C167" s="149" t="s">
        <v>312</v>
      </c>
      <c r="D167" s="149" t="s">
        <v>174</v>
      </c>
      <c r="E167" s="150" t="s">
        <v>2555</v>
      </c>
      <c r="F167" s="151" t="s">
        <v>2556</v>
      </c>
      <c r="G167" s="152" t="s">
        <v>214</v>
      </c>
      <c r="H167" s="153">
        <v>80.82</v>
      </c>
      <c r="I167" s="154"/>
      <c r="J167" s="155">
        <f>ROUND(I167*H167,2)</f>
        <v>0</v>
      </c>
      <c r="K167" s="151" t="s">
        <v>178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179</v>
      </c>
      <c r="AT167" s="160" t="s">
        <v>174</v>
      </c>
      <c r="AU167" s="160" t="s">
        <v>88</v>
      </c>
      <c r="AY167" s="17" t="s">
        <v>172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179</v>
      </c>
      <c r="BM167" s="160" t="s">
        <v>2557</v>
      </c>
    </row>
    <row r="168" spans="2:51" s="13" customFormat="1" ht="10">
      <c r="B168" s="162"/>
      <c r="D168" s="163" t="s">
        <v>181</v>
      </c>
      <c r="E168" s="164" t="s">
        <v>1</v>
      </c>
      <c r="F168" s="165" t="s">
        <v>2558</v>
      </c>
      <c r="H168" s="166">
        <v>1.44</v>
      </c>
      <c r="I168" s="167"/>
      <c r="L168" s="162"/>
      <c r="M168" s="168"/>
      <c r="N168" s="169"/>
      <c r="O168" s="169"/>
      <c r="P168" s="169"/>
      <c r="Q168" s="169"/>
      <c r="R168" s="169"/>
      <c r="S168" s="169"/>
      <c r="T168" s="170"/>
      <c r="AT168" s="164" t="s">
        <v>181</v>
      </c>
      <c r="AU168" s="164" t="s">
        <v>88</v>
      </c>
      <c r="AV168" s="13" t="s">
        <v>88</v>
      </c>
      <c r="AW168" s="13" t="s">
        <v>34</v>
      </c>
      <c r="AX168" s="13" t="s">
        <v>78</v>
      </c>
      <c r="AY168" s="164" t="s">
        <v>172</v>
      </c>
    </row>
    <row r="169" spans="2:51" s="13" customFormat="1" ht="10">
      <c r="B169" s="162"/>
      <c r="D169" s="163" t="s">
        <v>181</v>
      </c>
      <c r="E169" s="164" t="s">
        <v>1</v>
      </c>
      <c r="F169" s="165" t="s">
        <v>2559</v>
      </c>
      <c r="H169" s="166">
        <v>25.5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34</v>
      </c>
      <c r="AX169" s="13" t="s">
        <v>78</v>
      </c>
      <c r="AY169" s="164" t="s">
        <v>172</v>
      </c>
    </row>
    <row r="170" spans="2:51" s="14" customFormat="1" ht="10">
      <c r="B170" s="175"/>
      <c r="D170" s="163" t="s">
        <v>181</v>
      </c>
      <c r="E170" s="176" t="s">
        <v>1</v>
      </c>
      <c r="F170" s="177" t="s">
        <v>221</v>
      </c>
      <c r="H170" s="178">
        <v>26.94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181</v>
      </c>
      <c r="AU170" s="176" t="s">
        <v>88</v>
      </c>
      <c r="AV170" s="14" t="s">
        <v>179</v>
      </c>
      <c r="AW170" s="14" t="s">
        <v>34</v>
      </c>
      <c r="AX170" s="14" t="s">
        <v>85</v>
      </c>
      <c r="AY170" s="176" t="s">
        <v>172</v>
      </c>
    </row>
    <row r="171" spans="2:51" s="13" customFormat="1" ht="10">
      <c r="B171" s="162"/>
      <c r="D171" s="163" t="s">
        <v>181</v>
      </c>
      <c r="F171" s="165" t="s">
        <v>2560</v>
      </c>
      <c r="H171" s="166">
        <v>80.82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</v>
      </c>
      <c r="AX171" s="13" t="s">
        <v>85</v>
      </c>
      <c r="AY171" s="164" t="s">
        <v>172</v>
      </c>
    </row>
    <row r="172" spans="1:65" s="2" customFormat="1" ht="24.15" customHeight="1">
      <c r="A172" s="32"/>
      <c r="B172" s="148"/>
      <c r="C172" s="149" t="s">
        <v>319</v>
      </c>
      <c r="D172" s="149" t="s">
        <v>174</v>
      </c>
      <c r="E172" s="150" t="s">
        <v>2561</v>
      </c>
      <c r="F172" s="151" t="s">
        <v>2562</v>
      </c>
      <c r="G172" s="152" t="s">
        <v>214</v>
      </c>
      <c r="H172" s="153">
        <v>161.64</v>
      </c>
      <c r="I172" s="154"/>
      <c r="J172" s="155">
        <f>ROUND(I172*H172,2)</f>
        <v>0</v>
      </c>
      <c r="K172" s="151" t="s">
        <v>178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179</v>
      </c>
      <c r="AT172" s="160" t="s">
        <v>174</v>
      </c>
      <c r="AU172" s="160" t="s">
        <v>88</v>
      </c>
      <c r="AY172" s="17" t="s">
        <v>172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179</v>
      </c>
      <c r="BM172" s="160" t="s">
        <v>2563</v>
      </c>
    </row>
    <row r="173" spans="2:51" s="13" customFormat="1" ht="10">
      <c r="B173" s="162"/>
      <c r="D173" s="163" t="s">
        <v>181</v>
      </c>
      <c r="F173" s="165" t="s">
        <v>2564</v>
      </c>
      <c r="H173" s="166">
        <v>161.64</v>
      </c>
      <c r="I173" s="167"/>
      <c r="L173" s="162"/>
      <c r="M173" s="168"/>
      <c r="N173" s="169"/>
      <c r="O173" s="169"/>
      <c r="P173" s="169"/>
      <c r="Q173" s="169"/>
      <c r="R173" s="169"/>
      <c r="S173" s="169"/>
      <c r="T173" s="170"/>
      <c r="AT173" s="164" t="s">
        <v>181</v>
      </c>
      <c r="AU173" s="164" t="s">
        <v>88</v>
      </c>
      <c r="AV173" s="13" t="s">
        <v>88</v>
      </c>
      <c r="AW173" s="13" t="s">
        <v>3</v>
      </c>
      <c r="AX173" s="13" t="s">
        <v>85</v>
      </c>
      <c r="AY173" s="164" t="s">
        <v>172</v>
      </c>
    </row>
    <row r="174" spans="1:65" s="2" customFormat="1" ht="14.4" customHeight="1">
      <c r="A174" s="32"/>
      <c r="B174" s="148"/>
      <c r="C174" s="149" t="s">
        <v>324</v>
      </c>
      <c r="D174" s="149" t="s">
        <v>174</v>
      </c>
      <c r="E174" s="150" t="s">
        <v>2565</v>
      </c>
      <c r="F174" s="151" t="s">
        <v>2566</v>
      </c>
      <c r="G174" s="152" t="s">
        <v>556</v>
      </c>
      <c r="H174" s="153">
        <v>1</v>
      </c>
      <c r="I174" s="154"/>
      <c r="J174" s="155">
        <f>ROUND(I174*H174,2)</f>
        <v>0</v>
      </c>
      <c r="K174" s="151" t="s">
        <v>1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</v>
      </c>
      <c r="R174" s="158">
        <f>Q174*H174</f>
        <v>0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179</v>
      </c>
      <c r="AT174" s="160" t="s">
        <v>174</v>
      </c>
      <c r="AU174" s="160" t="s">
        <v>88</v>
      </c>
      <c r="AY174" s="17" t="s">
        <v>172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179</v>
      </c>
      <c r="BM174" s="160" t="s">
        <v>2567</v>
      </c>
    </row>
    <row r="175" spans="1:47" s="2" customFormat="1" ht="144">
      <c r="A175" s="32"/>
      <c r="B175" s="33"/>
      <c r="C175" s="32"/>
      <c r="D175" s="163" t="s">
        <v>191</v>
      </c>
      <c r="E175" s="32"/>
      <c r="F175" s="171" t="s">
        <v>2568</v>
      </c>
      <c r="G175" s="32"/>
      <c r="H175" s="32"/>
      <c r="I175" s="172"/>
      <c r="J175" s="32"/>
      <c r="K175" s="32"/>
      <c r="L175" s="33"/>
      <c r="M175" s="173"/>
      <c r="N175" s="174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191</v>
      </c>
      <c r="AU175" s="17" t="s">
        <v>88</v>
      </c>
    </row>
    <row r="176" spans="2:63" s="12" customFormat="1" ht="22.75" customHeight="1">
      <c r="B176" s="135"/>
      <c r="D176" s="136" t="s">
        <v>77</v>
      </c>
      <c r="E176" s="146" t="s">
        <v>617</v>
      </c>
      <c r="F176" s="146" t="s">
        <v>618</v>
      </c>
      <c r="I176" s="138"/>
      <c r="J176" s="147">
        <f>BK176</f>
        <v>0</v>
      </c>
      <c r="L176" s="135"/>
      <c r="M176" s="140"/>
      <c r="N176" s="141"/>
      <c r="O176" s="141"/>
      <c r="P176" s="142">
        <f>P177</f>
        <v>0</v>
      </c>
      <c r="Q176" s="141"/>
      <c r="R176" s="142">
        <f>R177</f>
        <v>0</v>
      </c>
      <c r="S176" s="141"/>
      <c r="T176" s="143">
        <f>T177</f>
        <v>0</v>
      </c>
      <c r="AR176" s="136" t="s">
        <v>85</v>
      </c>
      <c r="AT176" s="144" t="s">
        <v>77</v>
      </c>
      <c r="AU176" s="144" t="s">
        <v>85</v>
      </c>
      <c r="AY176" s="136" t="s">
        <v>172</v>
      </c>
      <c r="BK176" s="145">
        <f>BK177</f>
        <v>0</v>
      </c>
    </row>
    <row r="177" spans="1:65" s="2" customFormat="1" ht="24.15" customHeight="1">
      <c r="A177" s="32"/>
      <c r="B177" s="148"/>
      <c r="C177" s="149" t="s">
        <v>328</v>
      </c>
      <c r="D177" s="149" t="s">
        <v>174</v>
      </c>
      <c r="E177" s="150" t="s">
        <v>2569</v>
      </c>
      <c r="F177" s="151" t="s">
        <v>2570</v>
      </c>
      <c r="G177" s="152" t="s">
        <v>294</v>
      </c>
      <c r="H177" s="153">
        <v>16.664</v>
      </c>
      <c r="I177" s="154"/>
      <c r="J177" s="155">
        <f>ROUND(I177*H177,2)</f>
        <v>0</v>
      </c>
      <c r="K177" s="151" t="s">
        <v>178</v>
      </c>
      <c r="L177" s="33"/>
      <c r="M177" s="205" t="s">
        <v>1</v>
      </c>
      <c r="N177" s="206" t="s">
        <v>43</v>
      </c>
      <c r="O177" s="195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179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179</v>
      </c>
      <c r="BM177" s="160" t="s">
        <v>2571</v>
      </c>
    </row>
    <row r="178" spans="1:31" s="2" customFormat="1" ht="7" customHeight="1">
      <c r="A178" s="32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3"/>
      <c r="M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</sheetData>
  <autoFilter ref="C122:K177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133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1:31" s="2" customFormat="1" ht="12" customHeight="1">
      <c r="A8" s="32"/>
      <c r="B8" s="33"/>
      <c r="C8" s="32"/>
      <c r="D8" s="27" t="s">
        <v>135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6" t="s">
        <v>2572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109</v>
      </c>
      <c r="G11" s="32"/>
      <c r="H11" s="32"/>
      <c r="I11" s="27" t="s">
        <v>19</v>
      </c>
      <c r="J11" s="25" t="s">
        <v>88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21. 10. 2021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21.75" customHeight="1">
      <c r="A13" s="32"/>
      <c r="B13" s="33"/>
      <c r="C13" s="32"/>
      <c r="D13" s="24" t="s">
        <v>2573</v>
      </c>
      <c r="E13" s="32"/>
      <c r="F13" s="210" t="s">
        <v>2574</v>
      </c>
      <c r="G13" s="32"/>
      <c r="H13" s="32"/>
      <c r="I13" s="24" t="s">
        <v>2575</v>
      </c>
      <c r="J13" s="210" t="s">
        <v>401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26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22"/>
      <c r="G18" s="222"/>
      <c r="H18" s="222"/>
      <c r="I18" s="27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25</v>
      </c>
      <c r="J20" s="25" t="s">
        <v>32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33</v>
      </c>
      <c r="F21" s="32"/>
      <c r="G21" s="32"/>
      <c r="H21" s="32"/>
      <c r="I21" s="27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35</v>
      </c>
      <c r="E23" s="32"/>
      <c r="F23" s="32"/>
      <c r="G23" s="32"/>
      <c r="H23" s="32"/>
      <c r="I23" s="27" t="s">
        <v>25</v>
      </c>
      <c r="J23" s="25" t="s">
        <v>32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36</v>
      </c>
      <c r="F24" s="32"/>
      <c r="G24" s="32"/>
      <c r="H24" s="32"/>
      <c r="I24" s="27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37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7" t="s">
        <v>1</v>
      </c>
      <c r="F27" s="227"/>
      <c r="G27" s="227"/>
      <c r="H27" s="227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2" t="s">
        <v>38</v>
      </c>
      <c r="E30" s="32"/>
      <c r="F30" s="32"/>
      <c r="G30" s="32"/>
      <c r="H30" s="32"/>
      <c r="I30" s="32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36" t="s">
        <v>39</v>
      </c>
      <c r="J32" s="36" t="s">
        <v>41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3" t="s">
        <v>42</v>
      </c>
      <c r="E33" s="27" t="s">
        <v>43</v>
      </c>
      <c r="F33" s="104">
        <f>ROUND((SUM(BE125:BE194)),2)</f>
        <v>0</v>
      </c>
      <c r="G33" s="32"/>
      <c r="H33" s="32"/>
      <c r="I33" s="105">
        <v>0.21</v>
      </c>
      <c r="J33" s="104">
        <f>ROUND(((SUM(BE125:BE194))*I33),2)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27" t="s">
        <v>44</v>
      </c>
      <c r="F34" s="104">
        <f>ROUND((SUM(BF125:BF194)),2)</f>
        <v>0</v>
      </c>
      <c r="G34" s="32"/>
      <c r="H34" s="32"/>
      <c r="I34" s="105">
        <v>0.15</v>
      </c>
      <c r="J34" s="104">
        <f>ROUND(((SUM(BF125:BF194))*I34),2)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3"/>
      <c r="C35" s="32"/>
      <c r="D35" s="32"/>
      <c r="E35" s="27" t="s">
        <v>45</v>
      </c>
      <c r="F35" s="104">
        <f>ROUND((SUM(BG125:BG194)),2)</f>
        <v>0</v>
      </c>
      <c r="G35" s="32"/>
      <c r="H35" s="32"/>
      <c r="I35" s="105">
        <v>0.21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3"/>
      <c r="C36" s="32"/>
      <c r="D36" s="32"/>
      <c r="E36" s="27" t="s">
        <v>46</v>
      </c>
      <c r="F36" s="104">
        <f>ROUND((SUM(BH125:BH194)),2)</f>
        <v>0</v>
      </c>
      <c r="G36" s="32"/>
      <c r="H36" s="32"/>
      <c r="I36" s="105">
        <v>0.15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47</v>
      </c>
      <c r="F37" s="104">
        <f>ROUND((SUM(BI125:BI194)),2)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6"/>
      <c r="D39" s="107" t="s">
        <v>48</v>
      </c>
      <c r="E39" s="60"/>
      <c r="F39" s="60"/>
      <c r="G39" s="108" t="s">
        <v>49</v>
      </c>
      <c r="H39" s="109" t="s">
        <v>50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42"/>
      <c r="D49" s="43" t="s">
        <v>51</v>
      </c>
      <c r="E49" s="44"/>
      <c r="F49" s="44"/>
      <c r="G49" s="43" t="s">
        <v>52</v>
      </c>
      <c r="H49" s="44"/>
      <c r="I49" s="44"/>
      <c r="J49" s="44"/>
      <c r="K49" s="44"/>
      <c r="L49" s="42"/>
    </row>
    <row r="50" spans="2:12" ht="10">
      <c r="B50" s="20"/>
      <c r="L50" s="20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1:31" s="2" customFormat="1" ht="12.5">
      <c r="A60" s="32"/>
      <c r="B60" s="33"/>
      <c r="C60" s="32"/>
      <c r="D60" s="45" t="s">
        <v>53</v>
      </c>
      <c r="E60" s="35"/>
      <c r="F60" s="112" t="s">
        <v>54</v>
      </c>
      <c r="G60" s="45" t="s">
        <v>53</v>
      </c>
      <c r="H60" s="35"/>
      <c r="I60" s="35"/>
      <c r="J60" s="113" t="s">
        <v>54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2:12" ht="10">
      <c r="B61" s="20"/>
      <c r="L61" s="20"/>
    </row>
    <row r="62" spans="2:12" ht="10">
      <c r="B62" s="20"/>
      <c r="L62" s="20"/>
    </row>
    <row r="63" spans="2:12" ht="10">
      <c r="B63" s="20"/>
      <c r="L63" s="20"/>
    </row>
    <row r="64" spans="1:31" s="2" customFormat="1" ht="13">
      <c r="A64" s="32"/>
      <c r="B64" s="33"/>
      <c r="C64" s="32"/>
      <c r="D64" s="43" t="s">
        <v>55</v>
      </c>
      <c r="E64" s="46"/>
      <c r="F64" s="46"/>
      <c r="G64" s="43" t="s">
        <v>56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2:12" ht="10">
      <c r="B65" s="20"/>
      <c r="L65" s="20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1:31" s="2" customFormat="1" ht="12.5">
      <c r="A75" s="32"/>
      <c r="B75" s="33"/>
      <c r="C75" s="32"/>
      <c r="D75" s="45" t="s">
        <v>53</v>
      </c>
      <c r="E75" s="35"/>
      <c r="F75" s="112" t="s">
        <v>54</v>
      </c>
      <c r="G75" s="45" t="s">
        <v>53</v>
      </c>
      <c r="H75" s="35"/>
      <c r="I75" s="35"/>
      <c r="J75" s="113" t="s">
        <v>54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7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5" customHeight="1">
      <c r="A81" s="32"/>
      <c r="B81" s="33"/>
      <c r="C81" s="21" t="s">
        <v>139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7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7" t="s">
        <v>16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23.25" customHeight="1">
      <c r="A84" s="32"/>
      <c r="B84" s="33"/>
      <c r="C84" s="32"/>
      <c r="D84" s="32"/>
      <c r="E84" s="254" t="str">
        <f>E7</f>
        <v>Rekonstrukce místních komunikací v sídlišti K Hradišťku v Dačicích - I. Etapa - aktualizace</v>
      </c>
      <c r="F84" s="255"/>
      <c r="G84" s="255"/>
      <c r="H84" s="255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2" customHeight="1">
      <c r="A85" s="32"/>
      <c r="B85" s="33"/>
      <c r="C85" s="27" t="s">
        <v>135</v>
      </c>
      <c r="D85" s="32"/>
      <c r="E85" s="32"/>
      <c r="F85" s="32"/>
      <c r="G85" s="32"/>
      <c r="H85" s="32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6.5" customHeight="1">
      <c r="A86" s="32"/>
      <c r="B86" s="33"/>
      <c r="C86" s="32"/>
      <c r="D86" s="32"/>
      <c r="E86" s="216" t="str">
        <f>E9</f>
        <v>VON - Vedlejší a ostatní náklady</v>
      </c>
      <c r="F86" s="256"/>
      <c r="G86" s="256"/>
      <c r="H86" s="25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7" customHeight="1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20</v>
      </c>
      <c r="D88" s="32"/>
      <c r="E88" s="32"/>
      <c r="F88" s="25" t="str">
        <f>F12</f>
        <v>Dačice</v>
      </c>
      <c r="G88" s="32"/>
      <c r="H88" s="32"/>
      <c r="I88" s="27" t="s">
        <v>22</v>
      </c>
      <c r="J88" s="55" t="str">
        <f>IF(J12="","",J12)</f>
        <v>21. 10. 2021</v>
      </c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7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40" customHeight="1">
      <c r="A90" s="32"/>
      <c r="B90" s="33"/>
      <c r="C90" s="27" t="s">
        <v>24</v>
      </c>
      <c r="D90" s="32"/>
      <c r="E90" s="32"/>
      <c r="F90" s="25" t="str">
        <f>E15</f>
        <v>Město Dačice, Krajířova 27, 380 13 Dačice</v>
      </c>
      <c r="G90" s="32"/>
      <c r="H90" s="32"/>
      <c r="I90" s="27" t="s">
        <v>31</v>
      </c>
      <c r="J90" s="30" t="str">
        <f>E21</f>
        <v>Ing. arch. Martin Jirovský Ph.D., MBA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" customHeight="1">
      <c r="A91" s="32"/>
      <c r="B91" s="33"/>
      <c r="C91" s="27" t="s">
        <v>29</v>
      </c>
      <c r="D91" s="32"/>
      <c r="E91" s="32"/>
      <c r="F91" s="25" t="str">
        <f>IF(E18="","",E18)</f>
        <v>Vyplň údaj</v>
      </c>
      <c r="G91" s="32"/>
      <c r="H91" s="32"/>
      <c r="I91" s="27" t="s">
        <v>35</v>
      </c>
      <c r="J91" s="30" t="str">
        <f>E24</f>
        <v>Centrum služeb Staré město; Petra Stejskalová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0.2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9.25" customHeight="1">
      <c r="A93" s="32"/>
      <c r="B93" s="33"/>
      <c r="C93" s="114" t="s">
        <v>140</v>
      </c>
      <c r="D93" s="106"/>
      <c r="E93" s="106"/>
      <c r="F93" s="106"/>
      <c r="G93" s="106"/>
      <c r="H93" s="106"/>
      <c r="I93" s="106"/>
      <c r="J93" s="115" t="s">
        <v>141</v>
      </c>
      <c r="K93" s="106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2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22.75" customHeight="1">
      <c r="A95" s="32"/>
      <c r="B95" s="33"/>
      <c r="C95" s="116" t="s">
        <v>142</v>
      </c>
      <c r="D95" s="32"/>
      <c r="E95" s="32"/>
      <c r="F95" s="32"/>
      <c r="G95" s="32"/>
      <c r="H95" s="32"/>
      <c r="I95" s="32"/>
      <c r="J95" s="71">
        <f>J125</f>
        <v>0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U95" s="17" t="s">
        <v>143</v>
      </c>
    </row>
    <row r="96" spans="2:12" s="9" customFormat="1" ht="25" customHeight="1">
      <c r="B96" s="117"/>
      <c r="D96" s="118" t="s">
        <v>144</v>
      </c>
      <c r="E96" s="119"/>
      <c r="F96" s="119"/>
      <c r="G96" s="119"/>
      <c r="H96" s="119"/>
      <c r="I96" s="119"/>
      <c r="J96" s="120">
        <f>J126</f>
        <v>0</v>
      </c>
      <c r="L96" s="117"/>
    </row>
    <row r="97" spans="2:12" s="10" customFormat="1" ht="19.9" customHeight="1">
      <c r="B97" s="121"/>
      <c r="D97" s="122" t="s">
        <v>150</v>
      </c>
      <c r="E97" s="123"/>
      <c r="F97" s="123"/>
      <c r="G97" s="123"/>
      <c r="H97" s="123"/>
      <c r="I97" s="123"/>
      <c r="J97" s="124">
        <f>J127</f>
        <v>0</v>
      </c>
      <c r="L97" s="121"/>
    </row>
    <row r="98" spans="2:12" s="9" customFormat="1" ht="25" customHeight="1">
      <c r="B98" s="117"/>
      <c r="D98" s="118" t="s">
        <v>155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2:12" s="10" customFormat="1" ht="19.9" customHeight="1">
      <c r="B99" s="121"/>
      <c r="D99" s="122" t="s">
        <v>2576</v>
      </c>
      <c r="E99" s="123"/>
      <c r="F99" s="123"/>
      <c r="G99" s="123"/>
      <c r="H99" s="123"/>
      <c r="I99" s="123"/>
      <c r="J99" s="124">
        <f>J131</f>
        <v>0</v>
      </c>
      <c r="L99" s="121"/>
    </row>
    <row r="100" spans="2:12" s="10" customFormat="1" ht="19.9" customHeight="1">
      <c r="B100" s="121"/>
      <c r="D100" s="122" t="s">
        <v>2577</v>
      </c>
      <c r="E100" s="123"/>
      <c r="F100" s="123"/>
      <c r="G100" s="123"/>
      <c r="H100" s="123"/>
      <c r="I100" s="123"/>
      <c r="J100" s="124">
        <f>J152</f>
        <v>0</v>
      </c>
      <c r="L100" s="121"/>
    </row>
    <row r="101" spans="2:12" s="10" customFormat="1" ht="19.9" customHeight="1">
      <c r="B101" s="121"/>
      <c r="D101" s="122" t="s">
        <v>2578</v>
      </c>
      <c r="E101" s="123"/>
      <c r="F101" s="123"/>
      <c r="G101" s="123"/>
      <c r="H101" s="123"/>
      <c r="I101" s="123"/>
      <c r="J101" s="124">
        <f>J157</f>
        <v>0</v>
      </c>
      <c r="L101" s="121"/>
    </row>
    <row r="102" spans="2:12" s="10" customFormat="1" ht="19.9" customHeight="1">
      <c r="B102" s="121"/>
      <c r="D102" s="122" t="s">
        <v>156</v>
      </c>
      <c r="E102" s="123"/>
      <c r="F102" s="123"/>
      <c r="G102" s="123"/>
      <c r="H102" s="123"/>
      <c r="I102" s="123"/>
      <c r="J102" s="124">
        <f>J170</f>
        <v>0</v>
      </c>
      <c r="L102" s="121"/>
    </row>
    <row r="103" spans="2:12" s="10" customFormat="1" ht="19.9" customHeight="1">
      <c r="B103" s="121"/>
      <c r="D103" s="122" t="s">
        <v>2579</v>
      </c>
      <c r="E103" s="123"/>
      <c r="F103" s="123"/>
      <c r="G103" s="123"/>
      <c r="H103" s="123"/>
      <c r="I103" s="123"/>
      <c r="J103" s="124">
        <f>J183</f>
        <v>0</v>
      </c>
      <c r="L103" s="121"/>
    </row>
    <row r="104" spans="2:12" s="10" customFormat="1" ht="19.9" customHeight="1">
      <c r="B104" s="121"/>
      <c r="D104" s="122" t="s">
        <v>2580</v>
      </c>
      <c r="E104" s="123"/>
      <c r="F104" s="123"/>
      <c r="G104" s="123"/>
      <c r="H104" s="123"/>
      <c r="I104" s="123"/>
      <c r="J104" s="124">
        <f>J186</f>
        <v>0</v>
      </c>
      <c r="L104" s="121"/>
    </row>
    <row r="105" spans="2:12" s="10" customFormat="1" ht="19.9" customHeight="1">
      <c r="B105" s="121"/>
      <c r="D105" s="122" t="s">
        <v>2581</v>
      </c>
      <c r="E105" s="123"/>
      <c r="F105" s="123"/>
      <c r="G105" s="123"/>
      <c r="H105" s="123"/>
      <c r="I105" s="123"/>
      <c r="J105" s="124">
        <f>J193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7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157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3.25" customHeight="1">
      <c r="A115" s="32"/>
      <c r="B115" s="33"/>
      <c r="C115" s="32"/>
      <c r="D115" s="32"/>
      <c r="E115" s="254" t="str">
        <f>E7</f>
        <v>Rekonstrukce místních komunikací v sídlišti K Hradišťku v Dačicích - I. Etapa - aktualizace</v>
      </c>
      <c r="F115" s="255"/>
      <c r="G115" s="255"/>
      <c r="H115" s="25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135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16" t="str">
        <f>E9</f>
        <v>VON - Vedlejší a ostatní náklady</v>
      </c>
      <c r="F117" s="256"/>
      <c r="G117" s="256"/>
      <c r="H117" s="25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>Dačice</v>
      </c>
      <c r="G119" s="32"/>
      <c r="H119" s="32"/>
      <c r="I119" s="27" t="s">
        <v>22</v>
      </c>
      <c r="J119" s="55" t="str">
        <f>IF(J12="","",J12)</f>
        <v>21. 10. 2021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40" customHeight="1">
      <c r="A121" s="32"/>
      <c r="B121" s="33"/>
      <c r="C121" s="27" t="s">
        <v>24</v>
      </c>
      <c r="D121" s="32"/>
      <c r="E121" s="32"/>
      <c r="F121" s="25" t="str">
        <f>E15</f>
        <v>Město Dačice, Krajířova 27, 380 13 Dačice</v>
      </c>
      <c r="G121" s="32"/>
      <c r="H121" s="32"/>
      <c r="I121" s="27" t="s">
        <v>31</v>
      </c>
      <c r="J121" s="30" t="str">
        <f>E21</f>
        <v>Ing. arch. Martin Jirovský Ph.D., MBA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0" customHeight="1">
      <c r="A122" s="32"/>
      <c r="B122" s="33"/>
      <c r="C122" s="27" t="s">
        <v>29</v>
      </c>
      <c r="D122" s="32"/>
      <c r="E122" s="32"/>
      <c r="F122" s="25" t="str">
        <f>IF(E18="","",E18)</f>
        <v>Vyplň údaj</v>
      </c>
      <c r="G122" s="32"/>
      <c r="H122" s="32"/>
      <c r="I122" s="27" t="s">
        <v>35</v>
      </c>
      <c r="J122" s="30" t="str">
        <f>E24</f>
        <v>Centrum služeb Staré město; Petra Stejskalová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2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25"/>
      <c r="B124" s="126"/>
      <c r="C124" s="127" t="s">
        <v>158</v>
      </c>
      <c r="D124" s="128" t="s">
        <v>63</v>
      </c>
      <c r="E124" s="128" t="s">
        <v>59</v>
      </c>
      <c r="F124" s="128" t="s">
        <v>60</v>
      </c>
      <c r="G124" s="128" t="s">
        <v>159</v>
      </c>
      <c r="H124" s="128" t="s">
        <v>160</v>
      </c>
      <c r="I124" s="128" t="s">
        <v>161</v>
      </c>
      <c r="J124" s="128" t="s">
        <v>141</v>
      </c>
      <c r="K124" s="129" t="s">
        <v>162</v>
      </c>
      <c r="L124" s="130"/>
      <c r="M124" s="62" t="s">
        <v>1</v>
      </c>
      <c r="N124" s="63" t="s">
        <v>42</v>
      </c>
      <c r="O124" s="63" t="s">
        <v>163</v>
      </c>
      <c r="P124" s="63" t="s">
        <v>164</v>
      </c>
      <c r="Q124" s="63" t="s">
        <v>165</v>
      </c>
      <c r="R124" s="63" t="s">
        <v>166</v>
      </c>
      <c r="S124" s="63" t="s">
        <v>167</v>
      </c>
      <c r="T124" s="64" t="s">
        <v>168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3" s="2" customFormat="1" ht="22.75" customHeight="1">
      <c r="A125" s="32"/>
      <c r="B125" s="33"/>
      <c r="C125" s="69" t="s">
        <v>169</v>
      </c>
      <c r="D125" s="32"/>
      <c r="E125" s="32"/>
      <c r="F125" s="32"/>
      <c r="G125" s="32"/>
      <c r="H125" s="32"/>
      <c r="I125" s="32"/>
      <c r="J125" s="131">
        <f>BK125</f>
        <v>0</v>
      </c>
      <c r="K125" s="32"/>
      <c r="L125" s="33"/>
      <c r="M125" s="65"/>
      <c r="N125" s="56"/>
      <c r="O125" s="66"/>
      <c r="P125" s="132">
        <f>P126+P130</f>
        <v>0</v>
      </c>
      <c r="Q125" s="66"/>
      <c r="R125" s="132">
        <f>R126+R130</f>
        <v>0</v>
      </c>
      <c r="S125" s="66"/>
      <c r="T125" s="133">
        <f>T126+T130</f>
        <v>0.02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77</v>
      </c>
      <c r="AU125" s="17" t="s">
        <v>143</v>
      </c>
      <c r="BK125" s="134">
        <f>BK126+BK130</f>
        <v>0</v>
      </c>
    </row>
    <row r="126" spans="2:63" s="12" customFormat="1" ht="25.9" customHeight="1">
      <c r="B126" s="135"/>
      <c r="D126" s="136" t="s">
        <v>77</v>
      </c>
      <c r="E126" s="137" t="s">
        <v>170</v>
      </c>
      <c r="F126" s="137" t="s">
        <v>171</v>
      </c>
      <c r="I126" s="138"/>
      <c r="J126" s="139">
        <f>BK126</f>
        <v>0</v>
      </c>
      <c r="L126" s="135"/>
      <c r="M126" s="140"/>
      <c r="N126" s="141"/>
      <c r="O126" s="141"/>
      <c r="P126" s="142">
        <f>P127</f>
        <v>0</v>
      </c>
      <c r="Q126" s="141"/>
      <c r="R126" s="142">
        <f>R127</f>
        <v>0</v>
      </c>
      <c r="S126" s="141"/>
      <c r="T126" s="143">
        <f>T127</f>
        <v>0.02</v>
      </c>
      <c r="AR126" s="136" t="s">
        <v>85</v>
      </c>
      <c r="AT126" s="144" t="s">
        <v>77</v>
      </c>
      <c r="AU126" s="144" t="s">
        <v>78</v>
      </c>
      <c r="AY126" s="136" t="s">
        <v>172</v>
      </c>
      <c r="BK126" s="145">
        <f>BK127</f>
        <v>0</v>
      </c>
    </row>
    <row r="127" spans="2:63" s="12" customFormat="1" ht="22.75" customHeight="1">
      <c r="B127" s="135"/>
      <c r="D127" s="136" t="s">
        <v>77</v>
      </c>
      <c r="E127" s="146" t="s">
        <v>222</v>
      </c>
      <c r="F127" s="146" t="s">
        <v>558</v>
      </c>
      <c r="I127" s="138"/>
      <c r="J127" s="147">
        <f>BK127</f>
        <v>0</v>
      </c>
      <c r="L127" s="135"/>
      <c r="M127" s="140"/>
      <c r="N127" s="141"/>
      <c r="O127" s="141"/>
      <c r="P127" s="142">
        <f>SUM(P128:P129)</f>
        <v>0</v>
      </c>
      <c r="Q127" s="141"/>
      <c r="R127" s="142">
        <f>SUM(R128:R129)</f>
        <v>0</v>
      </c>
      <c r="S127" s="141"/>
      <c r="T127" s="143">
        <f>SUM(T128:T129)</f>
        <v>0.02</v>
      </c>
      <c r="AR127" s="136" t="s">
        <v>85</v>
      </c>
      <c r="AT127" s="144" t="s">
        <v>77</v>
      </c>
      <c r="AU127" s="144" t="s">
        <v>85</v>
      </c>
      <c r="AY127" s="136" t="s">
        <v>172</v>
      </c>
      <c r="BK127" s="145">
        <f>SUM(BK128:BK129)</f>
        <v>0</v>
      </c>
    </row>
    <row r="128" spans="1:65" s="2" customFormat="1" ht="14.4" customHeight="1">
      <c r="A128" s="32"/>
      <c r="B128" s="148"/>
      <c r="C128" s="149" t="s">
        <v>85</v>
      </c>
      <c r="D128" s="149" t="s">
        <v>174</v>
      </c>
      <c r="E128" s="150" t="s">
        <v>2582</v>
      </c>
      <c r="F128" s="151" t="s">
        <v>2583</v>
      </c>
      <c r="G128" s="152" t="s">
        <v>556</v>
      </c>
      <c r="H128" s="153">
        <v>1</v>
      </c>
      <c r="I128" s="154"/>
      <c r="J128" s="155">
        <f>ROUND(I128*H128,2)</f>
        <v>0</v>
      </c>
      <c r="K128" s="151" t="s">
        <v>178</v>
      </c>
      <c r="L128" s="33"/>
      <c r="M128" s="156" t="s">
        <v>1</v>
      </c>
      <c r="N128" s="157" t="s">
        <v>43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0.02</v>
      </c>
      <c r="T128" s="159">
        <f>S128*H128</f>
        <v>0.02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0" t="s">
        <v>179</v>
      </c>
      <c r="AT128" s="160" t="s">
        <v>174</v>
      </c>
      <c r="AU128" s="160" t="s">
        <v>88</v>
      </c>
      <c r="AY128" s="17" t="s">
        <v>172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7" t="s">
        <v>85</v>
      </c>
      <c r="BK128" s="161">
        <f>ROUND(I128*H128,2)</f>
        <v>0</v>
      </c>
      <c r="BL128" s="17" t="s">
        <v>179</v>
      </c>
      <c r="BM128" s="160" t="s">
        <v>2584</v>
      </c>
    </row>
    <row r="129" spans="1:47" s="2" customFormat="1" ht="18">
      <c r="A129" s="32"/>
      <c r="B129" s="33"/>
      <c r="C129" s="32"/>
      <c r="D129" s="163" t="s">
        <v>191</v>
      </c>
      <c r="E129" s="32"/>
      <c r="F129" s="171" t="s">
        <v>2585</v>
      </c>
      <c r="G129" s="32"/>
      <c r="H129" s="32"/>
      <c r="I129" s="172"/>
      <c r="J129" s="32"/>
      <c r="K129" s="32"/>
      <c r="L129" s="33"/>
      <c r="M129" s="173"/>
      <c r="N129" s="174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191</v>
      </c>
      <c r="AU129" s="17" t="s">
        <v>88</v>
      </c>
    </row>
    <row r="130" spans="2:63" s="12" customFormat="1" ht="25.9" customHeight="1">
      <c r="B130" s="135"/>
      <c r="D130" s="136" t="s">
        <v>77</v>
      </c>
      <c r="E130" s="137" t="s">
        <v>635</v>
      </c>
      <c r="F130" s="137" t="s">
        <v>636</v>
      </c>
      <c r="I130" s="138"/>
      <c r="J130" s="139">
        <f>BK130</f>
        <v>0</v>
      </c>
      <c r="L130" s="135"/>
      <c r="M130" s="140"/>
      <c r="N130" s="141"/>
      <c r="O130" s="141"/>
      <c r="P130" s="142">
        <f>P131+P152+P157+P170+P183+P186+P193</f>
        <v>0</v>
      </c>
      <c r="Q130" s="141"/>
      <c r="R130" s="142">
        <f>R131+R152+R157+R170+R183+R186+R193</f>
        <v>0</v>
      </c>
      <c r="S130" s="141"/>
      <c r="T130" s="143">
        <f>T131+T152+T157+T170+T183+T186+T193</f>
        <v>0</v>
      </c>
      <c r="AR130" s="136" t="s">
        <v>197</v>
      </c>
      <c r="AT130" s="144" t="s">
        <v>77</v>
      </c>
      <c r="AU130" s="144" t="s">
        <v>78</v>
      </c>
      <c r="AY130" s="136" t="s">
        <v>172</v>
      </c>
      <c r="BK130" s="145">
        <f>BK131+BK152+BK157+BK170+BK183+BK186+BK193</f>
        <v>0</v>
      </c>
    </row>
    <row r="131" spans="2:63" s="12" customFormat="1" ht="22.75" customHeight="1">
      <c r="B131" s="135"/>
      <c r="D131" s="136" t="s">
        <v>77</v>
      </c>
      <c r="E131" s="146" t="s">
        <v>2586</v>
      </c>
      <c r="F131" s="146" t="s">
        <v>2587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SUM(P132:P151)</f>
        <v>0</v>
      </c>
      <c r="Q131" s="141"/>
      <c r="R131" s="142">
        <f>SUM(R132:R151)</f>
        <v>0</v>
      </c>
      <c r="S131" s="141"/>
      <c r="T131" s="143">
        <f>SUM(T132:T151)</f>
        <v>0</v>
      </c>
      <c r="AR131" s="136" t="s">
        <v>197</v>
      </c>
      <c r="AT131" s="144" t="s">
        <v>77</v>
      </c>
      <c r="AU131" s="144" t="s">
        <v>85</v>
      </c>
      <c r="AY131" s="136" t="s">
        <v>172</v>
      </c>
      <c r="BK131" s="145">
        <f>SUM(BK132:BK151)</f>
        <v>0</v>
      </c>
    </row>
    <row r="132" spans="1:65" s="2" customFormat="1" ht="24.15" customHeight="1">
      <c r="A132" s="32"/>
      <c r="B132" s="148"/>
      <c r="C132" s="149" t="s">
        <v>88</v>
      </c>
      <c r="D132" s="149" t="s">
        <v>174</v>
      </c>
      <c r="E132" s="150" t="s">
        <v>2588</v>
      </c>
      <c r="F132" s="151" t="s">
        <v>2589</v>
      </c>
      <c r="G132" s="152" t="s">
        <v>556</v>
      </c>
      <c r="H132" s="153">
        <v>1</v>
      </c>
      <c r="I132" s="154"/>
      <c r="J132" s="155">
        <f>ROUND(I132*H132,2)</f>
        <v>0</v>
      </c>
      <c r="K132" s="151" t="s">
        <v>1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642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642</v>
      </c>
      <c r="BM132" s="160" t="s">
        <v>2590</v>
      </c>
    </row>
    <row r="133" spans="1:47" s="2" customFormat="1" ht="27">
      <c r="A133" s="32"/>
      <c r="B133" s="33"/>
      <c r="C133" s="32"/>
      <c r="D133" s="163" t="s">
        <v>191</v>
      </c>
      <c r="E133" s="32"/>
      <c r="F133" s="171" t="s">
        <v>2591</v>
      </c>
      <c r="G133" s="32"/>
      <c r="H133" s="32"/>
      <c r="I133" s="172"/>
      <c r="J133" s="32"/>
      <c r="K133" s="32"/>
      <c r="L133" s="33"/>
      <c r="M133" s="173"/>
      <c r="N133" s="174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191</v>
      </c>
      <c r="AU133" s="17" t="s">
        <v>88</v>
      </c>
    </row>
    <row r="134" spans="1:65" s="2" customFormat="1" ht="14.4" customHeight="1">
      <c r="A134" s="32"/>
      <c r="B134" s="148"/>
      <c r="C134" s="149" t="s">
        <v>186</v>
      </c>
      <c r="D134" s="149" t="s">
        <v>174</v>
      </c>
      <c r="E134" s="150" t="s">
        <v>2592</v>
      </c>
      <c r="F134" s="151" t="s">
        <v>2593</v>
      </c>
      <c r="G134" s="152" t="s">
        <v>556</v>
      </c>
      <c r="H134" s="153">
        <v>1</v>
      </c>
      <c r="I134" s="154"/>
      <c r="J134" s="155">
        <f>ROUND(I134*H134,2)</f>
        <v>0</v>
      </c>
      <c r="K134" s="151" t="s">
        <v>1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642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642</v>
      </c>
      <c r="BM134" s="160" t="s">
        <v>2594</v>
      </c>
    </row>
    <row r="135" spans="1:47" s="2" customFormat="1" ht="27">
      <c r="A135" s="32"/>
      <c r="B135" s="33"/>
      <c r="C135" s="32"/>
      <c r="D135" s="163" t="s">
        <v>191</v>
      </c>
      <c r="E135" s="32"/>
      <c r="F135" s="171" t="s">
        <v>2595</v>
      </c>
      <c r="G135" s="32"/>
      <c r="H135" s="32"/>
      <c r="I135" s="172"/>
      <c r="J135" s="32"/>
      <c r="K135" s="32"/>
      <c r="L135" s="33"/>
      <c r="M135" s="173"/>
      <c r="N135" s="174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191</v>
      </c>
      <c r="AU135" s="17" t="s">
        <v>88</v>
      </c>
    </row>
    <row r="136" spans="1:65" s="2" customFormat="1" ht="24.15" customHeight="1">
      <c r="A136" s="32"/>
      <c r="B136" s="148"/>
      <c r="C136" s="149" t="s">
        <v>179</v>
      </c>
      <c r="D136" s="149" t="s">
        <v>174</v>
      </c>
      <c r="E136" s="150" t="s">
        <v>2596</v>
      </c>
      <c r="F136" s="151" t="s">
        <v>2597</v>
      </c>
      <c r="G136" s="152" t="s">
        <v>556</v>
      </c>
      <c r="H136" s="153">
        <v>1</v>
      </c>
      <c r="I136" s="154"/>
      <c r="J136" s="155">
        <f>ROUND(I136*H136,2)</f>
        <v>0</v>
      </c>
      <c r="K136" s="151" t="s">
        <v>1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642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642</v>
      </c>
      <c r="BM136" s="160" t="s">
        <v>2598</v>
      </c>
    </row>
    <row r="137" spans="1:47" s="2" customFormat="1" ht="27">
      <c r="A137" s="32"/>
      <c r="B137" s="33"/>
      <c r="C137" s="32"/>
      <c r="D137" s="163" t="s">
        <v>191</v>
      </c>
      <c r="E137" s="32"/>
      <c r="F137" s="171" t="s">
        <v>2599</v>
      </c>
      <c r="G137" s="32"/>
      <c r="H137" s="32"/>
      <c r="I137" s="172"/>
      <c r="J137" s="32"/>
      <c r="K137" s="32"/>
      <c r="L137" s="33"/>
      <c r="M137" s="173"/>
      <c r="N137" s="174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191</v>
      </c>
      <c r="AU137" s="17" t="s">
        <v>88</v>
      </c>
    </row>
    <row r="138" spans="1:65" s="2" customFormat="1" ht="14.4" customHeight="1">
      <c r="A138" s="32"/>
      <c r="B138" s="148"/>
      <c r="C138" s="149" t="s">
        <v>197</v>
      </c>
      <c r="D138" s="149" t="s">
        <v>174</v>
      </c>
      <c r="E138" s="150" t="s">
        <v>2600</v>
      </c>
      <c r="F138" s="151" t="s">
        <v>2601</v>
      </c>
      <c r="G138" s="152" t="s">
        <v>556</v>
      </c>
      <c r="H138" s="153">
        <v>1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642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642</v>
      </c>
      <c r="BM138" s="160" t="s">
        <v>2602</v>
      </c>
    </row>
    <row r="139" spans="1:47" s="2" customFormat="1" ht="45">
      <c r="A139" s="32"/>
      <c r="B139" s="33"/>
      <c r="C139" s="32"/>
      <c r="D139" s="163" t="s">
        <v>191</v>
      </c>
      <c r="E139" s="32"/>
      <c r="F139" s="171" t="s">
        <v>2603</v>
      </c>
      <c r="G139" s="32"/>
      <c r="H139" s="32"/>
      <c r="I139" s="172"/>
      <c r="J139" s="32"/>
      <c r="K139" s="32"/>
      <c r="L139" s="33"/>
      <c r="M139" s="173"/>
      <c r="N139" s="174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191</v>
      </c>
      <c r="AU139" s="17" t="s">
        <v>88</v>
      </c>
    </row>
    <row r="140" spans="1:65" s="2" customFormat="1" ht="14.4" customHeight="1">
      <c r="A140" s="32"/>
      <c r="B140" s="148"/>
      <c r="C140" s="149" t="s">
        <v>202</v>
      </c>
      <c r="D140" s="149" t="s">
        <v>174</v>
      </c>
      <c r="E140" s="150" t="s">
        <v>2604</v>
      </c>
      <c r="F140" s="151" t="s">
        <v>2605</v>
      </c>
      <c r="G140" s="152" t="s">
        <v>556</v>
      </c>
      <c r="H140" s="153">
        <v>1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642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642</v>
      </c>
      <c r="BM140" s="160" t="s">
        <v>2606</v>
      </c>
    </row>
    <row r="141" spans="1:47" s="2" customFormat="1" ht="27">
      <c r="A141" s="32"/>
      <c r="B141" s="33"/>
      <c r="C141" s="32"/>
      <c r="D141" s="163" t="s">
        <v>191</v>
      </c>
      <c r="E141" s="32"/>
      <c r="F141" s="171" t="s">
        <v>2607</v>
      </c>
      <c r="G141" s="32"/>
      <c r="H141" s="32"/>
      <c r="I141" s="172"/>
      <c r="J141" s="32"/>
      <c r="K141" s="32"/>
      <c r="L141" s="33"/>
      <c r="M141" s="173"/>
      <c r="N141" s="174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191</v>
      </c>
      <c r="AU141" s="17" t="s">
        <v>88</v>
      </c>
    </row>
    <row r="142" spans="1:65" s="2" customFormat="1" ht="14.4" customHeight="1">
      <c r="A142" s="32"/>
      <c r="B142" s="148"/>
      <c r="C142" s="149" t="s">
        <v>206</v>
      </c>
      <c r="D142" s="149" t="s">
        <v>174</v>
      </c>
      <c r="E142" s="150" t="s">
        <v>2608</v>
      </c>
      <c r="F142" s="151" t="s">
        <v>2609</v>
      </c>
      <c r="G142" s="152" t="s">
        <v>556</v>
      </c>
      <c r="H142" s="153">
        <v>1</v>
      </c>
      <c r="I142" s="154"/>
      <c r="J142" s="155">
        <f>ROUND(I142*H142,2)</f>
        <v>0</v>
      </c>
      <c r="K142" s="151" t="s">
        <v>178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642</v>
      </c>
      <c r="AT142" s="160" t="s">
        <v>174</v>
      </c>
      <c r="AU142" s="160" t="s">
        <v>88</v>
      </c>
      <c r="AY142" s="17" t="s">
        <v>172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642</v>
      </c>
      <c r="BM142" s="160" t="s">
        <v>2610</v>
      </c>
    </row>
    <row r="143" spans="1:47" s="2" customFormat="1" ht="63">
      <c r="A143" s="32"/>
      <c r="B143" s="33"/>
      <c r="C143" s="32"/>
      <c r="D143" s="163" t="s">
        <v>191</v>
      </c>
      <c r="E143" s="32"/>
      <c r="F143" s="171" t="s">
        <v>2611</v>
      </c>
      <c r="G143" s="32"/>
      <c r="H143" s="32"/>
      <c r="I143" s="172"/>
      <c r="J143" s="32"/>
      <c r="K143" s="32"/>
      <c r="L143" s="33"/>
      <c r="M143" s="173"/>
      <c r="N143" s="174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191</v>
      </c>
      <c r="AU143" s="17" t="s">
        <v>88</v>
      </c>
    </row>
    <row r="144" spans="1:65" s="2" customFormat="1" ht="14.4" customHeight="1">
      <c r="A144" s="32"/>
      <c r="B144" s="148"/>
      <c r="C144" s="149" t="s">
        <v>211</v>
      </c>
      <c r="D144" s="149" t="s">
        <v>174</v>
      </c>
      <c r="E144" s="150" t="s">
        <v>2612</v>
      </c>
      <c r="F144" s="151" t="s">
        <v>2613</v>
      </c>
      <c r="G144" s="152" t="s">
        <v>556</v>
      </c>
      <c r="H144" s="153">
        <v>1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642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642</v>
      </c>
      <c r="BM144" s="160" t="s">
        <v>2614</v>
      </c>
    </row>
    <row r="145" spans="1:47" s="2" customFormat="1" ht="18">
      <c r="A145" s="32"/>
      <c r="B145" s="33"/>
      <c r="C145" s="32"/>
      <c r="D145" s="163" t="s">
        <v>191</v>
      </c>
      <c r="E145" s="32"/>
      <c r="F145" s="171" t="s">
        <v>2615</v>
      </c>
      <c r="G145" s="32"/>
      <c r="H145" s="32"/>
      <c r="I145" s="172"/>
      <c r="J145" s="32"/>
      <c r="K145" s="32"/>
      <c r="L145" s="33"/>
      <c r="M145" s="173"/>
      <c r="N145" s="174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191</v>
      </c>
      <c r="AU145" s="17" t="s">
        <v>88</v>
      </c>
    </row>
    <row r="146" spans="1:65" s="2" customFormat="1" ht="14.4" customHeight="1">
      <c r="A146" s="32"/>
      <c r="B146" s="148"/>
      <c r="C146" s="149" t="s">
        <v>222</v>
      </c>
      <c r="D146" s="149" t="s">
        <v>174</v>
      </c>
      <c r="E146" s="150" t="s">
        <v>2616</v>
      </c>
      <c r="F146" s="151" t="s">
        <v>2617</v>
      </c>
      <c r="G146" s="152" t="s">
        <v>556</v>
      </c>
      <c r="H146" s="153">
        <v>1</v>
      </c>
      <c r="I146" s="154"/>
      <c r="J146" s="155">
        <f>ROUND(I146*H146,2)</f>
        <v>0</v>
      </c>
      <c r="K146" s="151" t="s">
        <v>178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642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642</v>
      </c>
      <c r="BM146" s="160" t="s">
        <v>2618</v>
      </c>
    </row>
    <row r="147" spans="1:47" s="2" customFormat="1" ht="45">
      <c r="A147" s="32"/>
      <c r="B147" s="33"/>
      <c r="C147" s="32"/>
      <c r="D147" s="163" t="s">
        <v>191</v>
      </c>
      <c r="E147" s="32"/>
      <c r="F147" s="171" t="s">
        <v>2619</v>
      </c>
      <c r="G147" s="32"/>
      <c r="H147" s="32"/>
      <c r="I147" s="172"/>
      <c r="J147" s="32"/>
      <c r="K147" s="32"/>
      <c r="L147" s="33"/>
      <c r="M147" s="173"/>
      <c r="N147" s="174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191</v>
      </c>
      <c r="AU147" s="17" t="s">
        <v>88</v>
      </c>
    </row>
    <row r="148" spans="1:65" s="2" customFormat="1" ht="14.4" customHeight="1">
      <c r="A148" s="32"/>
      <c r="B148" s="148"/>
      <c r="C148" s="149" t="s">
        <v>230</v>
      </c>
      <c r="D148" s="149" t="s">
        <v>174</v>
      </c>
      <c r="E148" s="150" t="s">
        <v>2620</v>
      </c>
      <c r="F148" s="151" t="s">
        <v>2621</v>
      </c>
      <c r="G148" s="152" t="s">
        <v>556</v>
      </c>
      <c r="H148" s="153">
        <v>1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642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642</v>
      </c>
      <c r="BM148" s="160" t="s">
        <v>2622</v>
      </c>
    </row>
    <row r="149" spans="1:47" s="2" customFormat="1" ht="27">
      <c r="A149" s="32"/>
      <c r="B149" s="33"/>
      <c r="C149" s="32"/>
      <c r="D149" s="163" t="s">
        <v>191</v>
      </c>
      <c r="E149" s="32"/>
      <c r="F149" s="171" t="s">
        <v>2623</v>
      </c>
      <c r="G149" s="32"/>
      <c r="H149" s="32"/>
      <c r="I149" s="172"/>
      <c r="J149" s="32"/>
      <c r="K149" s="32"/>
      <c r="L149" s="33"/>
      <c r="M149" s="173"/>
      <c r="N149" s="174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191</v>
      </c>
      <c r="AU149" s="17" t="s">
        <v>88</v>
      </c>
    </row>
    <row r="150" spans="1:65" s="2" customFormat="1" ht="14.4" customHeight="1">
      <c r="A150" s="32"/>
      <c r="B150" s="148"/>
      <c r="C150" s="149" t="s">
        <v>234</v>
      </c>
      <c r="D150" s="149" t="s">
        <v>174</v>
      </c>
      <c r="E150" s="150" t="s">
        <v>2624</v>
      </c>
      <c r="F150" s="151" t="s">
        <v>2625</v>
      </c>
      <c r="G150" s="152" t="s">
        <v>556</v>
      </c>
      <c r="H150" s="153">
        <v>1</v>
      </c>
      <c r="I150" s="154"/>
      <c r="J150" s="155">
        <f>ROUND(I150*H150,2)</f>
        <v>0</v>
      </c>
      <c r="K150" s="151" t="s">
        <v>178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642</v>
      </c>
      <c r="AT150" s="160" t="s">
        <v>174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642</v>
      </c>
      <c r="BM150" s="160" t="s">
        <v>2626</v>
      </c>
    </row>
    <row r="151" spans="1:47" s="2" customFormat="1" ht="36">
      <c r="A151" s="32"/>
      <c r="B151" s="33"/>
      <c r="C151" s="32"/>
      <c r="D151" s="163" t="s">
        <v>191</v>
      </c>
      <c r="E151" s="32"/>
      <c r="F151" s="171" t="s">
        <v>2627</v>
      </c>
      <c r="G151" s="32"/>
      <c r="H151" s="32"/>
      <c r="I151" s="172"/>
      <c r="J151" s="32"/>
      <c r="K151" s="32"/>
      <c r="L151" s="33"/>
      <c r="M151" s="173"/>
      <c r="N151" s="174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191</v>
      </c>
      <c r="AU151" s="17" t="s">
        <v>88</v>
      </c>
    </row>
    <row r="152" spans="2:63" s="12" customFormat="1" ht="22.75" customHeight="1">
      <c r="B152" s="135"/>
      <c r="D152" s="136" t="s">
        <v>77</v>
      </c>
      <c r="E152" s="146" t="s">
        <v>2628</v>
      </c>
      <c r="F152" s="146" t="s">
        <v>2629</v>
      </c>
      <c r="I152" s="138"/>
      <c r="J152" s="147">
        <f>BK152</f>
        <v>0</v>
      </c>
      <c r="L152" s="135"/>
      <c r="M152" s="140"/>
      <c r="N152" s="141"/>
      <c r="O152" s="141"/>
      <c r="P152" s="142">
        <f>SUM(P153:P156)</f>
        <v>0</v>
      </c>
      <c r="Q152" s="141"/>
      <c r="R152" s="142">
        <f>SUM(R153:R156)</f>
        <v>0</v>
      </c>
      <c r="S152" s="141"/>
      <c r="T152" s="143">
        <f>SUM(T153:T156)</f>
        <v>0</v>
      </c>
      <c r="AR152" s="136" t="s">
        <v>197</v>
      </c>
      <c r="AT152" s="144" t="s">
        <v>77</v>
      </c>
      <c r="AU152" s="144" t="s">
        <v>85</v>
      </c>
      <c r="AY152" s="136" t="s">
        <v>172</v>
      </c>
      <c r="BK152" s="145">
        <f>SUM(BK153:BK156)</f>
        <v>0</v>
      </c>
    </row>
    <row r="153" spans="1:65" s="2" customFormat="1" ht="14.4" customHeight="1">
      <c r="A153" s="32"/>
      <c r="B153" s="148"/>
      <c r="C153" s="149" t="s">
        <v>240</v>
      </c>
      <c r="D153" s="149" t="s">
        <v>174</v>
      </c>
      <c r="E153" s="150" t="s">
        <v>2630</v>
      </c>
      <c r="F153" s="151" t="s">
        <v>2629</v>
      </c>
      <c r="G153" s="152" t="s">
        <v>556</v>
      </c>
      <c r="H153" s="153">
        <v>1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642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642</v>
      </c>
      <c r="BM153" s="160" t="s">
        <v>2631</v>
      </c>
    </row>
    <row r="154" spans="1:47" s="2" customFormat="1" ht="36">
      <c r="A154" s="32"/>
      <c r="B154" s="33"/>
      <c r="C154" s="32"/>
      <c r="D154" s="163" t="s">
        <v>191</v>
      </c>
      <c r="E154" s="32"/>
      <c r="F154" s="171" t="s">
        <v>2632</v>
      </c>
      <c r="G154" s="32"/>
      <c r="H154" s="32"/>
      <c r="I154" s="172"/>
      <c r="J154" s="32"/>
      <c r="K154" s="32"/>
      <c r="L154" s="33"/>
      <c r="M154" s="173"/>
      <c r="N154" s="174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191</v>
      </c>
      <c r="AU154" s="17" t="s">
        <v>88</v>
      </c>
    </row>
    <row r="155" spans="1:65" s="2" customFormat="1" ht="14.4" customHeight="1">
      <c r="A155" s="32"/>
      <c r="B155" s="148"/>
      <c r="C155" s="149" t="s">
        <v>245</v>
      </c>
      <c r="D155" s="149" t="s">
        <v>174</v>
      </c>
      <c r="E155" s="150" t="s">
        <v>2633</v>
      </c>
      <c r="F155" s="151" t="s">
        <v>2634</v>
      </c>
      <c r="G155" s="152" t="s">
        <v>556</v>
      </c>
      <c r="H155" s="153">
        <v>1</v>
      </c>
      <c r="I155" s="154"/>
      <c r="J155" s="155">
        <f>ROUND(I155*H155,2)</f>
        <v>0</v>
      </c>
      <c r="K155" s="151" t="s">
        <v>178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642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642</v>
      </c>
      <c r="BM155" s="160" t="s">
        <v>2635</v>
      </c>
    </row>
    <row r="156" spans="1:47" s="2" customFormat="1" ht="63">
      <c r="A156" s="32"/>
      <c r="B156" s="33"/>
      <c r="C156" s="32"/>
      <c r="D156" s="163" t="s">
        <v>191</v>
      </c>
      <c r="E156" s="32"/>
      <c r="F156" s="171" t="s">
        <v>2636</v>
      </c>
      <c r="G156" s="32"/>
      <c r="H156" s="32"/>
      <c r="I156" s="172"/>
      <c r="J156" s="32"/>
      <c r="K156" s="32"/>
      <c r="L156" s="33"/>
      <c r="M156" s="173"/>
      <c r="N156" s="174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191</v>
      </c>
      <c r="AU156" s="17" t="s">
        <v>88</v>
      </c>
    </row>
    <row r="157" spans="2:63" s="12" customFormat="1" ht="22.75" customHeight="1">
      <c r="B157" s="135"/>
      <c r="D157" s="136" t="s">
        <v>77</v>
      </c>
      <c r="E157" s="146" t="s">
        <v>2637</v>
      </c>
      <c r="F157" s="146" t="s">
        <v>2638</v>
      </c>
      <c r="I157" s="138"/>
      <c r="J157" s="147">
        <f>BK157</f>
        <v>0</v>
      </c>
      <c r="L157" s="135"/>
      <c r="M157" s="140"/>
      <c r="N157" s="141"/>
      <c r="O157" s="141"/>
      <c r="P157" s="142">
        <f>SUM(P158:P169)</f>
        <v>0</v>
      </c>
      <c r="Q157" s="141"/>
      <c r="R157" s="142">
        <f>SUM(R158:R169)</f>
        <v>0</v>
      </c>
      <c r="S157" s="141"/>
      <c r="T157" s="143">
        <f>SUM(T158:T169)</f>
        <v>0</v>
      </c>
      <c r="AR157" s="136" t="s">
        <v>197</v>
      </c>
      <c r="AT157" s="144" t="s">
        <v>77</v>
      </c>
      <c r="AU157" s="144" t="s">
        <v>85</v>
      </c>
      <c r="AY157" s="136" t="s">
        <v>172</v>
      </c>
      <c r="BK157" s="145">
        <f>SUM(BK158:BK169)</f>
        <v>0</v>
      </c>
    </row>
    <row r="158" spans="1:65" s="2" customFormat="1" ht="14.4" customHeight="1">
      <c r="A158" s="32"/>
      <c r="B158" s="148"/>
      <c r="C158" s="149" t="s">
        <v>249</v>
      </c>
      <c r="D158" s="149" t="s">
        <v>174</v>
      </c>
      <c r="E158" s="150" t="s">
        <v>2639</v>
      </c>
      <c r="F158" s="151" t="s">
        <v>2640</v>
      </c>
      <c r="G158" s="152" t="s">
        <v>556</v>
      </c>
      <c r="H158" s="153">
        <v>1</v>
      </c>
      <c r="I158" s="154"/>
      <c r="J158" s="155">
        <f>ROUND(I158*H158,2)</f>
        <v>0</v>
      </c>
      <c r="K158" s="151" t="s">
        <v>1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642</v>
      </c>
      <c r="AT158" s="160" t="s">
        <v>174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642</v>
      </c>
      <c r="BM158" s="160" t="s">
        <v>2641</v>
      </c>
    </row>
    <row r="159" spans="1:47" s="2" customFormat="1" ht="27">
      <c r="A159" s="32"/>
      <c r="B159" s="33"/>
      <c r="C159" s="32"/>
      <c r="D159" s="163" t="s">
        <v>191</v>
      </c>
      <c r="E159" s="32"/>
      <c r="F159" s="171" t="s">
        <v>2642</v>
      </c>
      <c r="G159" s="32"/>
      <c r="H159" s="32"/>
      <c r="I159" s="172"/>
      <c r="J159" s="32"/>
      <c r="K159" s="32"/>
      <c r="L159" s="33"/>
      <c r="M159" s="173"/>
      <c r="N159" s="174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191</v>
      </c>
      <c r="AU159" s="17" t="s">
        <v>88</v>
      </c>
    </row>
    <row r="160" spans="1:65" s="2" customFormat="1" ht="14.4" customHeight="1">
      <c r="A160" s="32"/>
      <c r="B160" s="148"/>
      <c r="C160" s="149" t="s">
        <v>8</v>
      </c>
      <c r="D160" s="149" t="s">
        <v>174</v>
      </c>
      <c r="E160" s="150" t="s">
        <v>2643</v>
      </c>
      <c r="F160" s="151" t="s">
        <v>2644</v>
      </c>
      <c r="G160" s="152" t="s">
        <v>556</v>
      </c>
      <c r="H160" s="153">
        <v>1</v>
      </c>
      <c r="I160" s="154"/>
      <c r="J160" s="155">
        <f>ROUND(I160*H160,2)</f>
        <v>0</v>
      </c>
      <c r="K160" s="151" t="s">
        <v>178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642</v>
      </c>
      <c r="AT160" s="160" t="s">
        <v>174</v>
      </c>
      <c r="AU160" s="160" t="s">
        <v>88</v>
      </c>
      <c r="AY160" s="17" t="s">
        <v>172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642</v>
      </c>
      <c r="BM160" s="160" t="s">
        <v>2645</v>
      </c>
    </row>
    <row r="161" spans="1:47" s="2" customFormat="1" ht="81">
      <c r="A161" s="32"/>
      <c r="B161" s="33"/>
      <c r="C161" s="32"/>
      <c r="D161" s="163" t="s">
        <v>191</v>
      </c>
      <c r="E161" s="32"/>
      <c r="F161" s="171" t="s">
        <v>2646</v>
      </c>
      <c r="G161" s="32"/>
      <c r="H161" s="32"/>
      <c r="I161" s="172"/>
      <c r="J161" s="32"/>
      <c r="K161" s="32"/>
      <c r="L161" s="33"/>
      <c r="M161" s="173"/>
      <c r="N161" s="174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191</v>
      </c>
      <c r="AU161" s="17" t="s">
        <v>88</v>
      </c>
    </row>
    <row r="162" spans="1:65" s="2" customFormat="1" ht="24.15" customHeight="1">
      <c r="A162" s="32"/>
      <c r="B162" s="148"/>
      <c r="C162" s="149" t="s">
        <v>257</v>
      </c>
      <c r="D162" s="149" t="s">
        <v>174</v>
      </c>
      <c r="E162" s="150" t="s">
        <v>2647</v>
      </c>
      <c r="F162" s="151" t="s">
        <v>2648</v>
      </c>
      <c r="G162" s="152" t="s">
        <v>556</v>
      </c>
      <c r="H162" s="153">
        <v>1</v>
      </c>
      <c r="I162" s="154"/>
      <c r="J162" s="155">
        <f>ROUND(I162*H162,2)</f>
        <v>0</v>
      </c>
      <c r="K162" s="151" t="s">
        <v>178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642</v>
      </c>
      <c r="AT162" s="160" t="s">
        <v>174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642</v>
      </c>
      <c r="BM162" s="160" t="s">
        <v>2649</v>
      </c>
    </row>
    <row r="163" spans="1:47" s="2" customFormat="1" ht="36">
      <c r="A163" s="32"/>
      <c r="B163" s="33"/>
      <c r="C163" s="32"/>
      <c r="D163" s="163" t="s">
        <v>191</v>
      </c>
      <c r="E163" s="32"/>
      <c r="F163" s="171" t="s">
        <v>2650</v>
      </c>
      <c r="G163" s="32"/>
      <c r="H163" s="32"/>
      <c r="I163" s="172"/>
      <c r="J163" s="32"/>
      <c r="K163" s="32"/>
      <c r="L163" s="33"/>
      <c r="M163" s="173"/>
      <c r="N163" s="174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191</v>
      </c>
      <c r="AU163" s="17" t="s">
        <v>88</v>
      </c>
    </row>
    <row r="164" spans="1:65" s="2" customFormat="1" ht="14.4" customHeight="1">
      <c r="A164" s="32"/>
      <c r="B164" s="148"/>
      <c r="C164" s="149" t="s">
        <v>262</v>
      </c>
      <c r="D164" s="149" t="s">
        <v>174</v>
      </c>
      <c r="E164" s="150" t="s">
        <v>2651</v>
      </c>
      <c r="F164" s="151" t="s">
        <v>2652</v>
      </c>
      <c r="G164" s="152" t="s">
        <v>556</v>
      </c>
      <c r="H164" s="153">
        <v>1</v>
      </c>
      <c r="I164" s="154"/>
      <c r="J164" s="155">
        <f>ROUND(I164*H164,2)</f>
        <v>0</v>
      </c>
      <c r="K164" s="151" t="s">
        <v>1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642</v>
      </c>
      <c r="AT164" s="160" t="s">
        <v>174</v>
      </c>
      <c r="AU164" s="160" t="s">
        <v>88</v>
      </c>
      <c r="AY164" s="17" t="s">
        <v>172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642</v>
      </c>
      <c r="BM164" s="160" t="s">
        <v>2653</v>
      </c>
    </row>
    <row r="165" spans="1:47" s="2" customFormat="1" ht="72">
      <c r="A165" s="32"/>
      <c r="B165" s="33"/>
      <c r="C165" s="32"/>
      <c r="D165" s="163" t="s">
        <v>191</v>
      </c>
      <c r="E165" s="32"/>
      <c r="F165" s="171" t="s">
        <v>2654</v>
      </c>
      <c r="G165" s="32"/>
      <c r="H165" s="32"/>
      <c r="I165" s="172"/>
      <c r="J165" s="32"/>
      <c r="K165" s="32"/>
      <c r="L165" s="33"/>
      <c r="M165" s="173"/>
      <c r="N165" s="174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191</v>
      </c>
      <c r="AU165" s="17" t="s">
        <v>88</v>
      </c>
    </row>
    <row r="166" spans="1:65" s="2" customFormat="1" ht="14.4" customHeight="1">
      <c r="A166" s="32"/>
      <c r="B166" s="148"/>
      <c r="C166" s="149" t="s">
        <v>266</v>
      </c>
      <c r="D166" s="149" t="s">
        <v>174</v>
      </c>
      <c r="E166" s="150" t="s">
        <v>2655</v>
      </c>
      <c r="F166" s="151" t="s">
        <v>2656</v>
      </c>
      <c r="G166" s="152" t="s">
        <v>556</v>
      </c>
      <c r="H166" s="153">
        <v>1</v>
      </c>
      <c r="I166" s="154"/>
      <c r="J166" s="155">
        <f>ROUND(I166*H166,2)</f>
        <v>0</v>
      </c>
      <c r="K166" s="151" t="s">
        <v>1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642</v>
      </c>
      <c r="AT166" s="160" t="s">
        <v>174</v>
      </c>
      <c r="AU166" s="160" t="s">
        <v>88</v>
      </c>
      <c r="AY166" s="17" t="s">
        <v>172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642</v>
      </c>
      <c r="BM166" s="160" t="s">
        <v>2657</v>
      </c>
    </row>
    <row r="167" spans="1:47" s="2" customFormat="1" ht="45">
      <c r="A167" s="32"/>
      <c r="B167" s="33"/>
      <c r="C167" s="32"/>
      <c r="D167" s="163" t="s">
        <v>191</v>
      </c>
      <c r="E167" s="32"/>
      <c r="F167" s="171" t="s">
        <v>2658</v>
      </c>
      <c r="G167" s="32"/>
      <c r="H167" s="32"/>
      <c r="I167" s="172"/>
      <c r="J167" s="32"/>
      <c r="K167" s="32"/>
      <c r="L167" s="33"/>
      <c r="M167" s="173"/>
      <c r="N167" s="174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191</v>
      </c>
      <c r="AU167" s="17" t="s">
        <v>88</v>
      </c>
    </row>
    <row r="168" spans="1:65" s="2" customFormat="1" ht="14.4" customHeight="1">
      <c r="A168" s="32"/>
      <c r="B168" s="148"/>
      <c r="C168" s="149" t="s">
        <v>270</v>
      </c>
      <c r="D168" s="149" t="s">
        <v>174</v>
      </c>
      <c r="E168" s="150" t="s">
        <v>2659</v>
      </c>
      <c r="F168" s="151" t="s">
        <v>2660</v>
      </c>
      <c r="G168" s="152" t="s">
        <v>556</v>
      </c>
      <c r="H168" s="153">
        <v>1</v>
      </c>
      <c r="I168" s="154"/>
      <c r="J168" s="155">
        <f>ROUND(I168*H168,2)</f>
        <v>0</v>
      </c>
      <c r="K168" s="151" t="s">
        <v>1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642</v>
      </c>
      <c r="AT168" s="160" t="s">
        <v>174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642</v>
      </c>
      <c r="BM168" s="160" t="s">
        <v>2661</v>
      </c>
    </row>
    <row r="169" spans="1:47" s="2" customFormat="1" ht="36">
      <c r="A169" s="32"/>
      <c r="B169" s="33"/>
      <c r="C169" s="32"/>
      <c r="D169" s="163" t="s">
        <v>191</v>
      </c>
      <c r="E169" s="32"/>
      <c r="F169" s="171" t="s">
        <v>2662</v>
      </c>
      <c r="G169" s="32"/>
      <c r="H169" s="32"/>
      <c r="I169" s="172"/>
      <c r="J169" s="32"/>
      <c r="K169" s="32"/>
      <c r="L169" s="33"/>
      <c r="M169" s="173"/>
      <c r="N169" s="174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191</v>
      </c>
      <c r="AU169" s="17" t="s">
        <v>88</v>
      </c>
    </row>
    <row r="170" spans="2:63" s="12" customFormat="1" ht="22.75" customHeight="1">
      <c r="B170" s="135"/>
      <c r="D170" s="136" t="s">
        <v>77</v>
      </c>
      <c r="E170" s="146" t="s">
        <v>637</v>
      </c>
      <c r="F170" s="146" t="s">
        <v>638</v>
      </c>
      <c r="I170" s="138"/>
      <c r="J170" s="147">
        <f>BK170</f>
        <v>0</v>
      </c>
      <c r="L170" s="135"/>
      <c r="M170" s="140"/>
      <c r="N170" s="141"/>
      <c r="O170" s="141"/>
      <c r="P170" s="142">
        <f>SUM(P171:P182)</f>
        <v>0</v>
      </c>
      <c r="Q170" s="141"/>
      <c r="R170" s="142">
        <f>SUM(R171:R182)</f>
        <v>0</v>
      </c>
      <c r="S170" s="141"/>
      <c r="T170" s="143">
        <f>SUM(T171:T182)</f>
        <v>0</v>
      </c>
      <c r="AR170" s="136" t="s">
        <v>197</v>
      </c>
      <c r="AT170" s="144" t="s">
        <v>77</v>
      </c>
      <c r="AU170" s="144" t="s">
        <v>85</v>
      </c>
      <c r="AY170" s="136" t="s">
        <v>172</v>
      </c>
      <c r="BK170" s="145">
        <f>SUM(BK171:BK182)</f>
        <v>0</v>
      </c>
    </row>
    <row r="171" spans="1:65" s="2" customFormat="1" ht="14.4" customHeight="1">
      <c r="A171" s="32"/>
      <c r="B171" s="148"/>
      <c r="C171" s="149" t="s">
        <v>278</v>
      </c>
      <c r="D171" s="149" t="s">
        <v>174</v>
      </c>
      <c r="E171" s="150" t="s">
        <v>2663</v>
      </c>
      <c r="F171" s="151" t="s">
        <v>2664</v>
      </c>
      <c r="G171" s="152" t="s">
        <v>556</v>
      </c>
      <c r="H171" s="153">
        <v>1</v>
      </c>
      <c r="I171" s="154"/>
      <c r="J171" s="155">
        <f>ROUND(I171*H171,2)</f>
        <v>0</v>
      </c>
      <c r="K171" s="151" t="s">
        <v>178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642</v>
      </c>
      <c r="AT171" s="160" t="s">
        <v>174</v>
      </c>
      <c r="AU171" s="160" t="s">
        <v>88</v>
      </c>
      <c r="AY171" s="17" t="s">
        <v>172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642</v>
      </c>
      <c r="BM171" s="160" t="s">
        <v>2665</v>
      </c>
    </row>
    <row r="172" spans="1:47" s="2" customFormat="1" ht="36">
      <c r="A172" s="32"/>
      <c r="B172" s="33"/>
      <c r="C172" s="32"/>
      <c r="D172" s="163" t="s">
        <v>191</v>
      </c>
      <c r="E172" s="32"/>
      <c r="F172" s="171" t="s">
        <v>2666</v>
      </c>
      <c r="G172" s="32"/>
      <c r="H172" s="32"/>
      <c r="I172" s="172"/>
      <c r="J172" s="32"/>
      <c r="K172" s="32"/>
      <c r="L172" s="33"/>
      <c r="M172" s="173"/>
      <c r="N172" s="174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191</v>
      </c>
      <c r="AU172" s="17" t="s">
        <v>88</v>
      </c>
    </row>
    <row r="173" spans="1:65" s="2" customFormat="1" ht="14.4" customHeight="1">
      <c r="A173" s="32"/>
      <c r="B173" s="148"/>
      <c r="C173" s="149" t="s">
        <v>7</v>
      </c>
      <c r="D173" s="149" t="s">
        <v>174</v>
      </c>
      <c r="E173" s="150" t="s">
        <v>2667</v>
      </c>
      <c r="F173" s="151" t="s">
        <v>2668</v>
      </c>
      <c r="G173" s="152" t="s">
        <v>556</v>
      </c>
      <c r="H173" s="153">
        <v>1</v>
      </c>
      <c r="I173" s="154"/>
      <c r="J173" s="155">
        <f>ROUND(I173*H173,2)</f>
        <v>0</v>
      </c>
      <c r="K173" s="151" t="s">
        <v>178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642</v>
      </c>
      <c r="AT173" s="160" t="s">
        <v>174</v>
      </c>
      <c r="AU173" s="160" t="s">
        <v>88</v>
      </c>
      <c r="AY173" s="17" t="s">
        <v>172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642</v>
      </c>
      <c r="BM173" s="160" t="s">
        <v>2669</v>
      </c>
    </row>
    <row r="174" spans="1:47" s="2" customFormat="1" ht="45">
      <c r="A174" s="32"/>
      <c r="B174" s="33"/>
      <c r="C174" s="32"/>
      <c r="D174" s="163" t="s">
        <v>191</v>
      </c>
      <c r="E174" s="32"/>
      <c r="F174" s="171" t="s">
        <v>2670</v>
      </c>
      <c r="G174" s="32"/>
      <c r="H174" s="32"/>
      <c r="I174" s="172"/>
      <c r="J174" s="32"/>
      <c r="K174" s="32"/>
      <c r="L174" s="33"/>
      <c r="M174" s="173"/>
      <c r="N174" s="174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191</v>
      </c>
      <c r="AU174" s="17" t="s">
        <v>88</v>
      </c>
    </row>
    <row r="175" spans="1:65" s="2" customFormat="1" ht="14.4" customHeight="1">
      <c r="A175" s="32"/>
      <c r="B175" s="148"/>
      <c r="C175" s="149" t="s">
        <v>286</v>
      </c>
      <c r="D175" s="149" t="s">
        <v>174</v>
      </c>
      <c r="E175" s="150" t="s">
        <v>2671</v>
      </c>
      <c r="F175" s="151" t="s">
        <v>2672</v>
      </c>
      <c r="G175" s="152" t="s">
        <v>556</v>
      </c>
      <c r="H175" s="153">
        <v>1</v>
      </c>
      <c r="I175" s="154"/>
      <c r="J175" s="155">
        <f>ROUND(I175*H175,2)</f>
        <v>0</v>
      </c>
      <c r="K175" s="151" t="s">
        <v>178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642</v>
      </c>
      <c r="AT175" s="160" t="s">
        <v>174</v>
      </c>
      <c r="AU175" s="160" t="s">
        <v>88</v>
      </c>
      <c r="AY175" s="17" t="s">
        <v>172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642</v>
      </c>
      <c r="BM175" s="160" t="s">
        <v>2673</v>
      </c>
    </row>
    <row r="176" spans="1:47" s="2" customFormat="1" ht="45">
      <c r="A176" s="32"/>
      <c r="B176" s="33"/>
      <c r="C176" s="32"/>
      <c r="D176" s="163" t="s">
        <v>191</v>
      </c>
      <c r="E176" s="32"/>
      <c r="F176" s="171" t="s">
        <v>2670</v>
      </c>
      <c r="G176" s="32"/>
      <c r="H176" s="32"/>
      <c r="I176" s="172"/>
      <c r="J176" s="32"/>
      <c r="K176" s="32"/>
      <c r="L176" s="33"/>
      <c r="M176" s="173"/>
      <c r="N176" s="174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191</v>
      </c>
      <c r="AU176" s="17" t="s">
        <v>88</v>
      </c>
    </row>
    <row r="177" spans="1:65" s="2" customFormat="1" ht="14.4" customHeight="1">
      <c r="A177" s="32"/>
      <c r="B177" s="148"/>
      <c r="C177" s="149" t="s">
        <v>291</v>
      </c>
      <c r="D177" s="149" t="s">
        <v>174</v>
      </c>
      <c r="E177" s="150" t="s">
        <v>2674</v>
      </c>
      <c r="F177" s="151" t="s">
        <v>2675</v>
      </c>
      <c r="G177" s="152" t="s">
        <v>556</v>
      </c>
      <c r="H177" s="153">
        <v>1</v>
      </c>
      <c r="I177" s="154"/>
      <c r="J177" s="155">
        <f>ROUND(I177*H177,2)</f>
        <v>0</v>
      </c>
      <c r="K177" s="151" t="s">
        <v>178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642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642</v>
      </c>
      <c r="BM177" s="160" t="s">
        <v>2676</v>
      </c>
    </row>
    <row r="178" spans="1:47" s="2" customFormat="1" ht="45">
      <c r="A178" s="32"/>
      <c r="B178" s="33"/>
      <c r="C178" s="32"/>
      <c r="D178" s="163" t="s">
        <v>191</v>
      </c>
      <c r="E178" s="32"/>
      <c r="F178" s="171" t="s">
        <v>2670</v>
      </c>
      <c r="G178" s="32"/>
      <c r="H178" s="32"/>
      <c r="I178" s="172"/>
      <c r="J178" s="32"/>
      <c r="K178" s="32"/>
      <c r="L178" s="33"/>
      <c r="M178" s="173"/>
      <c r="N178" s="174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191</v>
      </c>
      <c r="AU178" s="17" t="s">
        <v>88</v>
      </c>
    </row>
    <row r="179" spans="1:65" s="2" customFormat="1" ht="14.4" customHeight="1">
      <c r="A179" s="32"/>
      <c r="B179" s="148"/>
      <c r="C179" s="149" t="s">
        <v>298</v>
      </c>
      <c r="D179" s="149" t="s">
        <v>174</v>
      </c>
      <c r="E179" s="150" t="s">
        <v>2677</v>
      </c>
      <c r="F179" s="151" t="s">
        <v>2678</v>
      </c>
      <c r="G179" s="152" t="s">
        <v>556</v>
      </c>
      <c r="H179" s="153">
        <v>1</v>
      </c>
      <c r="I179" s="154"/>
      <c r="J179" s="155">
        <f>ROUND(I179*H179,2)</f>
        <v>0</v>
      </c>
      <c r="K179" s="151" t="s">
        <v>178</v>
      </c>
      <c r="L179" s="33"/>
      <c r="M179" s="156" t="s">
        <v>1</v>
      </c>
      <c r="N179" s="157" t="s">
        <v>43</v>
      </c>
      <c r="O179" s="58"/>
      <c r="P179" s="158">
        <f>O179*H179</f>
        <v>0</v>
      </c>
      <c r="Q179" s="158">
        <v>0</v>
      </c>
      <c r="R179" s="158">
        <f>Q179*H179</f>
        <v>0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642</v>
      </c>
      <c r="AT179" s="160" t="s">
        <v>174</v>
      </c>
      <c r="AU179" s="160" t="s">
        <v>88</v>
      </c>
      <c r="AY179" s="17" t="s">
        <v>172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642</v>
      </c>
      <c r="BM179" s="160" t="s">
        <v>2679</v>
      </c>
    </row>
    <row r="180" spans="1:47" s="2" customFormat="1" ht="45">
      <c r="A180" s="32"/>
      <c r="B180" s="33"/>
      <c r="C180" s="32"/>
      <c r="D180" s="163" t="s">
        <v>191</v>
      </c>
      <c r="E180" s="32"/>
      <c r="F180" s="171" t="s">
        <v>2670</v>
      </c>
      <c r="G180" s="32"/>
      <c r="H180" s="32"/>
      <c r="I180" s="172"/>
      <c r="J180" s="32"/>
      <c r="K180" s="32"/>
      <c r="L180" s="33"/>
      <c r="M180" s="173"/>
      <c r="N180" s="174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191</v>
      </c>
      <c r="AU180" s="17" t="s">
        <v>88</v>
      </c>
    </row>
    <row r="181" spans="1:65" s="2" customFormat="1" ht="14.4" customHeight="1">
      <c r="A181" s="32"/>
      <c r="B181" s="148"/>
      <c r="C181" s="149" t="s">
        <v>312</v>
      </c>
      <c r="D181" s="149" t="s">
        <v>174</v>
      </c>
      <c r="E181" s="150" t="s">
        <v>2680</v>
      </c>
      <c r="F181" s="151" t="s">
        <v>2681</v>
      </c>
      <c r="G181" s="152" t="s">
        <v>556</v>
      </c>
      <c r="H181" s="153">
        <v>1</v>
      </c>
      <c r="I181" s="154"/>
      <c r="J181" s="155">
        <f>ROUND(I181*H181,2)</f>
        <v>0</v>
      </c>
      <c r="K181" s="151" t="s">
        <v>178</v>
      </c>
      <c r="L181" s="33"/>
      <c r="M181" s="156" t="s">
        <v>1</v>
      </c>
      <c r="N181" s="157" t="s">
        <v>43</v>
      </c>
      <c r="O181" s="58"/>
      <c r="P181" s="158">
        <f>O181*H181</f>
        <v>0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642</v>
      </c>
      <c r="AT181" s="160" t="s">
        <v>174</v>
      </c>
      <c r="AU181" s="160" t="s">
        <v>88</v>
      </c>
      <c r="AY181" s="17" t="s">
        <v>172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642</v>
      </c>
      <c r="BM181" s="160" t="s">
        <v>2682</v>
      </c>
    </row>
    <row r="182" spans="1:47" s="2" customFormat="1" ht="45">
      <c r="A182" s="32"/>
      <c r="B182" s="33"/>
      <c r="C182" s="32"/>
      <c r="D182" s="163" t="s">
        <v>191</v>
      </c>
      <c r="E182" s="32"/>
      <c r="F182" s="171" t="s">
        <v>2670</v>
      </c>
      <c r="G182" s="32"/>
      <c r="H182" s="32"/>
      <c r="I182" s="172"/>
      <c r="J182" s="32"/>
      <c r="K182" s="32"/>
      <c r="L182" s="33"/>
      <c r="M182" s="173"/>
      <c r="N182" s="174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191</v>
      </c>
      <c r="AU182" s="17" t="s">
        <v>88</v>
      </c>
    </row>
    <row r="183" spans="2:63" s="12" customFormat="1" ht="22.75" customHeight="1">
      <c r="B183" s="135"/>
      <c r="D183" s="136" t="s">
        <v>77</v>
      </c>
      <c r="E183" s="146" t="s">
        <v>2683</v>
      </c>
      <c r="F183" s="146" t="s">
        <v>2684</v>
      </c>
      <c r="I183" s="138"/>
      <c r="J183" s="147">
        <f>BK183</f>
        <v>0</v>
      </c>
      <c r="L183" s="135"/>
      <c r="M183" s="140"/>
      <c r="N183" s="141"/>
      <c r="O183" s="141"/>
      <c r="P183" s="142">
        <f>SUM(P184:P185)</f>
        <v>0</v>
      </c>
      <c r="Q183" s="141"/>
      <c r="R183" s="142">
        <f>SUM(R184:R185)</f>
        <v>0</v>
      </c>
      <c r="S183" s="141"/>
      <c r="T183" s="143">
        <f>SUM(T184:T185)</f>
        <v>0</v>
      </c>
      <c r="AR183" s="136" t="s">
        <v>197</v>
      </c>
      <c r="AT183" s="144" t="s">
        <v>77</v>
      </c>
      <c r="AU183" s="144" t="s">
        <v>85</v>
      </c>
      <c r="AY183" s="136" t="s">
        <v>172</v>
      </c>
      <c r="BK183" s="145">
        <f>SUM(BK184:BK185)</f>
        <v>0</v>
      </c>
    </row>
    <row r="184" spans="1:65" s="2" customFormat="1" ht="14.4" customHeight="1">
      <c r="A184" s="32"/>
      <c r="B184" s="148"/>
      <c r="C184" s="149" t="s">
        <v>319</v>
      </c>
      <c r="D184" s="149" t="s">
        <v>174</v>
      </c>
      <c r="E184" s="150" t="s">
        <v>2685</v>
      </c>
      <c r="F184" s="151" t="s">
        <v>2686</v>
      </c>
      <c r="G184" s="152" t="s">
        <v>556</v>
      </c>
      <c r="H184" s="153">
        <v>1</v>
      </c>
      <c r="I184" s="154"/>
      <c r="J184" s="155">
        <f>ROUND(I184*H184,2)</f>
        <v>0</v>
      </c>
      <c r="K184" s="151" t="s">
        <v>178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642</v>
      </c>
      <c r="AT184" s="160" t="s">
        <v>174</v>
      </c>
      <c r="AU184" s="160" t="s">
        <v>88</v>
      </c>
      <c r="AY184" s="17" t="s">
        <v>172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642</v>
      </c>
      <c r="BM184" s="160" t="s">
        <v>2687</v>
      </c>
    </row>
    <row r="185" spans="1:47" s="2" customFormat="1" ht="27">
      <c r="A185" s="32"/>
      <c r="B185" s="33"/>
      <c r="C185" s="32"/>
      <c r="D185" s="163" t="s">
        <v>191</v>
      </c>
      <c r="E185" s="32"/>
      <c r="F185" s="171" t="s">
        <v>2688</v>
      </c>
      <c r="G185" s="32"/>
      <c r="H185" s="32"/>
      <c r="I185" s="172"/>
      <c r="J185" s="32"/>
      <c r="K185" s="32"/>
      <c r="L185" s="33"/>
      <c r="M185" s="173"/>
      <c r="N185" s="174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191</v>
      </c>
      <c r="AU185" s="17" t="s">
        <v>88</v>
      </c>
    </row>
    <row r="186" spans="2:63" s="12" customFormat="1" ht="22.75" customHeight="1">
      <c r="B186" s="135"/>
      <c r="D186" s="136" t="s">
        <v>77</v>
      </c>
      <c r="E186" s="146" t="s">
        <v>2689</v>
      </c>
      <c r="F186" s="146" t="s">
        <v>2690</v>
      </c>
      <c r="I186" s="138"/>
      <c r="J186" s="147">
        <f>BK186</f>
        <v>0</v>
      </c>
      <c r="L186" s="135"/>
      <c r="M186" s="140"/>
      <c r="N186" s="141"/>
      <c r="O186" s="141"/>
      <c r="P186" s="142">
        <f>SUM(P187:P192)</f>
        <v>0</v>
      </c>
      <c r="Q186" s="141"/>
      <c r="R186" s="142">
        <f>SUM(R187:R192)</f>
        <v>0</v>
      </c>
      <c r="S186" s="141"/>
      <c r="T186" s="143">
        <f>SUM(T187:T192)</f>
        <v>0</v>
      </c>
      <c r="AR186" s="136" t="s">
        <v>197</v>
      </c>
      <c r="AT186" s="144" t="s">
        <v>77</v>
      </c>
      <c r="AU186" s="144" t="s">
        <v>85</v>
      </c>
      <c r="AY186" s="136" t="s">
        <v>172</v>
      </c>
      <c r="BK186" s="145">
        <f>SUM(BK187:BK192)</f>
        <v>0</v>
      </c>
    </row>
    <row r="187" spans="1:65" s="2" customFormat="1" ht="14.4" customHeight="1">
      <c r="A187" s="32"/>
      <c r="B187" s="148"/>
      <c r="C187" s="149" t="s">
        <v>324</v>
      </c>
      <c r="D187" s="149" t="s">
        <v>174</v>
      </c>
      <c r="E187" s="150" t="s">
        <v>2691</v>
      </c>
      <c r="F187" s="151" t="s">
        <v>2692</v>
      </c>
      <c r="G187" s="152" t="s">
        <v>556</v>
      </c>
      <c r="H187" s="153">
        <v>1</v>
      </c>
      <c r="I187" s="154"/>
      <c r="J187" s="155">
        <f>ROUND(I187*H187,2)</f>
        <v>0</v>
      </c>
      <c r="K187" s="151" t="s">
        <v>178</v>
      </c>
      <c r="L187" s="33"/>
      <c r="M187" s="156" t="s">
        <v>1</v>
      </c>
      <c r="N187" s="157" t="s">
        <v>43</v>
      </c>
      <c r="O187" s="58"/>
      <c r="P187" s="158">
        <f>O187*H187</f>
        <v>0</v>
      </c>
      <c r="Q187" s="158">
        <v>0</v>
      </c>
      <c r="R187" s="158">
        <f>Q187*H187</f>
        <v>0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642</v>
      </c>
      <c r="AT187" s="160" t="s">
        <v>174</v>
      </c>
      <c r="AU187" s="160" t="s">
        <v>88</v>
      </c>
      <c r="AY187" s="17" t="s">
        <v>172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85</v>
      </c>
      <c r="BK187" s="161">
        <f>ROUND(I187*H187,2)</f>
        <v>0</v>
      </c>
      <c r="BL187" s="17" t="s">
        <v>642</v>
      </c>
      <c r="BM187" s="160" t="s">
        <v>2693</v>
      </c>
    </row>
    <row r="188" spans="1:47" s="2" customFormat="1" ht="54">
      <c r="A188" s="32"/>
      <c r="B188" s="33"/>
      <c r="C188" s="32"/>
      <c r="D188" s="163" t="s">
        <v>191</v>
      </c>
      <c r="E188" s="32"/>
      <c r="F188" s="171" t="s">
        <v>2694</v>
      </c>
      <c r="G188" s="32"/>
      <c r="H188" s="32"/>
      <c r="I188" s="172"/>
      <c r="J188" s="32"/>
      <c r="K188" s="32"/>
      <c r="L188" s="33"/>
      <c r="M188" s="173"/>
      <c r="N188" s="174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191</v>
      </c>
      <c r="AU188" s="17" t="s">
        <v>88</v>
      </c>
    </row>
    <row r="189" spans="1:65" s="2" customFormat="1" ht="14.4" customHeight="1">
      <c r="A189" s="32"/>
      <c r="B189" s="148"/>
      <c r="C189" s="149" t="s">
        <v>328</v>
      </c>
      <c r="D189" s="149" t="s">
        <v>174</v>
      </c>
      <c r="E189" s="150" t="s">
        <v>2695</v>
      </c>
      <c r="F189" s="151" t="s">
        <v>2696</v>
      </c>
      <c r="G189" s="152" t="s">
        <v>556</v>
      </c>
      <c r="H189" s="153">
        <v>1</v>
      </c>
      <c r="I189" s="154"/>
      <c r="J189" s="155">
        <f>ROUND(I189*H189,2)</f>
        <v>0</v>
      </c>
      <c r="K189" s="151" t="s">
        <v>178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0</v>
      </c>
      <c r="R189" s="158">
        <f>Q189*H189</f>
        <v>0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642</v>
      </c>
      <c r="AT189" s="160" t="s">
        <v>174</v>
      </c>
      <c r="AU189" s="160" t="s">
        <v>88</v>
      </c>
      <c r="AY189" s="17" t="s">
        <v>172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642</v>
      </c>
      <c r="BM189" s="160" t="s">
        <v>2697</v>
      </c>
    </row>
    <row r="190" spans="1:47" s="2" customFormat="1" ht="63">
      <c r="A190" s="32"/>
      <c r="B190" s="33"/>
      <c r="C190" s="32"/>
      <c r="D190" s="163" t="s">
        <v>191</v>
      </c>
      <c r="E190" s="32"/>
      <c r="F190" s="171" t="s">
        <v>2698</v>
      </c>
      <c r="G190" s="32"/>
      <c r="H190" s="32"/>
      <c r="I190" s="172"/>
      <c r="J190" s="32"/>
      <c r="K190" s="32"/>
      <c r="L190" s="33"/>
      <c r="M190" s="173"/>
      <c r="N190" s="174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191</v>
      </c>
      <c r="AU190" s="17" t="s">
        <v>88</v>
      </c>
    </row>
    <row r="191" spans="1:65" s="2" customFormat="1" ht="24.15" customHeight="1">
      <c r="A191" s="32"/>
      <c r="B191" s="148"/>
      <c r="C191" s="149" t="s">
        <v>332</v>
      </c>
      <c r="D191" s="149" t="s">
        <v>174</v>
      </c>
      <c r="E191" s="150" t="s">
        <v>2699</v>
      </c>
      <c r="F191" s="151" t="s">
        <v>2700</v>
      </c>
      <c r="G191" s="152" t="s">
        <v>556</v>
      </c>
      <c r="H191" s="153">
        <v>1</v>
      </c>
      <c r="I191" s="154"/>
      <c r="J191" s="155">
        <f>ROUND(I191*H191,2)</f>
        <v>0</v>
      </c>
      <c r="K191" s="151" t="s">
        <v>178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642</v>
      </c>
      <c r="AT191" s="160" t="s">
        <v>174</v>
      </c>
      <c r="AU191" s="160" t="s">
        <v>88</v>
      </c>
      <c r="AY191" s="17" t="s">
        <v>172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642</v>
      </c>
      <c r="BM191" s="160" t="s">
        <v>2701</v>
      </c>
    </row>
    <row r="192" spans="1:47" s="2" customFormat="1" ht="144">
      <c r="A192" s="32"/>
      <c r="B192" s="33"/>
      <c r="C192" s="32"/>
      <c r="D192" s="163" t="s">
        <v>191</v>
      </c>
      <c r="E192" s="32"/>
      <c r="F192" s="171" t="s">
        <v>2702</v>
      </c>
      <c r="G192" s="32"/>
      <c r="H192" s="32"/>
      <c r="I192" s="172"/>
      <c r="J192" s="32"/>
      <c r="K192" s="32"/>
      <c r="L192" s="33"/>
      <c r="M192" s="173"/>
      <c r="N192" s="174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191</v>
      </c>
      <c r="AU192" s="17" t="s">
        <v>88</v>
      </c>
    </row>
    <row r="193" spans="2:63" s="12" customFormat="1" ht="22.75" customHeight="1">
      <c r="B193" s="135"/>
      <c r="D193" s="136" t="s">
        <v>77</v>
      </c>
      <c r="E193" s="146" t="s">
        <v>2703</v>
      </c>
      <c r="F193" s="146" t="s">
        <v>2704</v>
      </c>
      <c r="I193" s="138"/>
      <c r="J193" s="147">
        <f>BK193</f>
        <v>0</v>
      </c>
      <c r="L193" s="135"/>
      <c r="M193" s="140"/>
      <c r="N193" s="141"/>
      <c r="O193" s="141"/>
      <c r="P193" s="142">
        <f>P194</f>
        <v>0</v>
      </c>
      <c r="Q193" s="141"/>
      <c r="R193" s="142">
        <f>R194</f>
        <v>0</v>
      </c>
      <c r="S193" s="141"/>
      <c r="T193" s="143">
        <f>T194</f>
        <v>0</v>
      </c>
      <c r="AR193" s="136" t="s">
        <v>197</v>
      </c>
      <c r="AT193" s="144" t="s">
        <v>77</v>
      </c>
      <c r="AU193" s="144" t="s">
        <v>85</v>
      </c>
      <c r="AY193" s="136" t="s">
        <v>172</v>
      </c>
      <c r="BK193" s="145">
        <f>BK194</f>
        <v>0</v>
      </c>
    </row>
    <row r="194" spans="1:65" s="2" customFormat="1" ht="14.4" customHeight="1">
      <c r="A194" s="32"/>
      <c r="B194" s="148"/>
      <c r="C194" s="149" t="s">
        <v>339</v>
      </c>
      <c r="D194" s="149" t="s">
        <v>174</v>
      </c>
      <c r="E194" s="150" t="s">
        <v>2705</v>
      </c>
      <c r="F194" s="151" t="s">
        <v>2706</v>
      </c>
      <c r="G194" s="152" t="s">
        <v>556</v>
      </c>
      <c r="H194" s="153">
        <v>1</v>
      </c>
      <c r="I194" s="154"/>
      <c r="J194" s="155">
        <f>ROUND(I194*H194,2)</f>
        <v>0</v>
      </c>
      <c r="K194" s="151" t="s">
        <v>178</v>
      </c>
      <c r="L194" s="33"/>
      <c r="M194" s="205" t="s">
        <v>1</v>
      </c>
      <c r="N194" s="206" t="s">
        <v>43</v>
      </c>
      <c r="O194" s="195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642</v>
      </c>
      <c r="AT194" s="160" t="s">
        <v>174</v>
      </c>
      <c r="AU194" s="160" t="s">
        <v>88</v>
      </c>
      <c r="AY194" s="17" t="s">
        <v>172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642</v>
      </c>
      <c r="BM194" s="160" t="s">
        <v>2707</v>
      </c>
    </row>
    <row r="195" spans="1:31" s="2" customFormat="1" ht="7" customHeight="1">
      <c r="A195" s="32"/>
      <c r="B195" s="47"/>
      <c r="C195" s="48"/>
      <c r="D195" s="48"/>
      <c r="E195" s="48"/>
      <c r="F195" s="48"/>
      <c r="G195" s="48"/>
      <c r="H195" s="48"/>
      <c r="I195" s="48"/>
      <c r="J195" s="48"/>
      <c r="K195" s="48"/>
      <c r="L195" s="33"/>
      <c r="M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</sheetData>
  <autoFilter ref="C124:K194"/>
  <mergeCells count="9">
    <mergeCell ref="E86:H86"/>
    <mergeCell ref="E115:H115"/>
    <mergeCell ref="E117:H117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93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136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138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87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ROUND(J133,2)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ROUND((SUM(BE133:BE325)),2)</f>
        <v>0</v>
      </c>
      <c r="G35" s="32"/>
      <c r="H35" s="32"/>
      <c r="I35" s="105">
        <v>0.21</v>
      </c>
      <c r="J35" s="104">
        <f>ROUND(((SUM(BE133:BE325))*I35),2)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ROUND((SUM(BF133:BF325)),2)</f>
        <v>0</v>
      </c>
      <c r="G36" s="32"/>
      <c r="H36" s="32"/>
      <c r="I36" s="105">
        <v>0.15</v>
      </c>
      <c r="J36" s="104">
        <f>ROUND(((SUM(BF133:BF325))*I36),2)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ROUND((SUM(BG133:BG325)),2)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ROUND((SUM(BH133:BH325)),2)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ROUND((SUM(BI133:BI325)),2)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136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302 - Dešťová kanalizace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J133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J134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J135</f>
        <v>0</v>
      </c>
      <c r="L100" s="121"/>
    </row>
    <row r="101" spans="2:12" s="10" customFormat="1" ht="19.9" customHeight="1">
      <c r="B101" s="121"/>
      <c r="D101" s="122" t="s">
        <v>146</v>
      </c>
      <c r="E101" s="123"/>
      <c r="F101" s="123"/>
      <c r="G101" s="123"/>
      <c r="H101" s="123"/>
      <c r="I101" s="123"/>
      <c r="J101" s="124">
        <f>J211</f>
        <v>0</v>
      </c>
      <c r="L101" s="121"/>
    </row>
    <row r="102" spans="2:12" s="10" customFormat="1" ht="19.9" customHeight="1">
      <c r="B102" s="121"/>
      <c r="D102" s="122" t="s">
        <v>147</v>
      </c>
      <c r="E102" s="123"/>
      <c r="F102" s="123"/>
      <c r="G102" s="123"/>
      <c r="H102" s="123"/>
      <c r="I102" s="123"/>
      <c r="J102" s="124">
        <f>J220</f>
        <v>0</v>
      </c>
      <c r="L102" s="121"/>
    </row>
    <row r="103" spans="2:12" s="10" customFormat="1" ht="19.9" customHeight="1">
      <c r="B103" s="121"/>
      <c r="D103" s="122" t="s">
        <v>148</v>
      </c>
      <c r="E103" s="123"/>
      <c r="F103" s="123"/>
      <c r="G103" s="123"/>
      <c r="H103" s="123"/>
      <c r="I103" s="123"/>
      <c r="J103" s="124">
        <f>J234</f>
        <v>0</v>
      </c>
      <c r="L103" s="121"/>
    </row>
    <row r="104" spans="2:12" s="10" customFormat="1" ht="19.9" customHeight="1">
      <c r="B104" s="121"/>
      <c r="D104" s="122" t="s">
        <v>149</v>
      </c>
      <c r="E104" s="123"/>
      <c r="F104" s="123"/>
      <c r="G104" s="123"/>
      <c r="H104" s="123"/>
      <c r="I104" s="123"/>
      <c r="J104" s="124">
        <f>J243</f>
        <v>0</v>
      </c>
      <c r="L104" s="121"/>
    </row>
    <row r="105" spans="2:12" s="10" customFormat="1" ht="19.9" customHeight="1">
      <c r="B105" s="121"/>
      <c r="D105" s="122" t="s">
        <v>150</v>
      </c>
      <c r="E105" s="123"/>
      <c r="F105" s="123"/>
      <c r="G105" s="123"/>
      <c r="H105" s="123"/>
      <c r="I105" s="123"/>
      <c r="J105" s="124">
        <f>J294</f>
        <v>0</v>
      </c>
      <c r="L105" s="121"/>
    </row>
    <row r="106" spans="2:12" s="10" customFormat="1" ht="19.9" customHeight="1">
      <c r="B106" s="121"/>
      <c r="D106" s="122" t="s">
        <v>151</v>
      </c>
      <c r="E106" s="123"/>
      <c r="F106" s="123"/>
      <c r="G106" s="123"/>
      <c r="H106" s="123"/>
      <c r="I106" s="123"/>
      <c r="J106" s="124">
        <f>J307</f>
        <v>0</v>
      </c>
      <c r="L106" s="121"/>
    </row>
    <row r="107" spans="2:12" s="10" customFormat="1" ht="19.9" customHeight="1">
      <c r="B107" s="121"/>
      <c r="D107" s="122" t="s">
        <v>152</v>
      </c>
      <c r="E107" s="123"/>
      <c r="F107" s="123"/>
      <c r="G107" s="123"/>
      <c r="H107" s="123"/>
      <c r="I107" s="123"/>
      <c r="J107" s="124">
        <f>J314</f>
        <v>0</v>
      </c>
      <c r="L107" s="121"/>
    </row>
    <row r="108" spans="2:12" s="9" customFormat="1" ht="25" customHeight="1">
      <c r="B108" s="117"/>
      <c r="D108" s="118" t="s">
        <v>153</v>
      </c>
      <c r="E108" s="119"/>
      <c r="F108" s="119"/>
      <c r="G108" s="119"/>
      <c r="H108" s="119"/>
      <c r="I108" s="119"/>
      <c r="J108" s="120">
        <f>J317</f>
        <v>0</v>
      </c>
      <c r="L108" s="117"/>
    </row>
    <row r="109" spans="2:12" s="10" customFormat="1" ht="19.9" customHeight="1">
      <c r="B109" s="121"/>
      <c r="D109" s="122" t="s">
        <v>154</v>
      </c>
      <c r="E109" s="123"/>
      <c r="F109" s="123"/>
      <c r="G109" s="123"/>
      <c r="H109" s="123"/>
      <c r="I109" s="123"/>
      <c r="J109" s="124">
        <f>J318</f>
        <v>0</v>
      </c>
      <c r="L109" s="121"/>
    </row>
    <row r="110" spans="2:12" s="9" customFormat="1" ht="25" customHeight="1">
      <c r="B110" s="117"/>
      <c r="D110" s="118" t="s">
        <v>155</v>
      </c>
      <c r="E110" s="119"/>
      <c r="F110" s="119"/>
      <c r="G110" s="119"/>
      <c r="H110" s="119"/>
      <c r="I110" s="119"/>
      <c r="J110" s="120">
        <f>J320</f>
        <v>0</v>
      </c>
      <c r="L110" s="117"/>
    </row>
    <row r="111" spans="2:12" s="10" customFormat="1" ht="19.9" customHeight="1">
      <c r="B111" s="121"/>
      <c r="D111" s="122" t="s">
        <v>156</v>
      </c>
      <c r="E111" s="123"/>
      <c r="F111" s="123"/>
      <c r="G111" s="123"/>
      <c r="H111" s="123"/>
      <c r="I111" s="123"/>
      <c r="J111" s="124">
        <f>J321</f>
        <v>0</v>
      </c>
      <c r="L111" s="121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7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" customHeight="1">
      <c r="A118" s="32"/>
      <c r="B118" s="33"/>
      <c r="C118" s="21" t="s">
        <v>157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7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3.25" customHeight="1">
      <c r="A121" s="32"/>
      <c r="B121" s="33"/>
      <c r="C121" s="32"/>
      <c r="D121" s="32"/>
      <c r="E121" s="254" t="str">
        <f>E7</f>
        <v>Rekonstrukce místních komunikací v sídlišti K Hradišťku v Dačicích - I. Etapa - aktualizace</v>
      </c>
      <c r="F121" s="255"/>
      <c r="G121" s="255"/>
      <c r="H121" s="255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12" s="1" customFormat="1" ht="12" customHeight="1">
      <c r="B122" s="20"/>
      <c r="C122" s="27" t="s">
        <v>135</v>
      </c>
      <c r="L122" s="20"/>
    </row>
    <row r="123" spans="1:31" s="2" customFormat="1" ht="23.25" customHeight="1">
      <c r="A123" s="32"/>
      <c r="B123" s="33"/>
      <c r="C123" s="32"/>
      <c r="D123" s="32"/>
      <c r="E123" s="254" t="s">
        <v>136</v>
      </c>
      <c r="F123" s="256"/>
      <c r="G123" s="256"/>
      <c r="H123" s="25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137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16" t="str">
        <f>E11</f>
        <v>SO 302 - Dešťová kanalizace</v>
      </c>
      <c r="F125" s="256"/>
      <c r="G125" s="256"/>
      <c r="H125" s="25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F14</f>
        <v>Dačice</v>
      </c>
      <c r="G127" s="32"/>
      <c r="H127" s="32"/>
      <c r="I127" s="27" t="s">
        <v>22</v>
      </c>
      <c r="J127" s="55" t="str">
        <f>IF(J14="","",J14)</f>
        <v>21. 10. 2021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7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40" customHeight="1">
      <c r="A129" s="32"/>
      <c r="B129" s="33"/>
      <c r="C129" s="27" t="s">
        <v>24</v>
      </c>
      <c r="D129" s="32"/>
      <c r="E129" s="32"/>
      <c r="F129" s="25" t="str">
        <f>E17</f>
        <v>Město Dačice, Krajířova 27, 380 13 Dačice</v>
      </c>
      <c r="G129" s="32"/>
      <c r="H129" s="32"/>
      <c r="I129" s="27" t="s">
        <v>31</v>
      </c>
      <c r="J129" s="30" t="str">
        <f>E23</f>
        <v>Ing. arch. Martin Jirovský Ph.D., MBA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40" customHeight="1">
      <c r="A130" s="32"/>
      <c r="B130" s="33"/>
      <c r="C130" s="27" t="s">
        <v>29</v>
      </c>
      <c r="D130" s="32"/>
      <c r="E130" s="32"/>
      <c r="F130" s="25" t="str">
        <f>IF(E20="","",E20)</f>
        <v>Vyplň údaj</v>
      </c>
      <c r="G130" s="32"/>
      <c r="H130" s="32"/>
      <c r="I130" s="27" t="s">
        <v>35</v>
      </c>
      <c r="J130" s="30" t="str">
        <f>E26</f>
        <v>Centrum služeb Staré město; Petra Stejskalová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2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5"/>
      <c r="B132" s="126"/>
      <c r="C132" s="127" t="s">
        <v>158</v>
      </c>
      <c r="D132" s="128" t="s">
        <v>63</v>
      </c>
      <c r="E132" s="128" t="s">
        <v>59</v>
      </c>
      <c r="F132" s="128" t="s">
        <v>60</v>
      </c>
      <c r="G132" s="128" t="s">
        <v>159</v>
      </c>
      <c r="H132" s="128" t="s">
        <v>160</v>
      </c>
      <c r="I132" s="128" t="s">
        <v>161</v>
      </c>
      <c r="J132" s="128" t="s">
        <v>141</v>
      </c>
      <c r="K132" s="129" t="s">
        <v>162</v>
      </c>
      <c r="L132" s="130"/>
      <c r="M132" s="62" t="s">
        <v>1</v>
      </c>
      <c r="N132" s="63" t="s">
        <v>42</v>
      </c>
      <c r="O132" s="63" t="s">
        <v>163</v>
      </c>
      <c r="P132" s="63" t="s">
        <v>164</v>
      </c>
      <c r="Q132" s="63" t="s">
        <v>165</v>
      </c>
      <c r="R132" s="63" t="s">
        <v>166</v>
      </c>
      <c r="S132" s="63" t="s">
        <v>167</v>
      </c>
      <c r="T132" s="64" t="s">
        <v>168</v>
      </c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</row>
    <row r="133" spans="1:63" s="2" customFormat="1" ht="22.75" customHeight="1">
      <c r="A133" s="32"/>
      <c r="B133" s="33"/>
      <c r="C133" s="69" t="s">
        <v>169</v>
      </c>
      <c r="D133" s="32"/>
      <c r="E133" s="32"/>
      <c r="F133" s="32"/>
      <c r="G133" s="32"/>
      <c r="H133" s="32"/>
      <c r="I133" s="32"/>
      <c r="J133" s="131">
        <f>BK133</f>
        <v>0</v>
      </c>
      <c r="K133" s="32"/>
      <c r="L133" s="33"/>
      <c r="M133" s="65"/>
      <c r="N133" s="56"/>
      <c r="O133" s="66"/>
      <c r="P133" s="132">
        <f>P134+P317+P320</f>
        <v>0</v>
      </c>
      <c r="Q133" s="66"/>
      <c r="R133" s="132">
        <f>R134+R317+R320</f>
        <v>1778.14299627</v>
      </c>
      <c r="S133" s="66"/>
      <c r="T133" s="133">
        <f>T134+T317+T320</f>
        <v>74.7139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77</v>
      </c>
      <c r="AU133" s="17" t="s">
        <v>143</v>
      </c>
      <c r="BK133" s="134">
        <f>BK134+BK317+BK320</f>
        <v>0</v>
      </c>
    </row>
    <row r="134" spans="2:63" s="12" customFormat="1" ht="25.9" customHeight="1">
      <c r="B134" s="135"/>
      <c r="D134" s="136" t="s">
        <v>77</v>
      </c>
      <c r="E134" s="137" t="s">
        <v>170</v>
      </c>
      <c r="F134" s="137" t="s">
        <v>171</v>
      </c>
      <c r="I134" s="138"/>
      <c r="J134" s="139">
        <f>BK134</f>
        <v>0</v>
      </c>
      <c r="L134" s="135"/>
      <c r="M134" s="140"/>
      <c r="N134" s="141"/>
      <c r="O134" s="141"/>
      <c r="P134" s="142">
        <f>P135+P211+P220+P234+P243+P294+P307+P314</f>
        <v>0</v>
      </c>
      <c r="Q134" s="141"/>
      <c r="R134" s="142">
        <f>R135+R211+R220+R234+R243+R294+R307+R314</f>
        <v>1778.14299627</v>
      </c>
      <c r="S134" s="141"/>
      <c r="T134" s="143">
        <f>T135+T211+T220+T234+T243+T294+T307+T314</f>
        <v>74.7139</v>
      </c>
      <c r="AR134" s="136" t="s">
        <v>85</v>
      </c>
      <c r="AT134" s="144" t="s">
        <v>77</v>
      </c>
      <c r="AU134" s="144" t="s">
        <v>78</v>
      </c>
      <c r="AY134" s="136" t="s">
        <v>172</v>
      </c>
      <c r="BK134" s="145">
        <f>BK135+BK211+BK220+BK234+BK243+BK294+BK307+BK314</f>
        <v>0</v>
      </c>
    </row>
    <row r="135" spans="2:63" s="12" customFormat="1" ht="22.75" customHeight="1">
      <c r="B135" s="135"/>
      <c r="D135" s="136" t="s">
        <v>77</v>
      </c>
      <c r="E135" s="146" t="s">
        <v>85</v>
      </c>
      <c r="F135" s="146" t="s">
        <v>173</v>
      </c>
      <c r="I135" s="138"/>
      <c r="J135" s="147">
        <f>BK135</f>
        <v>0</v>
      </c>
      <c r="L135" s="135"/>
      <c r="M135" s="140"/>
      <c r="N135" s="141"/>
      <c r="O135" s="141"/>
      <c r="P135" s="142">
        <f>SUM(P136:P210)</f>
        <v>0</v>
      </c>
      <c r="Q135" s="141"/>
      <c r="R135" s="142">
        <f>SUM(R136:R210)</f>
        <v>1262.8132429999998</v>
      </c>
      <c r="S135" s="141"/>
      <c r="T135" s="143">
        <f>SUM(T136:T210)</f>
        <v>12.16</v>
      </c>
      <c r="AR135" s="136" t="s">
        <v>85</v>
      </c>
      <c r="AT135" s="144" t="s">
        <v>77</v>
      </c>
      <c r="AU135" s="144" t="s">
        <v>85</v>
      </c>
      <c r="AY135" s="136" t="s">
        <v>172</v>
      </c>
      <c r="BK135" s="145">
        <f>SUM(BK136:BK210)</f>
        <v>0</v>
      </c>
    </row>
    <row r="136" spans="1:65" s="2" customFormat="1" ht="24.15" customHeight="1">
      <c r="A136" s="32"/>
      <c r="B136" s="148"/>
      <c r="C136" s="149" t="s">
        <v>85</v>
      </c>
      <c r="D136" s="149" t="s">
        <v>174</v>
      </c>
      <c r="E136" s="150" t="s">
        <v>175</v>
      </c>
      <c r="F136" s="151" t="s">
        <v>176</v>
      </c>
      <c r="G136" s="152" t="s">
        <v>177</v>
      </c>
      <c r="H136" s="153">
        <v>16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0.26</v>
      </c>
      <c r="T136" s="159">
        <f>S136*H136</f>
        <v>4.16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180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182</v>
      </c>
      <c r="H137" s="166">
        <v>16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88</v>
      </c>
      <c r="D138" s="149" t="s">
        <v>174</v>
      </c>
      <c r="E138" s="150" t="s">
        <v>183</v>
      </c>
      <c r="F138" s="151" t="s">
        <v>184</v>
      </c>
      <c r="G138" s="152" t="s">
        <v>177</v>
      </c>
      <c r="H138" s="153">
        <v>16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0.5</v>
      </c>
      <c r="T138" s="159">
        <f>S138*H138</f>
        <v>8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185</v>
      </c>
    </row>
    <row r="139" spans="1:65" s="2" customFormat="1" ht="24.15" customHeight="1">
      <c r="A139" s="32"/>
      <c r="B139" s="148"/>
      <c r="C139" s="149" t="s">
        <v>186</v>
      </c>
      <c r="D139" s="149" t="s">
        <v>174</v>
      </c>
      <c r="E139" s="150" t="s">
        <v>187</v>
      </c>
      <c r="F139" s="151" t="s">
        <v>188</v>
      </c>
      <c r="G139" s="152" t="s">
        <v>189</v>
      </c>
      <c r="H139" s="153">
        <v>100</v>
      </c>
      <c r="I139" s="154"/>
      <c r="J139" s="155">
        <f>ROUND(I139*H139,2)</f>
        <v>0</v>
      </c>
      <c r="K139" s="151" t="s">
        <v>178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4E-05</v>
      </c>
      <c r="R139" s="158">
        <f>Q139*H139</f>
        <v>0.004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190</v>
      </c>
    </row>
    <row r="140" spans="1:47" s="2" customFormat="1" ht="18">
      <c r="A140" s="32"/>
      <c r="B140" s="33"/>
      <c r="C140" s="32"/>
      <c r="D140" s="163" t="s">
        <v>191</v>
      </c>
      <c r="E140" s="32"/>
      <c r="F140" s="171" t="s">
        <v>192</v>
      </c>
      <c r="G140" s="32"/>
      <c r="H140" s="32"/>
      <c r="I140" s="172"/>
      <c r="J140" s="32"/>
      <c r="K140" s="32"/>
      <c r="L140" s="33"/>
      <c r="M140" s="173"/>
      <c r="N140" s="174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191</v>
      </c>
      <c r="AU140" s="17" t="s">
        <v>88</v>
      </c>
    </row>
    <row r="141" spans="1:65" s="2" customFormat="1" ht="24.15" customHeight="1">
      <c r="A141" s="32"/>
      <c r="B141" s="148"/>
      <c r="C141" s="149" t="s">
        <v>179</v>
      </c>
      <c r="D141" s="149" t="s">
        <v>174</v>
      </c>
      <c r="E141" s="150" t="s">
        <v>193</v>
      </c>
      <c r="F141" s="151" t="s">
        <v>194</v>
      </c>
      <c r="G141" s="152" t="s">
        <v>195</v>
      </c>
      <c r="H141" s="153">
        <v>100</v>
      </c>
      <c r="I141" s="154"/>
      <c r="J141" s="155">
        <f>ROUND(I141*H141,2)</f>
        <v>0</v>
      </c>
      <c r="K141" s="151" t="s">
        <v>178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179</v>
      </c>
      <c r="AT141" s="160" t="s">
        <v>174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196</v>
      </c>
    </row>
    <row r="142" spans="1:47" s="2" customFormat="1" ht="18">
      <c r="A142" s="32"/>
      <c r="B142" s="33"/>
      <c r="C142" s="32"/>
      <c r="D142" s="163" t="s">
        <v>191</v>
      </c>
      <c r="E142" s="32"/>
      <c r="F142" s="171" t="s">
        <v>192</v>
      </c>
      <c r="G142" s="32"/>
      <c r="H142" s="32"/>
      <c r="I142" s="172"/>
      <c r="J142" s="32"/>
      <c r="K142" s="32"/>
      <c r="L142" s="33"/>
      <c r="M142" s="173"/>
      <c r="N142" s="174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191</v>
      </c>
      <c r="AU142" s="17" t="s">
        <v>88</v>
      </c>
    </row>
    <row r="143" spans="1:65" s="2" customFormat="1" ht="14.4" customHeight="1">
      <c r="A143" s="32"/>
      <c r="B143" s="148"/>
      <c r="C143" s="149" t="s">
        <v>197</v>
      </c>
      <c r="D143" s="149" t="s">
        <v>174</v>
      </c>
      <c r="E143" s="150" t="s">
        <v>198</v>
      </c>
      <c r="F143" s="151" t="s">
        <v>199</v>
      </c>
      <c r="G143" s="152" t="s">
        <v>200</v>
      </c>
      <c r="H143" s="153">
        <v>66.6</v>
      </c>
      <c r="I143" s="154"/>
      <c r="J143" s="155">
        <f>ROUND(I143*H143,2)</f>
        <v>0</v>
      </c>
      <c r="K143" s="151" t="s">
        <v>178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0.00868</v>
      </c>
      <c r="R143" s="158">
        <f>Q143*H143</f>
        <v>0.5780879999999999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179</v>
      </c>
      <c r="AT143" s="160" t="s">
        <v>174</v>
      </c>
      <c r="AU143" s="160" t="s">
        <v>88</v>
      </c>
      <c r="AY143" s="17" t="s">
        <v>172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179</v>
      </c>
      <c r="BM143" s="160" t="s">
        <v>201</v>
      </c>
    </row>
    <row r="144" spans="1:65" s="2" customFormat="1" ht="24.15" customHeight="1">
      <c r="A144" s="32"/>
      <c r="B144" s="148"/>
      <c r="C144" s="149" t="s">
        <v>202</v>
      </c>
      <c r="D144" s="149" t="s">
        <v>174</v>
      </c>
      <c r="E144" s="150" t="s">
        <v>203</v>
      </c>
      <c r="F144" s="151" t="s">
        <v>204</v>
      </c>
      <c r="G144" s="152" t="s">
        <v>200</v>
      </c>
      <c r="H144" s="153">
        <v>89.7</v>
      </c>
      <c r="I144" s="154"/>
      <c r="J144" s="155">
        <f>ROUND(I144*H144,2)</f>
        <v>0</v>
      </c>
      <c r="K144" s="151" t="s">
        <v>1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0.0369</v>
      </c>
      <c r="R144" s="158">
        <f>Q144*H144</f>
        <v>3.3099300000000005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205</v>
      </c>
    </row>
    <row r="145" spans="1:65" s="2" customFormat="1" ht="24.15" customHeight="1">
      <c r="A145" s="32"/>
      <c r="B145" s="148"/>
      <c r="C145" s="149" t="s">
        <v>206</v>
      </c>
      <c r="D145" s="149" t="s">
        <v>174</v>
      </c>
      <c r="E145" s="150" t="s">
        <v>207</v>
      </c>
      <c r="F145" s="151" t="s">
        <v>208</v>
      </c>
      <c r="G145" s="152" t="s">
        <v>177</v>
      </c>
      <c r="H145" s="153">
        <v>1344</v>
      </c>
      <c r="I145" s="154"/>
      <c r="J145" s="155">
        <f>ROUND(I145*H145,2)</f>
        <v>0</v>
      </c>
      <c r="K145" s="151" t="s">
        <v>178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179</v>
      </c>
      <c r="AT145" s="160" t="s">
        <v>174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209</v>
      </c>
    </row>
    <row r="146" spans="2:51" s="13" customFormat="1" ht="10">
      <c r="B146" s="162"/>
      <c r="D146" s="163" t="s">
        <v>181</v>
      </c>
      <c r="E146" s="164" t="s">
        <v>1</v>
      </c>
      <c r="F146" s="165" t="s">
        <v>210</v>
      </c>
      <c r="H146" s="166">
        <v>1344</v>
      </c>
      <c r="I146" s="167"/>
      <c r="L146" s="162"/>
      <c r="M146" s="168"/>
      <c r="N146" s="169"/>
      <c r="O146" s="169"/>
      <c r="P146" s="169"/>
      <c r="Q146" s="169"/>
      <c r="R146" s="169"/>
      <c r="S146" s="169"/>
      <c r="T146" s="170"/>
      <c r="AT146" s="164" t="s">
        <v>181</v>
      </c>
      <c r="AU146" s="164" t="s">
        <v>88</v>
      </c>
      <c r="AV146" s="13" t="s">
        <v>88</v>
      </c>
      <c r="AW146" s="13" t="s">
        <v>34</v>
      </c>
      <c r="AX146" s="13" t="s">
        <v>85</v>
      </c>
      <c r="AY146" s="164" t="s">
        <v>172</v>
      </c>
    </row>
    <row r="147" spans="1:65" s="2" customFormat="1" ht="24.15" customHeight="1">
      <c r="A147" s="32"/>
      <c r="B147" s="148"/>
      <c r="C147" s="149" t="s">
        <v>211</v>
      </c>
      <c r="D147" s="149" t="s">
        <v>174</v>
      </c>
      <c r="E147" s="150" t="s">
        <v>212</v>
      </c>
      <c r="F147" s="151" t="s">
        <v>213</v>
      </c>
      <c r="G147" s="152" t="s">
        <v>214</v>
      </c>
      <c r="H147" s="153">
        <v>250.957</v>
      </c>
      <c r="I147" s="154"/>
      <c r="J147" s="155">
        <f>ROUND(I147*H147,2)</f>
        <v>0</v>
      </c>
      <c r="K147" s="151" t="s">
        <v>178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179</v>
      </c>
      <c r="AT147" s="160" t="s">
        <v>174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215</v>
      </c>
    </row>
    <row r="148" spans="2:51" s="13" customFormat="1" ht="20">
      <c r="B148" s="162"/>
      <c r="D148" s="163" t="s">
        <v>181</v>
      </c>
      <c r="E148" s="164" t="s">
        <v>1</v>
      </c>
      <c r="F148" s="165" t="s">
        <v>216</v>
      </c>
      <c r="H148" s="166">
        <v>22.861</v>
      </c>
      <c r="I148" s="167"/>
      <c r="L148" s="162"/>
      <c r="M148" s="168"/>
      <c r="N148" s="169"/>
      <c r="O148" s="169"/>
      <c r="P148" s="169"/>
      <c r="Q148" s="169"/>
      <c r="R148" s="169"/>
      <c r="S148" s="169"/>
      <c r="T148" s="170"/>
      <c r="AT148" s="164" t="s">
        <v>181</v>
      </c>
      <c r="AU148" s="164" t="s">
        <v>88</v>
      </c>
      <c r="AV148" s="13" t="s">
        <v>88</v>
      </c>
      <c r="AW148" s="13" t="s">
        <v>34</v>
      </c>
      <c r="AX148" s="13" t="s">
        <v>78</v>
      </c>
      <c r="AY148" s="164" t="s">
        <v>172</v>
      </c>
    </row>
    <row r="149" spans="2:51" s="13" customFormat="1" ht="30">
      <c r="B149" s="162"/>
      <c r="D149" s="163" t="s">
        <v>181</v>
      </c>
      <c r="E149" s="164" t="s">
        <v>1</v>
      </c>
      <c r="F149" s="165" t="s">
        <v>217</v>
      </c>
      <c r="H149" s="166">
        <v>57.139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181</v>
      </c>
      <c r="AU149" s="164" t="s">
        <v>88</v>
      </c>
      <c r="AV149" s="13" t="s">
        <v>88</v>
      </c>
      <c r="AW149" s="13" t="s">
        <v>34</v>
      </c>
      <c r="AX149" s="13" t="s">
        <v>78</v>
      </c>
      <c r="AY149" s="164" t="s">
        <v>172</v>
      </c>
    </row>
    <row r="150" spans="2:51" s="13" customFormat="1" ht="20">
      <c r="B150" s="162"/>
      <c r="D150" s="163" t="s">
        <v>181</v>
      </c>
      <c r="E150" s="164" t="s">
        <v>1</v>
      </c>
      <c r="F150" s="165" t="s">
        <v>218</v>
      </c>
      <c r="H150" s="166">
        <v>17.331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78</v>
      </c>
      <c r="AY150" s="164" t="s">
        <v>172</v>
      </c>
    </row>
    <row r="151" spans="2:51" s="13" customFormat="1" ht="20">
      <c r="B151" s="162"/>
      <c r="D151" s="163" t="s">
        <v>181</v>
      </c>
      <c r="E151" s="164" t="s">
        <v>1</v>
      </c>
      <c r="F151" s="165" t="s">
        <v>219</v>
      </c>
      <c r="H151" s="166">
        <v>35.226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34</v>
      </c>
      <c r="AX151" s="13" t="s">
        <v>78</v>
      </c>
      <c r="AY151" s="164" t="s">
        <v>172</v>
      </c>
    </row>
    <row r="152" spans="2:51" s="13" customFormat="1" ht="10">
      <c r="B152" s="162"/>
      <c r="D152" s="163" t="s">
        <v>181</v>
      </c>
      <c r="E152" s="164" t="s">
        <v>1</v>
      </c>
      <c r="F152" s="165" t="s">
        <v>220</v>
      </c>
      <c r="H152" s="166">
        <v>118.4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34</v>
      </c>
      <c r="AX152" s="13" t="s">
        <v>78</v>
      </c>
      <c r="AY152" s="164" t="s">
        <v>172</v>
      </c>
    </row>
    <row r="153" spans="2:51" s="14" customFormat="1" ht="10">
      <c r="B153" s="175"/>
      <c r="D153" s="163" t="s">
        <v>181</v>
      </c>
      <c r="E153" s="176" t="s">
        <v>1</v>
      </c>
      <c r="F153" s="177" t="s">
        <v>221</v>
      </c>
      <c r="H153" s="178">
        <v>250.957</v>
      </c>
      <c r="I153" s="179"/>
      <c r="L153" s="175"/>
      <c r="M153" s="180"/>
      <c r="N153" s="181"/>
      <c r="O153" s="181"/>
      <c r="P153" s="181"/>
      <c r="Q153" s="181"/>
      <c r="R153" s="181"/>
      <c r="S153" s="181"/>
      <c r="T153" s="182"/>
      <c r="AT153" s="176" t="s">
        <v>181</v>
      </c>
      <c r="AU153" s="176" t="s">
        <v>88</v>
      </c>
      <c r="AV153" s="14" t="s">
        <v>179</v>
      </c>
      <c r="AW153" s="14" t="s">
        <v>34</v>
      </c>
      <c r="AX153" s="14" t="s">
        <v>85</v>
      </c>
      <c r="AY153" s="176" t="s">
        <v>172</v>
      </c>
    </row>
    <row r="154" spans="1:65" s="2" customFormat="1" ht="24.15" customHeight="1">
      <c r="A154" s="32"/>
      <c r="B154" s="148"/>
      <c r="C154" s="149" t="s">
        <v>222</v>
      </c>
      <c r="D154" s="149" t="s">
        <v>174</v>
      </c>
      <c r="E154" s="150" t="s">
        <v>223</v>
      </c>
      <c r="F154" s="151" t="s">
        <v>224</v>
      </c>
      <c r="G154" s="152" t="s">
        <v>214</v>
      </c>
      <c r="H154" s="153">
        <v>1508.873</v>
      </c>
      <c r="I154" s="154"/>
      <c r="J154" s="155">
        <f>ROUND(I154*H154,2)</f>
        <v>0</v>
      </c>
      <c r="K154" s="151" t="s">
        <v>178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179</v>
      </c>
      <c r="AT154" s="160" t="s">
        <v>174</v>
      </c>
      <c r="AU154" s="160" t="s">
        <v>88</v>
      </c>
      <c r="AY154" s="17" t="s">
        <v>172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179</v>
      </c>
      <c r="BM154" s="160" t="s">
        <v>225</v>
      </c>
    </row>
    <row r="155" spans="2:51" s="13" customFormat="1" ht="10">
      <c r="B155" s="162"/>
      <c r="D155" s="163" t="s">
        <v>181</v>
      </c>
      <c r="E155" s="164" t="s">
        <v>1</v>
      </c>
      <c r="F155" s="165" t="s">
        <v>226</v>
      </c>
      <c r="H155" s="166">
        <v>763.133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78</v>
      </c>
      <c r="AY155" s="164" t="s">
        <v>172</v>
      </c>
    </row>
    <row r="156" spans="2:51" s="13" customFormat="1" ht="10">
      <c r="B156" s="162"/>
      <c r="D156" s="163" t="s">
        <v>181</v>
      </c>
      <c r="E156" s="164" t="s">
        <v>1</v>
      </c>
      <c r="F156" s="165" t="s">
        <v>227</v>
      </c>
      <c r="H156" s="166">
        <v>288.8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78</v>
      </c>
      <c r="AY156" s="164" t="s">
        <v>172</v>
      </c>
    </row>
    <row r="157" spans="2:51" s="13" customFormat="1" ht="10">
      <c r="B157" s="162"/>
      <c r="D157" s="163" t="s">
        <v>181</v>
      </c>
      <c r="E157" s="164" t="s">
        <v>1</v>
      </c>
      <c r="F157" s="165" t="s">
        <v>228</v>
      </c>
      <c r="H157" s="166">
        <v>176.94</v>
      </c>
      <c r="I157" s="167"/>
      <c r="L157" s="162"/>
      <c r="M157" s="168"/>
      <c r="N157" s="169"/>
      <c r="O157" s="169"/>
      <c r="P157" s="169"/>
      <c r="Q157" s="169"/>
      <c r="R157" s="169"/>
      <c r="S157" s="169"/>
      <c r="T157" s="170"/>
      <c r="AT157" s="164" t="s">
        <v>181</v>
      </c>
      <c r="AU157" s="164" t="s">
        <v>88</v>
      </c>
      <c r="AV157" s="13" t="s">
        <v>88</v>
      </c>
      <c r="AW157" s="13" t="s">
        <v>34</v>
      </c>
      <c r="AX157" s="13" t="s">
        <v>78</v>
      </c>
      <c r="AY157" s="164" t="s">
        <v>172</v>
      </c>
    </row>
    <row r="158" spans="2:51" s="13" customFormat="1" ht="10">
      <c r="B158" s="162"/>
      <c r="D158" s="163" t="s">
        <v>181</v>
      </c>
      <c r="E158" s="164" t="s">
        <v>1</v>
      </c>
      <c r="F158" s="165" t="s">
        <v>229</v>
      </c>
      <c r="H158" s="166">
        <v>280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181</v>
      </c>
      <c r="AU158" s="164" t="s">
        <v>88</v>
      </c>
      <c r="AV158" s="13" t="s">
        <v>88</v>
      </c>
      <c r="AW158" s="13" t="s">
        <v>34</v>
      </c>
      <c r="AX158" s="13" t="s">
        <v>78</v>
      </c>
      <c r="AY158" s="164" t="s">
        <v>172</v>
      </c>
    </row>
    <row r="159" spans="2:51" s="14" customFormat="1" ht="10">
      <c r="B159" s="175"/>
      <c r="D159" s="163" t="s">
        <v>181</v>
      </c>
      <c r="E159" s="176" t="s">
        <v>1</v>
      </c>
      <c r="F159" s="177" t="s">
        <v>221</v>
      </c>
      <c r="H159" s="178">
        <v>1508.873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181</v>
      </c>
      <c r="AU159" s="176" t="s">
        <v>88</v>
      </c>
      <c r="AV159" s="14" t="s">
        <v>179</v>
      </c>
      <c r="AW159" s="14" t="s">
        <v>34</v>
      </c>
      <c r="AX159" s="14" t="s">
        <v>85</v>
      </c>
      <c r="AY159" s="176" t="s">
        <v>172</v>
      </c>
    </row>
    <row r="160" spans="1:65" s="2" customFormat="1" ht="24.15" customHeight="1">
      <c r="A160" s="32"/>
      <c r="B160" s="148"/>
      <c r="C160" s="149" t="s">
        <v>230</v>
      </c>
      <c r="D160" s="149" t="s">
        <v>174</v>
      </c>
      <c r="E160" s="150" t="s">
        <v>231</v>
      </c>
      <c r="F160" s="151" t="s">
        <v>232</v>
      </c>
      <c r="G160" s="152" t="s">
        <v>214</v>
      </c>
      <c r="H160" s="153">
        <v>176.94</v>
      </c>
      <c r="I160" s="154"/>
      <c r="J160" s="155">
        <f>ROUND(I160*H160,2)</f>
        <v>0</v>
      </c>
      <c r="K160" s="151" t="s">
        <v>178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179</v>
      </c>
      <c r="AT160" s="160" t="s">
        <v>174</v>
      </c>
      <c r="AU160" s="160" t="s">
        <v>88</v>
      </c>
      <c r="AY160" s="17" t="s">
        <v>172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179</v>
      </c>
      <c r="BM160" s="160" t="s">
        <v>233</v>
      </c>
    </row>
    <row r="161" spans="2:51" s="13" customFormat="1" ht="10">
      <c r="B161" s="162"/>
      <c r="D161" s="163" t="s">
        <v>181</v>
      </c>
      <c r="E161" s="164" t="s">
        <v>1</v>
      </c>
      <c r="F161" s="165" t="s">
        <v>228</v>
      </c>
      <c r="H161" s="166">
        <v>176.94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34</v>
      </c>
      <c r="AX161" s="13" t="s">
        <v>85</v>
      </c>
      <c r="AY161" s="164" t="s">
        <v>172</v>
      </c>
    </row>
    <row r="162" spans="1:65" s="2" customFormat="1" ht="24.15" customHeight="1">
      <c r="A162" s="32"/>
      <c r="B162" s="148"/>
      <c r="C162" s="149" t="s">
        <v>234</v>
      </c>
      <c r="D162" s="149" t="s">
        <v>174</v>
      </c>
      <c r="E162" s="150" t="s">
        <v>235</v>
      </c>
      <c r="F162" s="151" t="s">
        <v>236</v>
      </c>
      <c r="G162" s="152" t="s">
        <v>214</v>
      </c>
      <c r="H162" s="153">
        <v>490.298</v>
      </c>
      <c r="I162" s="154"/>
      <c r="J162" s="155">
        <f>ROUND(I162*H162,2)</f>
        <v>0</v>
      </c>
      <c r="K162" s="151" t="s">
        <v>178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179</v>
      </c>
      <c r="AT162" s="160" t="s">
        <v>174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179</v>
      </c>
      <c r="BM162" s="160" t="s">
        <v>237</v>
      </c>
    </row>
    <row r="163" spans="2:51" s="13" customFormat="1" ht="10">
      <c r="B163" s="162"/>
      <c r="D163" s="163" t="s">
        <v>181</v>
      </c>
      <c r="E163" s="164" t="s">
        <v>1</v>
      </c>
      <c r="F163" s="165" t="s">
        <v>238</v>
      </c>
      <c r="H163" s="166">
        <v>254.378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181</v>
      </c>
      <c r="AU163" s="164" t="s">
        <v>88</v>
      </c>
      <c r="AV163" s="13" t="s">
        <v>88</v>
      </c>
      <c r="AW163" s="13" t="s">
        <v>34</v>
      </c>
      <c r="AX163" s="13" t="s">
        <v>78</v>
      </c>
      <c r="AY163" s="164" t="s">
        <v>172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239</v>
      </c>
      <c r="H164" s="166">
        <v>235.92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78</v>
      </c>
      <c r="AY164" s="164" t="s">
        <v>172</v>
      </c>
    </row>
    <row r="165" spans="2:51" s="14" customFormat="1" ht="10">
      <c r="B165" s="175"/>
      <c r="D165" s="163" t="s">
        <v>181</v>
      </c>
      <c r="E165" s="176" t="s">
        <v>1</v>
      </c>
      <c r="F165" s="177" t="s">
        <v>221</v>
      </c>
      <c r="H165" s="178">
        <v>490.298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181</v>
      </c>
      <c r="AU165" s="176" t="s">
        <v>88</v>
      </c>
      <c r="AV165" s="14" t="s">
        <v>179</v>
      </c>
      <c r="AW165" s="14" t="s">
        <v>34</v>
      </c>
      <c r="AX165" s="14" t="s">
        <v>85</v>
      </c>
      <c r="AY165" s="176" t="s">
        <v>172</v>
      </c>
    </row>
    <row r="166" spans="1:65" s="2" customFormat="1" ht="24.15" customHeight="1">
      <c r="A166" s="32"/>
      <c r="B166" s="148"/>
      <c r="C166" s="149" t="s">
        <v>240</v>
      </c>
      <c r="D166" s="149" t="s">
        <v>174</v>
      </c>
      <c r="E166" s="150" t="s">
        <v>241</v>
      </c>
      <c r="F166" s="151" t="s">
        <v>242</v>
      </c>
      <c r="G166" s="152" t="s">
        <v>214</v>
      </c>
      <c r="H166" s="153">
        <v>78</v>
      </c>
      <c r="I166" s="154"/>
      <c r="J166" s="155">
        <f>ROUND(I166*H166,2)</f>
        <v>0</v>
      </c>
      <c r="K166" s="151" t="s">
        <v>1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179</v>
      </c>
      <c r="AT166" s="160" t="s">
        <v>174</v>
      </c>
      <c r="AU166" s="160" t="s">
        <v>88</v>
      </c>
      <c r="AY166" s="17" t="s">
        <v>172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179</v>
      </c>
      <c r="BM166" s="160" t="s">
        <v>243</v>
      </c>
    </row>
    <row r="167" spans="2:51" s="13" customFormat="1" ht="10">
      <c r="B167" s="162"/>
      <c r="D167" s="163" t="s">
        <v>181</v>
      </c>
      <c r="E167" s="164" t="s">
        <v>1</v>
      </c>
      <c r="F167" s="165" t="s">
        <v>244</v>
      </c>
      <c r="H167" s="166">
        <v>78</v>
      </c>
      <c r="I167" s="167"/>
      <c r="L167" s="162"/>
      <c r="M167" s="168"/>
      <c r="N167" s="169"/>
      <c r="O167" s="169"/>
      <c r="P167" s="169"/>
      <c r="Q167" s="169"/>
      <c r="R167" s="169"/>
      <c r="S167" s="169"/>
      <c r="T167" s="170"/>
      <c r="AT167" s="164" t="s">
        <v>181</v>
      </c>
      <c r="AU167" s="164" t="s">
        <v>88</v>
      </c>
      <c r="AV167" s="13" t="s">
        <v>88</v>
      </c>
      <c r="AW167" s="13" t="s">
        <v>34</v>
      </c>
      <c r="AX167" s="13" t="s">
        <v>85</v>
      </c>
      <c r="AY167" s="164" t="s">
        <v>172</v>
      </c>
    </row>
    <row r="168" spans="1:65" s="2" customFormat="1" ht="24.15" customHeight="1">
      <c r="A168" s="32"/>
      <c r="B168" s="148"/>
      <c r="C168" s="149" t="s">
        <v>245</v>
      </c>
      <c r="D168" s="149" t="s">
        <v>174</v>
      </c>
      <c r="E168" s="150" t="s">
        <v>246</v>
      </c>
      <c r="F168" s="151" t="s">
        <v>247</v>
      </c>
      <c r="G168" s="152" t="s">
        <v>200</v>
      </c>
      <c r="H168" s="153">
        <v>72.5</v>
      </c>
      <c r="I168" s="154"/>
      <c r="J168" s="155">
        <f aca="true" t="shared" si="0" ref="J168:J174">ROUND(I168*H168,2)</f>
        <v>0</v>
      </c>
      <c r="K168" s="151" t="s">
        <v>1</v>
      </c>
      <c r="L168" s="33"/>
      <c r="M168" s="156" t="s">
        <v>1</v>
      </c>
      <c r="N168" s="157" t="s">
        <v>43</v>
      </c>
      <c r="O168" s="58"/>
      <c r="P168" s="158">
        <f aca="true" t="shared" si="1" ref="P168:P174">O168*H168</f>
        <v>0</v>
      </c>
      <c r="Q168" s="158">
        <v>0</v>
      </c>
      <c r="R168" s="158">
        <f aca="true" t="shared" si="2" ref="R168:R174">Q168*H168</f>
        <v>0</v>
      </c>
      <c r="S168" s="158">
        <v>0</v>
      </c>
      <c r="T168" s="159">
        <f aca="true" t="shared" si="3" ref="T168:T174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179</v>
      </c>
      <c r="AT168" s="160" t="s">
        <v>174</v>
      </c>
      <c r="AU168" s="160" t="s">
        <v>88</v>
      </c>
      <c r="AY168" s="17" t="s">
        <v>172</v>
      </c>
      <c r="BE168" s="161">
        <f aca="true" t="shared" si="4" ref="BE168:BE174">IF(N168="základní",J168,0)</f>
        <v>0</v>
      </c>
      <c r="BF168" s="161">
        <f aca="true" t="shared" si="5" ref="BF168:BF174">IF(N168="snížená",J168,0)</f>
        <v>0</v>
      </c>
      <c r="BG168" s="161">
        <f aca="true" t="shared" si="6" ref="BG168:BG174">IF(N168="zákl. přenesená",J168,0)</f>
        <v>0</v>
      </c>
      <c r="BH168" s="161">
        <f aca="true" t="shared" si="7" ref="BH168:BH174">IF(N168="sníž. přenesená",J168,0)</f>
        <v>0</v>
      </c>
      <c r="BI168" s="161">
        <f aca="true" t="shared" si="8" ref="BI168:BI174">IF(N168="nulová",J168,0)</f>
        <v>0</v>
      </c>
      <c r="BJ168" s="17" t="s">
        <v>85</v>
      </c>
      <c r="BK168" s="161">
        <f aca="true" t="shared" si="9" ref="BK168:BK174">ROUND(I168*H168,2)</f>
        <v>0</v>
      </c>
      <c r="BL168" s="17" t="s">
        <v>179</v>
      </c>
      <c r="BM168" s="160" t="s">
        <v>248</v>
      </c>
    </row>
    <row r="169" spans="1:65" s="2" customFormat="1" ht="24.15" customHeight="1">
      <c r="A169" s="32"/>
      <c r="B169" s="148"/>
      <c r="C169" s="183" t="s">
        <v>249</v>
      </c>
      <c r="D169" s="183" t="s">
        <v>250</v>
      </c>
      <c r="E169" s="184" t="s">
        <v>251</v>
      </c>
      <c r="F169" s="185" t="s">
        <v>252</v>
      </c>
      <c r="G169" s="186" t="s">
        <v>200</v>
      </c>
      <c r="H169" s="187">
        <v>19</v>
      </c>
      <c r="I169" s="188"/>
      <c r="J169" s="189">
        <f t="shared" si="0"/>
        <v>0</v>
      </c>
      <c r="K169" s="185" t="s">
        <v>178</v>
      </c>
      <c r="L169" s="190"/>
      <c r="M169" s="191" t="s">
        <v>1</v>
      </c>
      <c r="N169" s="192" t="s">
        <v>43</v>
      </c>
      <c r="O169" s="58"/>
      <c r="P169" s="158">
        <f t="shared" si="1"/>
        <v>0</v>
      </c>
      <c r="Q169" s="158">
        <v>0.09052</v>
      </c>
      <c r="R169" s="158">
        <f t="shared" si="2"/>
        <v>1.71988</v>
      </c>
      <c r="S169" s="158">
        <v>0</v>
      </c>
      <c r="T169" s="159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211</v>
      </c>
      <c r="AT169" s="160" t="s">
        <v>250</v>
      </c>
      <c r="AU169" s="160" t="s">
        <v>88</v>
      </c>
      <c r="AY169" s="17" t="s">
        <v>172</v>
      </c>
      <c r="BE169" s="161">
        <f t="shared" si="4"/>
        <v>0</v>
      </c>
      <c r="BF169" s="161">
        <f t="shared" si="5"/>
        <v>0</v>
      </c>
      <c r="BG169" s="161">
        <f t="shared" si="6"/>
        <v>0</v>
      </c>
      <c r="BH169" s="161">
        <f t="shared" si="7"/>
        <v>0</v>
      </c>
      <c r="BI169" s="161">
        <f t="shared" si="8"/>
        <v>0</v>
      </c>
      <c r="BJ169" s="17" t="s">
        <v>85</v>
      </c>
      <c r="BK169" s="161">
        <f t="shared" si="9"/>
        <v>0</v>
      </c>
      <c r="BL169" s="17" t="s">
        <v>179</v>
      </c>
      <c r="BM169" s="160" t="s">
        <v>253</v>
      </c>
    </row>
    <row r="170" spans="1:65" s="2" customFormat="1" ht="24.15" customHeight="1">
      <c r="A170" s="32"/>
      <c r="B170" s="148"/>
      <c r="C170" s="183" t="s">
        <v>8</v>
      </c>
      <c r="D170" s="183" t="s">
        <v>250</v>
      </c>
      <c r="E170" s="184" t="s">
        <v>254</v>
      </c>
      <c r="F170" s="185" t="s">
        <v>255</v>
      </c>
      <c r="G170" s="186" t="s">
        <v>200</v>
      </c>
      <c r="H170" s="187">
        <v>53.5</v>
      </c>
      <c r="I170" s="188"/>
      <c r="J170" s="189">
        <f t="shared" si="0"/>
        <v>0</v>
      </c>
      <c r="K170" s="185" t="s">
        <v>178</v>
      </c>
      <c r="L170" s="190"/>
      <c r="M170" s="191" t="s">
        <v>1</v>
      </c>
      <c r="N170" s="192" t="s">
        <v>43</v>
      </c>
      <c r="O170" s="58"/>
      <c r="P170" s="158">
        <f t="shared" si="1"/>
        <v>0</v>
      </c>
      <c r="Q170" s="158">
        <v>0.12777</v>
      </c>
      <c r="R170" s="158">
        <f t="shared" si="2"/>
        <v>6.835694999999999</v>
      </c>
      <c r="S170" s="158">
        <v>0</v>
      </c>
      <c r="T170" s="159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211</v>
      </c>
      <c r="AT170" s="160" t="s">
        <v>250</v>
      </c>
      <c r="AU170" s="160" t="s">
        <v>88</v>
      </c>
      <c r="AY170" s="17" t="s">
        <v>172</v>
      </c>
      <c r="BE170" s="161">
        <f t="shared" si="4"/>
        <v>0</v>
      </c>
      <c r="BF170" s="161">
        <f t="shared" si="5"/>
        <v>0</v>
      </c>
      <c r="BG170" s="161">
        <f t="shared" si="6"/>
        <v>0</v>
      </c>
      <c r="BH170" s="161">
        <f t="shared" si="7"/>
        <v>0</v>
      </c>
      <c r="BI170" s="161">
        <f t="shared" si="8"/>
        <v>0</v>
      </c>
      <c r="BJ170" s="17" t="s">
        <v>85</v>
      </c>
      <c r="BK170" s="161">
        <f t="shared" si="9"/>
        <v>0</v>
      </c>
      <c r="BL170" s="17" t="s">
        <v>179</v>
      </c>
      <c r="BM170" s="160" t="s">
        <v>256</v>
      </c>
    </row>
    <row r="171" spans="1:65" s="2" customFormat="1" ht="14.4" customHeight="1">
      <c r="A171" s="32"/>
      <c r="B171" s="148"/>
      <c r="C171" s="183" t="s">
        <v>257</v>
      </c>
      <c r="D171" s="183" t="s">
        <v>250</v>
      </c>
      <c r="E171" s="184" t="s">
        <v>258</v>
      </c>
      <c r="F171" s="185" t="s">
        <v>259</v>
      </c>
      <c r="G171" s="186" t="s">
        <v>260</v>
      </c>
      <c r="H171" s="187">
        <v>2</v>
      </c>
      <c r="I171" s="188"/>
      <c r="J171" s="189">
        <f t="shared" si="0"/>
        <v>0</v>
      </c>
      <c r="K171" s="185" t="s">
        <v>1</v>
      </c>
      <c r="L171" s="190"/>
      <c r="M171" s="191" t="s">
        <v>1</v>
      </c>
      <c r="N171" s="192" t="s">
        <v>43</v>
      </c>
      <c r="O171" s="58"/>
      <c r="P171" s="158">
        <f t="shared" si="1"/>
        <v>0</v>
      </c>
      <c r="Q171" s="158">
        <v>0.00266</v>
      </c>
      <c r="R171" s="158">
        <f t="shared" si="2"/>
        <v>0.00532</v>
      </c>
      <c r="S171" s="158">
        <v>0</v>
      </c>
      <c r="T171" s="159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211</v>
      </c>
      <c r="AT171" s="160" t="s">
        <v>250</v>
      </c>
      <c r="AU171" s="160" t="s">
        <v>88</v>
      </c>
      <c r="AY171" s="17" t="s">
        <v>172</v>
      </c>
      <c r="BE171" s="161">
        <f t="shared" si="4"/>
        <v>0</v>
      </c>
      <c r="BF171" s="161">
        <f t="shared" si="5"/>
        <v>0</v>
      </c>
      <c r="BG171" s="161">
        <f t="shared" si="6"/>
        <v>0</v>
      </c>
      <c r="BH171" s="161">
        <f t="shared" si="7"/>
        <v>0</v>
      </c>
      <c r="BI171" s="161">
        <f t="shared" si="8"/>
        <v>0</v>
      </c>
      <c r="BJ171" s="17" t="s">
        <v>85</v>
      </c>
      <c r="BK171" s="161">
        <f t="shared" si="9"/>
        <v>0</v>
      </c>
      <c r="BL171" s="17" t="s">
        <v>179</v>
      </c>
      <c r="BM171" s="160" t="s">
        <v>261</v>
      </c>
    </row>
    <row r="172" spans="1:65" s="2" customFormat="1" ht="14.4" customHeight="1">
      <c r="A172" s="32"/>
      <c r="B172" s="148"/>
      <c r="C172" s="183" t="s">
        <v>262</v>
      </c>
      <c r="D172" s="183" t="s">
        <v>250</v>
      </c>
      <c r="E172" s="184" t="s">
        <v>263</v>
      </c>
      <c r="F172" s="185" t="s">
        <v>264</v>
      </c>
      <c r="G172" s="186" t="s">
        <v>260</v>
      </c>
      <c r="H172" s="187">
        <v>2</v>
      </c>
      <c r="I172" s="188"/>
      <c r="J172" s="189">
        <f t="shared" si="0"/>
        <v>0</v>
      </c>
      <c r="K172" s="185" t="s">
        <v>1</v>
      </c>
      <c r="L172" s="190"/>
      <c r="M172" s="191" t="s">
        <v>1</v>
      </c>
      <c r="N172" s="192" t="s">
        <v>43</v>
      </c>
      <c r="O172" s="58"/>
      <c r="P172" s="158">
        <f t="shared" si="1"/>
        <v>0</v>
      </c>
      <c r="Q172" s="158">
        <v>0.00266</v>
      </c>
      <c r="R172" s="158">
        <f t="shared" si="2"/>
        <v>0.00532</v>
      </c>
      <c r="S172" s="158">
        <v>0</v>
      </c>
      <c r="T172" s="159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211</v>
      </c>
      <c r="AT172" s="160" t="s">
        <v>250</v>
      </c>
      <c r="AU172" s="160" t="s">
        <v>88</v>
      </c>
      <c r="AY172" s="17" t="s">
        <v>172</v>
      </c>
      <c r="BE172" s="161">
        <f t="shared" si="4"/>
        <v>0</v>
      </c>
      <c r="BF172" s="161">
        <f t="shared" si="5"/>
        <v>0</v>
      </c>
      <c r="BG172" s="161">
        <f t="shared" si="6"/>
        <v>0</v>
      </c>
      <c r="BH172" s="161">
        <f t="shared" si="7"/>
        <v>0</v>
      </c>
      <c r="BI172" s="161">
        <f t="shared" si="8"/>
        <v>0</v>
      </c>
      <c r="BJ172" s="17" t="s">
        <v>85</v>
      </c>
      <c r="BK172" s="161">
        <f t="shared" si="9"/>
        <v>0</v>
      </c>
      <c r="BL172" s="17" t="s">
        <v>179</v>
      </c>
      <c r="BM172" s="160" t="s">
        <v>265</v>
      </c>
    </row>
    <row r="173" spans="1:65" s="2" customFormat="1" ht="14.4" customHeight="1">
      <c r="A173" s="32"/>
      <c r="B173" s="148"/>
      <c r="C173" s="183" t="s">
        <v>266</v>
      </c>
      <c r="D173" s="183" t="s">
        <v>250</v>
      </c>
      <c r="E173" s="184" t="s">
        <v>267</v>
      </c>
      <c r="F173" s="185" t="s">
        <v>268</v>
      </c>
      <c r="G173" s="186" t="s">
        <v>260</v>
      </c>
      <c r="H173" s="187">
        <v>4</v>
      </c>
      <c r="I173" s="188"/>
      <c r="J173" s="189">
        <f t="shared" si="0"/>
        <v>0</v>
      </c>
      <c r="K173" s="185" t="s">
        <v>1</v>
      </c>
      <c r="L173" s="190"/>
      <c r="M173" s="191" t="s">
        <v>1</v>
      </c>
      <c r="N173" s="192" t="s">
        <v>43</v>
      </c>
      <c r="O173" s="58"/>
      <c r="P173" s="158">
        <f t="shared" si="1"/>
        <v>0</v>
      </c>
      <c r="Q173" s="158">
        <v>0.00266</v>
      </c>
      <c r="R173" s="158">
        <f t="shared" si="2"/>
        <v>0.01064</v>
      </c>
      <c r="S173" s="158">
        <v>0</v>
      </c>
      <c r="T173" s="159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211</v>
      </c>
      <c r="AT173" s="160" t="s">
        <v>250</v>
      </c>
      <c r="AU173" s="160" t="s">
        <v>88</v>
      </c>
      <c r="AY173" s="17" t="s">
        <v>172</v>
      </c>
      <c r="BE173" s="161">
        <f t="shared" si="4"/>
        <v>0</v>
      </c>
      <c r="BF173" s="161">
        <f t="shared" si="5"/>
        <v>0</v>
      </c>
      <c r="BG173" s="161">
        <f t="shared" si="6"/>
        <v>0</v>
      </c>
      <c r="BH173" s="161">
        <f t="shared" si="7"/>
        <v>0</v>
      </c>
      <c r="BI173" s="161">
        <f t="shared" si="8"/>
        <v>0</v>
      </c>
      <c r="BJ173" s="17" t="s">
        <v>85</v>
      </c>
      <c r="BK173" s="161">
        <f t="shared" si="9"/>
        <v>0</v>
      </c>
      <c r="BL173" s="17" t="s">
        <v>179</v>
      </c>
      <c r="BM173" s="160" t="s">
        <v>269</v>
      </c>
    </row>
    <row r="174" spans="1:65" s="2" customFormat="1" ht="14.4" customHeight="1">
      <c r="A174" s="32"/>
      <c r="B174" s="148"/>
      <c r="C174" s="149" t="s">
        <v>270</v>
      </c>
      <c r="D174" s="149" t="s">
        <v>174</v>
      </c>
      <c r="E174" s="150" t="s">
        <v>271</v>
      </c>
      <c r="F174" s="151" t="s">
        <v>272</v>
      </c>
      <c r="G174" s="152" t="s">
        <v>177</v>
      </c>
      <c r="H174" s="153">
        <v>3882.6</v>
      </c>
      <c r="I174" s="154"/>
      <c r="J174" s="155">
        <f t="shared" si="0"/>
        <v>0</v>
      </c>
      <c r="K174" s="151" t="s">
        <v>178</v>
      </c>
      <c r="L174" s="33"/>
      <c r="M174" s="156" t="s">
        <v>1</v>
      </c>
      <c r="N174" s="157" t="s">
        <v>43</v>
      </c>
      <c r="O174" s="58"/>
      <c r="P174" s="158">
        <f t="shared" si="1"/>
        <v>0</v>
      </c>
      <c r="Q174" s="158">
        <v>0.00085</v>
      </c>
      <c r="R174" s="158">
        <f t="shared" si="2"/>
        <v>3.30021</v>
      </c>
      <c r="S174" s="158">
        <v>0</v>
      </c>
      <c r="T174" s="159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179</v>
      </c>
      <c r="AT174" s="160" t="s">
        <v>174</v>
      </c>
      <c r="AU174" s="160" t="s">
        <v>88</v>
      </c>
      <c r="AY174" s="17" t="s">
        <v>172</v>
      </c>
      <c r="BE174" s="161">
        <f t="shared" si="4"/>
        <v>0</v>
      </c>
      <c r="BF174" s="161">
        <f t="shared" si="5"/>
        <v>0</v>
      </c>
      <c r="BG174" s="161">
        <f t="shared" si="6"/>
        <v>0</v>
      </c>
      <c r="BH174" s="161">
        <f t="shared" si="7"/>
        <v>0</v>
      </c>
      <c r="BI174" s="161">
        <f t="shared" si="8"/>
        <v>0</v>
      </c>
      <c r="BJ174" s="17" t="s">
        <v>85</v>
      </c>
      <c r="BK174" s="161">
        <f t="shared" si="9"/>
        <v>0</v>
      </c>
      <c r="BL174" s="17" t="s">
        <v>179</v>
      </c>
      <c r="BM174" s="160" t="s">
        <v>273</v>
      </c>
    </row>
    <row r="175" spans="2:51" s="13" customFormat="1" ht="10">
      <c r="B175" s="162"/>
      <c r="D175" s="163" t="s">
        <v>181</v>
      </c>
      <c r="E175" s="164" t="s">
        <v>1</v>
      </c>
      <c r="F175" s="165" t="s">
        <v>274</v>
      </c>
      <c r="H175" s="166">
        <v>1565.4</v>
      </c>
      <c r="I175" s="167"/>
      <c r="L175" s="162"/>
      <c r="M175" s="168"/>
      <c r="N175" s="169"/>
      <c r="O175" s="169"/>
      <c r="P175" s="169"/>
      <c r="Q175" s="169"/>
      <c r="R175" s="169"/>
      <c r="S175" s="169"/>
      <c r="T175" s="170"/>
      <c r="AT175" s="164" t="s">
        <v>181</v>
      </c>
      <c r="AU175" s="164" t="s">
        <v>88</v>
      </c>
      <c r="AV175" s="13" t="s">
        <v>88</v>
      </c>
      <c r="AW175" s="13" t="s">
        <v>34</v>
      </c>
      <c r="AX175" s="13" t="s">
        <v>78</v>
      </c>
      <c r="AY175" s="164" t="s">
        <v>172</v>
      </c>
    </row>
    <row r="176" spans="2:51" s="13" customFormat="1" ht="10">
      <c r="B176" s="162"/>
      <c r="D176" s="163" t="s">
        <v>181</v>
      </c>
      <c r="E176" s="164" t="s">
        <v>1</v>
      </c>
      <c r="F176" s="165" t="s">
        <v>275</v>
      </c>
      <c r="H176" s="166">
        <v>577.6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34</v>
      </c>
      <c r="AX176" s="13" t="s">
        <v>78</v>
      </c>
      <c r="AY176" s="164" t="s">
        <v>172</v>
      </c>
    </row>
    <row r="177" spans="2:51" s="13" customFormat="1" ht="10">
      <c r="B177" s="162"/>
      <c r="D177" s="163" t="s">
        <v>181</v>
      </c>
      <c r="E177" s="164" t="s">
        <v>1</v>
      </c>
      <c r="F177" s="165" t="s">
        <v>276</v>
      </c>
      <c r="H177" s="166">
        <v>1179.6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181</v>
      </c>
      <c r="AU177" s="164" t="s">
        <v>88</v>
      </c>
      <c r="AV177" s="13" t="s">
        <v>88</v>
      </c>
      <c r="AW177" s="13" t="s">
        <v>34</v>
      </c>
      <c r="AX177" s="13" t="s">
        <v>78</v>
      </c>
      <c r="AY177" s="164" t="s">
        <v>172</v>
      </c>
    </row>
    <row r="178" spans="2:51" s="13" customFormat="1" ht="10">
      <c r="B178" s="162"/>
      <c r="D178" s="163" t="s">
        <v>181</v>
      </c>
      <c r="E178" s="164" t="s">
        <v>1</v>
      </c>
      <c r="F178" s="165" t="s">
        <v>277</v>
      </c>
      <c r="H178" s="166">
        <v>560</v>
      </c>
      <c r="I178" s="167"/>
      <c r="L178" s="162"/>
      <c r="M178" s="168"/>
      <c r="N178" s="169"/>
      <c r="O178" s="169"/>
      <c r="P178" s="169"/>
      <c r="Q178" s="169"/>
      <c r="R178" s="169"/>
      <c r="S178" s="169"/>
      <c r="T178" s="170"/>
      <c r="AT178" s="164" t="s">
        <v>181</v>
      </c>
      <c r="AU178" s="164" t="s">
        <v>88</v>
      </c>
      <c r="AV178" s="13" t="s">
        <v>88</v>
      </c>
      <c r="AW178" s="13" t="s">
        <v>34</v>
      </c>
      <c r="AX178" s="13" t="s">
        <v>78</v>
      </c>
      <c r="AY178" s="164" t="s">
        <v>172</v>
      </c>
    </row>
    <row r="179" spans="2:51" s="14" customFormat="1" ht="10">
      <c r="B179" s="175"/>
      <c r="D179" s="163" t="s">
        <v>181</v>
      </c>
      <c r="E179" s="176" t="s">
        <v>1</v>
      </c>
      <c r="F179" s="177" t="s">
        <v>221</v>
      </c>
      <c r="H179" s="178">
        <v>3882.6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181</v>
      </c>
      <c r="AU179" s="176" t="s">
        <v>88</v>
      </c>
      <c r="AV179" s="14" t="s">
        <v>179</v>
      </c>
      <c r="AW179" s="14" t="s">
        <v>34</v>
      </c>
      <c r="AX179" s="14" t="s">
        <v>85</v>
      </c>
      <c r="AY179" s="176" t="s">
        <v>172</v>
      </c>
    </row>
    <row r="180" spans="1:65" s="2" customFormat="1" ht="24.15" customHeight="1">
      <c r="A180" s="32"/>
      <c r="B180" s="148"/>
      <c r="C180" s="149" t="s">
        <v>278</v>
      </c>
      <c r="D180" s="149" t="s">
        <v>174</v>
      </c>
      <c r="E180" s="150" t="s">
        <v>279</v>
      </c>
      <c r="F180" s="151" t="s">
        <v>280</v>
      </c>
      <c r="G180" s="152" t="s">
        <v>177</v>
      </c>
      <c r="H180" s="153">
        <v>3882.6</v>
      </c>
      <c r="I180" s="154"/>
      <c r="J180" s="155">
        <f>ROUND(I180*H180,2)</f>
        <v>0</v>
      </c>
      <c r="K180" s="151" t="s">
        <v>178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179</v>
      </c>
      <c r="AT180" s="160" t="s">
        <v>174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179</v>
      </c>
      <c r="BM180" s="160" t="s">
        <v>281</v>
      </c>
    </row>
    <row r="181" spans="1:65" s="2" customFormat="1" ht="24.15" customHeight="1">
      <c r="A181" s="32"/>
      <c r="B181" s="148"/>
      <c r="C181" s="149" t="s">
        <v>7</v>
      </c>
      <c r="D181" s="149" t="s">
        <v>174</v>
      </c>
      <c r="E181" s="150" t="s">
        <v>282</v>
      </c>
      <c r="F181" s="151" t="s">
        <v>283</v>
      </c>
      <c r="G181" s="152" t="s">
        <v>214</v>
      </c>
      <c r="H181" s="153">
        <v>239.17</v>
      </c>
      <c r="I181" s="154"/>
      <c r="J181" s="155">
        <f>ROUND(I181*H181,2)</f>
        <v>0</v>
      </c>
      <c r="K181" s="151" t="s">
        <v>178</v>
      </c>
      <c r="L181" s="33"/>
      <c r="M181" s="156" t="s">
        <v>1</v>
      </c>
      <c r="N181" s="157" t="s">
        <v>43</v>
      </c>
      <c r="O181" s="58"/>
      <c r="P181" s="158">
        <f>O181*H181</f>
        <v>0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179</v>
      </c>
      <c r="AT181" s="160" t="s">
        <v>174</v>
      </c>
      <c r="AU181" s="160" t="s">
        <v>88</v>
      </c>
      <c r="AY181" s="17" t="s">
        <v>172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179</v>
      </c>
      <c r="BM181" s="160" t="s">
        <v>284</v>
      </c>
    </row>
    <row r="182" spans="2:51" s="13" customFormat="1" ht="10">
      <c r="B182" s="162"/>
      <c r="D182" s="163" t="s">
        <v>181</v>
      </c>
      <c r="E182" s="164" t="s">
        <v>1</v>
      </c>
      <c r="F182" s="165" t="s">
        <v>285</v>
      </c>
      <c r="H182" s="166">
        <v>239.17</v>
      </c>
      <c r="I182" s="167"/>
      <c r="L182" s="162"/>
      <c r="M182" s="168"/>
      <c r="N182" s="169"/>
      <c r="O182" s="169"/>
      <c r="P182" s="169"/>
      <c r="Q182" s="169"/>
      <c r="R182" s="169"/>
      <c r="S182" s="169"/>
      <c r="T182" s="170"/>
      <c r="AT182" s="164" t="s">
        <v>181</v>
      </c>
      <c r="AU182" s="164" t="s">
        <v>88</v>
      </c>
      <c r="AV182" s="13" t="s">
        <v>88</v>
      </c>
      <c r="AW182" s="13" t="s">
        <v>34</v>
      </c>
      <c r="AX182" s="13" t="s">
        <v>85</v>
      </c>
      <c r="AY182" s="164" t="s">
        <v>172</v>
      </c>
    </row>
    <row r="183" spans="1:65" s="2" customFormat="1" ht="24.15" customHeight="1">
      <c r="A183" s="32"/>
      <c r="B183" s="148"/>
      <c r="C183" s="149" t="s">
        <v>286</v>
      </c>
      <c r="D183" s="149" t="s">
        <v>174</v>
      </c>
      <c r="E183" s="150" t="s">
        <v>287</v>
      </c>
      <c r="F183" s="151" t="s">
        <v>288</v>
      </c>
      <c r="G183" s="152" t="s">
        <v>214</v>
      </c>
      <c r="H183" s="153">
        <v>667.171</v>
      </c>
      <c r="I183" s="154"/>
      <c r="J183" s="155">
        <f>ROUND(I183*H183,2)</f>
        <v>0</v>
      </c>
      <c r="K183" s="151" t="s">
        <v>178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179</v>
      </c>
      <c r="AT183" s="160" t="s">
        <v>174</v>
      </c>
      <c r="AU183" s="160" t="s">
        <v>88</v>
      </c>
      <c r="AY183" s="17" t="s">
        <v>172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179</v>
      </c>
      <c r="BM183" s="160" t="s">
        <v>289</v>
      </c>
    </row>
    <row r="184" spans="2:51" s="13" customFormat="1" ht="10">
      <c r="B184" s="162"/>
      <c r="D184" s="163" t="s">
        <v>181</v>
      </c>
      <c r="E184" s="164" t="s">
        <v>1</v>
      </c>
      <c r="F184" s="165" t="s">
        <v>290</v>
      </c>
      <c r="H184" s="166">
        <v>667.171</v>
      </c>
      <c r="I184" s="167"/>
      <c r="L184" s="162"/>
      <c r="M184" s="168"/>
      <c r="N184" s="169"/>
      <c r="O184" s="169"/>
      <c r="P184" s="169"/>
      <c r="Q184" s="169"/>
      <c r="R184" s="169"/>
      <c r="S184" s="169"/>
      <c r="T184" s="170"/>
      <c r="AT184" s="164" t="s">
        <v>181</v>
      </c>
      <c r="AU184" s="164" t="s">
        <v>88</v>
      </c>
      <c r="AV184" s="13" t="s">
        <v>88</v>
      </c>
      <c r="AW184" s="13" t="s">
        <v>34</v>
      </c>
      <c r="AX184" s="13" t="s">
        <v>85</v>
      </c>
      <c r="AY184" s="164" t="s">
        <v>172</v>
      </c>
    </row>
    <row r="185" spans="1:65" s="2" customFormat="1" ht="24.15" customHeight="1">
      <c r="A185" s="32"/>
      <c r="B185" s="148"/>
      <c r="C185" s="149" t="s">
        <v>291</v>
      </c>
      <c r="D185" s="149" t="s">
        <v>174</v>
      </c>
      <c r="E185" s="150" t="s">
        <v>292</v>
      </c>
      <c r="F185" s="151" t="s">
        <v>293</v>
      </c>
      <c r="G185" s="152" t="s">
        <v>294</v>
      </c>
      <c r="H185" s="153">
        <v>1812.682</v>
      </c>
      <c r="I185" s="154"/>
      <c r="J185" s="155">
        <f>ROUND(I185*H185,2)</f>
        <v>0</v>
      </c>
      <c r="K185" s="151" t="s">
        <v>178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0</v>
      </c>
      <c r="R185" s="158">
        <f>Q185*H185</f>
        <v>0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179</v>
      </c>
      <c r="AT185" s="160" t="s">
        <v>174</v>
      </c>
      <c r="AU185" s="160" t="s">
        <v>88</v>
      </c>
      <c r="AY185" s="17" t="s">
        <v>172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179</v>
      </c>
      <c r="BM185" s="160" t="s">
        <v>295</v>
      </c>
    </row>
    <row r="186" spans="2:51" s="13" customFormat="1" ht="10">
      <c r="B186" s="162"/>
      <c r="D186" s="163" t="s">
        <v>181</v>
      </c>
      <c r="E186" s="164" t="s">
        <v>1</v>
      </c>
      <c r="F186" s="165" t="s">
        <v>296</v>
      </c>
      <c r="H186" s="166">
        <v>906.341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181</v>
      </c>
      <c r="AU186" s="164" t="s">
        <v>88</v>
      </c>
      <c r="AV186" s="13" t="s">
        <v>88</v>
      </c>
      <c r="AW186" s="13" t="s">
        <v>34</v>
      </c>
      <c r="AX186" s="13" t="s">
        <v>85</v>
      </c>
      <c r="AY186" s="164" t="s">
        <v>172</v>
      </c>
    </row>
    <row r="187" spans="2:51" s="13" customFormat="1" ht="10">
      <c r="B187" s="162"/>
      <c r="D187" s="163" t="s">
        <v>181</v>
      </c>
      <c r="F187" s="165" t="s">
        <v>297</v>
      </c>
      <c r="H187" s="166">
        <v>1812.682</v>
      </c>
      <c r="I187" s="167"/>
      <c r="L187" s="162"/>
      <c r="M187" s="168"/>
      <c r="N187" s="169"/>
      <c r="O187" s="169"/>
      <c r="P187" s="169"/>
      <c r="Q187" s="169"/>
      <c r="R187" s="169"/>
      <c r="S187" s="169"/>
      <c r="T187" s="170"/>
      <c r="AT187" s="164" t="s">
        <v>181</v>
      </c>
      <c r="AU187" s="164" t="s">
        <v>88</v>
      </c>
      <c r="AV187" s="13" t="s">
        <v>88</v>
      </c>
      <c r="AW187" s="13" t="s">
        <v>3</v>
      </c>
      <c r="AX187" s="13" t="s">
        <v>85</v>
      </c>
      <c r="AY187" s="164" t="s">
        <v>172</v>
      </c>
    </row>
    <row r="188" spans="1:65" s="2" customFormat="1" ht="24.15" customHeight="1">
      <c r="A188" s="32"/>
      <c r="B188" s="148"/>
      <c r="C188" s="149" t="s">
        <v>298</v>
      </c>
      <c r="D188" s="149" t="s">
        <v>174</v>
      </c>
      <c r="E188" s="150" t="s">
        <v>299</v>
      </c>
      <c r="F188" s="151" t="s">
        <v>300</v>
      </c>
      <c r="G188" s="152" t="s">
        <v>214</v>
      </c>
      <c r="H188" s="153">
        <v>1388.103</v>
      </c>
      <c r="I188" s="154"/>
      <c r="J188" s="155">
        <f>ROUND(I188*H188,2)</f>
        <v>0</v>
      </c>
      <c r="K188" s="151" t="s">
        <v>178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179</v>
      </c>
      <c r="AT188" s="160" t="s">
        <v>174</v>
      </c>
      <c r="AU188" s="160" t="s">
        <v>88</v>
      </c>
      <c r="AY188" s="17" t="s">
        <v>172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179</v>
      </c>
      <c r="BM188" s="160" t="s">
        <v>301</v>
      </c>
    </row>
    <row r="189" spans="2:51" s="13" customFormat="1" ht="10">
      <c r="B189" s="162"/>
      <c r="D189" s="163" t="s">
        <v>181</v>
      </c>
      <c r="E189" s="164" t="s">
        <v>1</v>
      </c>
      <c r="F189" s="165" t="s">
        <v>302</v>
      </c>
      <c r="H189" s="166">
        <v>2176.111</v>
      </c>
      <c r="I189" s="167"/>
      <c r="L189" s="162"/>
      <c r="M189" s="168"/>
      <c r="N189" s="169"/>
      <c r="O189" s="169"/>
      <c r="P189" s="169"/>
      <c r="Q189" s="169"/>
      <c r="R189" s="169"/>
      <c r="S189" s="169"/>
      <c r="T189" s="170"/>
      <c r="AT189" s="164" t="s">
        <v>181</v>
      </c>
      <c r="AU189" s="164" t="s">
        <v>88</v>
      </c>
      <c r="AV189" s="13" t="s">
        <v>88</v>
      </c>
      <c r="AW189" s="13" t="s">
        <v>34</v>
      </c>
      <c r="AX189" s="13" t="s">
        <v>78</v>
      </c>
      <c r="AY189" s="164" t="s">
        <v>172</v>
      </c>
    </row>
    <row r="190" spans="2:51" s="13" customFormat="1" ht="10">
      <c r="B190" s="162"/>
      <c r="D190" s="163" t="s">
        <v>181</v>
      </c>
      <c r="E190" s="164" t="s">
        <v>1</v>
      </c>
      <c r="F190" s="165" t="s">
        <v>303</v>
      </c>
      <c r="H190" s="166">
        <v>-858.66</v>
      </c>
      <c r="I190" s="167"/>
      <c r="L190" s="162"/>
      <c r="M190" s="168"/>
      <c r="N190" s="169"/>
      <c r="O190" s="169"/>
      <c r="P190" s="169"/>
      <c r="Q190" s="169"/>
      <c r="R190" s="169"/>
      <c r="S190" s="169"/>
      <c r="T190" s="170"/>
      <c r="AT190" s="164" t="s">
        <v>181</v>
      </c>
      <c r="AU190" s="164" t="s">
        <v>88</v>
      </c>
      <c r="AV190" s="13" t="s">
        <v>88</v>
      </c>
      <c r="AW190" s="13" t="s">
        <v>34</v>
      </c>
      <c r="AX190" s="13" t="s">
        <v>78</v>
      </c>
      <c r="AY190" s="164" t="s">
        <v>172</v>
      </c>
    </row>
    <row r="191" spans="2:51" s="13" customFormat="1" ht="30">
      <c r="B191" s="162"/>
      <c r="D191" s="163" t="s">
        <v>181</v>
      </c>
      <c r="E191" s="164" t="s">
        <v>1</v>
      </c>
      <c r="F191" s="165" t="s">
        <v>304</v>
      </c>
      <c r="H191" s="166">
        <v>-101.221</v>
      </c>
      <c r="I191" s="167"/>
      <c r="L191" s="162"/>
      <c r="M191" s="168"/>
      <c r="N191" s="169"/>
      <c r="O191" s="169"/>
      <c r="P191" s="169"/>
      <c r="Q191" s="169"/>
      <c r="R191" s="169"/>
      <c r="S191" s="169"/>
      <c r="T191" s="170"/>
      <c r="AT191" s="164" t="s">
        <v>181</v>
      </c>
      <c r="AU191" s="164" t="s">
        <v>88</v>
      </c>
      <c r="AV191" s="13" t="s">
        <v>88</v>
      </c>
      <c r="AW191" s="13" t="s">
        <v>34</v>
      </c>
      <c r="AX191" s="13" t="s">
        <v>78</v>
      </c>
      <c r="AY191" s="164" t="s">
        <v>172</v>
      </c>
    </row>
    <row r="192" spans="2:51" s="13" customFormat="1" ht="10">
      <c r="B192" s="162"/>
      <c r="D192" s="163" t="s">
        <v>181</v>
      </c>
      <c r="E192" s="164" t="s">
        <v>1</v>
      </c>
      <c r="F192" s="165" t="s">
        <v>305</v>
      </c>
      <c r="H192" s="166">
        <v>132.557</v>
      </c>
      <c r="I192" s="167"/>
      <c r="L192" s="162"/>
      <c r="M192" s="168"/>
      <c r="N192" s="169"/>
      <c r="O192" s="169"/>
      <c r="P192" s="169"/>
      <c r="Q192" s="169"/>
      <c r="R192" s="169"/>
      <c r="S192" s="169"/>
      <c r="T192" s="170"/>
      <c r="AT192" s="164" t="s">
        <v>181</v>
      </c>
      <c r="AU192" s="164" t="s">
        <v>88</v>
      </c>
      <c r="AV192" s="13" t="s">
        <v>88</v>
      </c>
      <c r="AW192" s="13" t="s">
        <v>34</v>
      </c>
      <c r="AX192" s="13" t="s">
        <v>78</v>
      </c>
      <c r="AY192" s="164" t="s">
        <v>172</v>
      </c>
    </row>
    <row r="193" spans="2:51" s="13" customFormat="1" ht="10">
      <c r="B193" s="162"/>
      <c r="D193" s="163" t="s">
        <v>181</v>
      </c>
      <c r="E193" s="164" t="s">
        <v>1</v>
      </c>
      <c r="F193" s="165" t="s">
        <v>306</v>
      </c>
      <c r="H193" s="166">
        <v>-10.35</v>
      </c>
      <c r="I193" s="167"/>
      <c r="L193" s="162"/>
      <c r="M193" s="168"/>
      <c r="N193" s="169"/>
      <c r="O193" s="169"/>
      <c r="P193" s="169"/>
      <c r="Q193" s="169"/>
      <c r="R193" s="169"/>
      <c r="S193" s="169"/>
      <c r="T193" s="170"/>
      <c r="AT193" s="164" t="s">
        <v>181</v>
      </c>
      <c r="AU193" s="164" t="s">
        <v>88</v>
      </c>
      <c r="AV193" s="13" t="s">
        <v>88</v>
      </c>
      <c r="AW193" s="13" t="s">
        <v>34</v>
      </c>
      <c r="AX193" s="13" t="s">
        <v>78</v>
      </c>
      <c r="AY193" s="164" t="s">
        <v>172</v>
      </c>
    </row>
    <row r="194" spans="2:51" s="13" customFormat="1" ht="20">
      <c r="B194" s="162"/>
      <c r="D194" s="163" t="s">
        <v>181</v>
      </c>
      <c r="E194" s="164" t="s">
        <v>1</v>
      </c>
      <c r="F194" s="165" t="s">
        <v>307</v>
      </c>
      <c r="H194" s="166">
        <v>-11.847</v>
      </c>
      <c r="I194" s="167"/>
      <c r="L194" s="162"/>
      <c r="M194" s="168"/>
      <c r="N194" s="169"/>
      <c r="O194" s="169"/>
      <c r="P194" s="169"/>
      <c r="Q194" s="169"/>
      <c r="R194" s="169"/>
      <c r="S194" s="169"/>
      <c r="T194" s="170"/>
      <c r="AT194" s="164" t="s">
        <v>181</v>
      </c>
      <c r="AU194" s="164" t="s">
        <v>88</v>
      </c>
      <c r="AV194" s="13" t="s">
        <v>88</v>
      </c>
      <c r="AW194" s="13" t="s">
        <v>34</v>
      </c>
      <c r="AX194" s="13" t="s">
        <v>78</v>
      </c>
      <c r="AY194" s="164" t="s">
        <v>172</v>
      </c>
    </row>
    <row r="195" spans="2:51" s="13" customFormat="1" ht="20">
      <c r="B195" s="162"/>
      <c r="D195" s="163" t="s">
        <v>181</v>
      </c>
      <c r="E195" s="164" t="s">
        <v>1</v>
      </c>
      <c r="F195" s="165" t="s">
        <v>308</v>
      </c>
      <c r="H195" s="166">
        <v>-29.611</v>
      </c>
      <c r="I195" s="167"/>
      <c r="L195" s="162"/>
      <c r="M195" s="168"/>
      <c r="N195" s="169"/>
      <c r="O195" s="169"/>
      <c r="P195" s="169"/>
      <c r="Q195" s="169"/>
      <c r="R195" s="169"/>
      <c r="S195" s="169"/>
      <c r="T195" s="170"/>
      <c r="AT195" s="164" t="s">
        <v>181</v>
      </c>
      <c r="AU195" s="164" t="s">
        <v>88</v>
      </c>
      <c r="AV195" s="13" t="s">
        <v>88</v>
      </c>
      <c r="AW195" s="13" t="s">
        <v>34</v>
      </c>
      <c r="AX195" s="13" t="s">
        <v>78</v>
      </c>
      <c r="AY195" s="164" t="s">
        <v>172</v>
      </c>
    </row>
    <row r="196" spans="2:51" s="13" customFormat="1" ht="20">
      <c r="B196" s="162"/>
      <c r="D196" s="163" t="s">
        <v>181</v>
      </c>
      <c r="E196" s="164" t="s">
        <v>1</v>
      </c>
      <c r="F196" s="165" t="s">
        <v>309</v>
      </c>
      <c r="H196" s="166">
        <v>-8.981</v>
      </c>
      <c r="I196" s="167"/>
      <c r="L196" s="162"/>
      <c r="M196" s="168"/>
      <c r="N196" s="169"/>
      <c r="O196" s="169"/>
      <c r="P196" s="169"/>
      <c r="Q196" s="169"/>
      <c r="R196" s="169"/>
      <c r="S196" s="169"/>
      <c r="T196" s="170"/>
      <c r="AT196" s="164" t="s">
        <v>181</v>
      </c>
      <c r="AU196" s="164" t="s">
        <v>88</v>
      </c>
      <c r="AV196" s="13" t="s">
        <v>88</v>
      </c>
      <c r="AW196" s="13" t="s">
        <v>34</v>
      </c>
      <c r="AX196" s="13" t="s">
        <v>78</v>
      </c>
      <c r="AY196" s="164" t="s">
        <v>172</v>
      </c>
    </row>
    <row r="197" spans="2:51" s="13" customFormat="1" ht="20">
      <c r="B197" s="162"/>
      <c r="D197" s="163" t="s">
        <v>181</v>
      </c>
      <c r="E197" s="164" t="s">
        <v>1</v>
      </c>
      <c r="F197" s="165" t="s">
        <v>310</v>
      </c>
      <c r="H197" s="166">
        <v>-18.295</v>
      </c>
      <c r="I197" s="167"/>
      <c r="L197" s="162"/>
      <c r="M197" s="168"/>
      <c r="N197" s="169"/>
      <c r="O197" s="169"/>
      <c r="P197" s="169"/>
      <c r="Q197" s="169"/>
      <c r="R197" s="169"/>
      <c r="S197" s="169"/>
      <c r="T197" s="170"/>
      <c r="AT197" s="164" t="s">
        <v>181</v>
      </c>
      <c r="AU197" s="164" t="s">
        <v>88</v>
      </c>
      <c r="AV197" s="13" t="s">
        <v>88</v>
      </c>
      <c r="AW197" s="13" t="s">
        <v>34</v>
      </c>
      <c r="AX197" s="13" t="s">
        <v>78</v>
      </c>
      <c r="AY197" s="164" t="s">
        <v>172</v>
      </c>
    </row>
    <row r="198" spans="2:51" s="13" customFormat="1" ht="10">
      <c r="B198" s="162"/>
      <c r="D198" s="163" t="s">
        <v>181</v>
      </c>
      <c r="E198" s="164" t="s">
        <v>1</v>
      </c>
      <c r="F198" s="165" t="s">
        <v>311</v>
      </c>
      <c r="H198" s="166">
        <v>118.4</v>
      </c>
      <c r="I198" s="167"/>
      <c r="L198" s="162"/>
      <c r="M198" s="168"/>
      <c r="N198" s="169"/>
      <c r="O198" s="169"/>
      <c r="P198" s="169"/>
      <c r="Q198" s="169"/>
      <c r="R198" s="169"/>
      <c r="S198" s="169"/>
      <c r="T198" s="170"/>
      <c r="AT198" s="164" t="s">
        <v>181</v>
      </c>
      <c r="AU198" s="164" t="s">
        <v>88</v>
      </c>
      <c r="AV198" s="13" t="s">
        <v>88</v>
      </c>
      <c r="AW198" s="13" t="s">
        <v>34</v>
      </c>
      <c r="AX198" s="13" t="s">
        <v>78</v>
      </c>
      <c r="AY198" s="164" t="s">
        <v>172</v>
      </c>
    </row>
    <row r="199" spans="2:51" s="14" customFormat="1" ht="10">
      <c r="B199" s="175"/>
      <c r="D199" s="163" t="s">
        <v>181</v>
      </c>
      <c r="E199" s="176" t="s">
        <v>1</v>
      </c>
      <c r="F199" s="177" t="s">
        <v>221</v>
      </c>
      <c r="H199" s="178">
        <v>1388.103</v>
      </c>
      <c r="I199" s="179"/>
      <c r="L199" s="175"/>
      <c r="M199" s="180"/>
      <c r="N199" s="181"/>
      <c r="O199" s="181"/>
      <c r="P199" s="181"/>
      <c r="Q199" s="181"/>
      <c r="R199" s="181"/>
      <c r="S199" s="181"/>
      <c r="T199" s="182"/>
      <c r="AT199" s="176" t="s">
        <v>181</v>
      </c>
      <c r="AU199" s="176" t="s">
        <v>88</v>
      </c>
      <c r="AV199" s="14" t="s">
        <v>179</v>
      </c>
      <c r="AW199" s="14" t="s">
        <v>34</v>
      </c>
      <c r="AX199" s="14" t="s">
        <v>85</v>
      </c>
      <c r="AY199" s="176" t="s">
        <v>172</v>
      </c>
    </row>
    <row r="200" spans="1:65" s="2" customFormat="1" ht="24.15" customHeight="1">
      <c r="A200" s="32"/>
      <c r="B200" s="148"/>
      <c r="C200" s="149" t="s">
        <v>312</v>
      </c>
      <c r="D200" s="149" t="s">
        <v>174</v>
      </c>
      <c r="E200" s="150" t="s">
        <v>313</v>
      </c>
      <c r="F200" s="151" t="s">
        <v>314</v>
      </c>
      <c r="G200" s="152" t="s">
        <v>214</v>
      </c>
      <c r="H200" s="153">
        <v>692.791</v>
      </c>
      <c r="I200" s="154"/>
      <c r="J200" s="155">
        <f>ROUND(I200*H200,2)</f>
        <v>0</v>
      </c>
      <c r="K200" s="151" t="s">
        <v>178</v>
      </c>
      <c r="L200" s="33"/>
      <c r="M200" s="156" t="s">
        <v>1</v>
      </c>
      <c r="N200" s="157" t="s">
        <v>43</v>
      </c>
      <c r="O200" s="58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179</v>
      </c>
      <c r="AT200" s="160" t="s">
        <v>174</v>
      </c>
      <c r="AU200" s="160" t="s">
        <v>88</v>
      </c>
      <c r="AY200" s="17" t="s">
        <v>172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179</v>
      </c>
      <c r="BM200" s="160" t="s">
        <v>315</v>
      </c>
    </row>
    <row r="201" spans="2:51" s="13" customFormat="1" ht="10">
      <c r="B201" s="162"/>
      <c r="D201" s="163" t="s">
        <v>181</v>
      </c>
      <c r="E201" s="164" t="s">
        <v>1</v>
      </c>
      <c r="F201" s="165" t="s">
        <v>316</v>
      </c>
      <c r="H201" s="166">
        <v>56.048</v>
      </c>
      <c r="I201" s="167"/>
      <c r="L201" s="162"/>
      <c r="M201" s="168"/>
      <c r="N201" s="169"/>
      <c r="O201" s="169"/>
      <c r="P201" s="169"/>
      <c r="Q201" s="169"/>
      <c r="R201" s="169"/>
      <c r="S201" s="169"/>
      <c r="T201" s="170"/>
      <c r="AT201" s="164" t="s">
        <v>181</v>
      </c>
      <c r="AU201" s="164" t="s">
        <v>88</v>
      </c>
      <c r="AV201" s="13" t="s">
        <v>88</v>
      </c>
      <c r="AW201" s="13" t="s">
        <v>34</v>
      </c>
      <c r="AX201" s="13" t="s">
        <v>78</v>
      </c>
      <c r="AY201" s="164" t="s">
        <v>172</v>
      </c>
    </row>
    <row r="202" spans="2:51" s="13" customFormat="1" ht="10">
      <c r="B202" s="162"/>
      <c r="D202" s="163" t="s">
        <v>181</v>
      </c>
      <c r="E202" s="164" t="s">
        <v>1</v>
      </c>
      <c r="F202" s="165" t="s">
        <v>317</v>
      </c>
      <c r="H202" s="166">
        <v>158.217</v>
      </c>
      <c r="I202" s="167"/>
      <c r="L202" s="162"/>
      <c r="M202" s="168"/>
      <c r="N202" s="169"/>
      <c r="O202" s="169"/>
      <c r="P202" s="169"/>
      <c r="Q202" s="169"/>
      <c r="R202" s="169"/>
      <c r="S202" s="169"/>
      <c r="T202" s="170"/>
      <c r="AT202" s="164" t="s">
        <v>181</v>
      </c>
      <c r="AU202" s="164" t="s">
        <v>88</v>
      </c>
      <c r="AV202" s="13" t="s">
        <v>88</v>
      </c>
      <c r="AW202" s="13" t="s">
        <v>34</v>
      </c>
      <c r="AX202" s="13" t="s">
        <v>78</v>
      </c>
      <c r="AY202" s="164" t="s">
        <v>172</v>
      </c>
    </row>
    <row r="203" spans="2:51" s="13" customFormat="1" ht="10">
      <c r="B203" s="162"/>
      <c r="D203" s="163" t="s">
        <v>181</v>
      </c>
      <c r="E203" s="164" t="s">
        <v>1</v>
      </c>
      <c r="F203" s="165" t="s">
        <v>318</v>
      </c>
      <c r="H203" s="166">
        <v>478.526</v>
      </c>
      <c r="I203" s="167"/>
      <c r="L203" s="162"/>
      <c r="M203" s="168"/>
      <c r="N203" s="169"/>
      <c r="O203" s="169"/>
      <c r="P203" s="169"/>
      <c r="Q203" s="169"/>
      <c r="R203" s="169"/>
      <c r="S203" s="169"/>
      <c r="T203" s="170"/>
      <c r="AT203" s="164" t="s">
        <v>181</v>
      </c>
      <c r="AU203" s="164" t="s">
        <v>88</v>
      </c>
      <c r="AV203" s="13" t="s">
        <v>88</v>
      </c>
      <c r="AW203" s="13" t="s">
        <v>34</v>
      </c>
      <c r="AX203" s="13" t="s">
        <v>78</v>
      </c>
      <c r="AY203" s="164" t="s">
        <v>172</v>
      </c>
    </row>
    <row r="204" spans="2:51" s="14" customFormat="1" ht="10">
      <c r="B204" s="175"/>
      <c r="D204" s="163" t="s">
        <v>181</v>
      </c>
      <c r="E204" s="176" t="s">
        <v>1</v>
      </c>
      <c r="F204" s="177" t="s">
        <v>221</v>
      </c>
      <c r="H204" s="178">
        <v>692.791</v>
      </c>
      <c r="I204" s="179"/>
      <c r="L204" s="175"/>
      <c r="M204" s="180"/>
      <c r="N204" s="181"/>
      <c r="O204" s="181"/>
      <c r="P204" s="181"/>
      <c r="Q204" s="181"/>
      <c r="R204" s="181"/>
      <c r="S204" s="181"/>
      <c r="T204" s="182"/>
      <c r="AT204" s="176" t="s">
        <v>181</v>
      </c>
      <c r="AU204" s="176" t="s">
        <v>88</v>
      </c>
      <c r="AV204" s="14" t="s">
        <v>179</v>
      </c>
      <c r="AW204" s="14" t="s">
        <v>34</v>
      </c>
      <c r="AX204" s="14" t="s">
        <v>85</v>
      </c>
      <c r="AY204" s="176" t="s">
        <v>172</v>
      </c>
    </row>
    <row r="205" spans="1:65" s="2" customFormat="1" ht="14.4" customHeight="1">
      <c r="A205" s="32"/>
      <c r="B205" s="148"/>
      <c r="C205" s="183" t="s">
        <v>319</v>
      </c>
      <c r="D205" s="183" t="s">
        <v>250</v>
      </c>
      <c r="E205" s="184" t="s">
        <v>320</v>
      </c>
      <c r="F205" s="185" t="s">
        <v>321</v>
      </c>
      <c r="G205" s="186" t="s">
        <v>294</v>
      </c>
      <c r="H205" s="187">
        <v>1247.024</v>
      </c>
      <c r="I205" s="188"/>
      <c r="J205" s="189">
        <f>ROUND(I205*H205,2)</f>
        <v>0</v>
      </c>
      <c r="K205" s="185" t="s">
        <v>178</v>
      </c>
      <c r="L205" s="190"/>
      <c r="M205" s="191" t="s">
        <v>1</v>
      </c>
      <c r="N205" s="192" t="s">
        <v>43</v>
      </c>
      <c r="O205" s="58"/>
      <c r="P205" s="158">
        <f>O205*H205</f>
        <v>0</v>
      </c>
      <c r="Q205" s="158">
        <v>1</v>
      </c>
      <c r="R205" s="158">
        <f>Q205*H205</f>
        <v>1247.024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211</v>
      </c>
      <c r="AT205" s="160" t="s">
        <v>250</v>
      </c>
      <c r="AU205" s="160" t="s">
        <v>88</v>
      </c>
      <c r="AY205" s="17" t="s">
        <v>172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179</v>
      </c>
      <c r="BM205" s="160" t="s">
        <v>322</v>
      </c>
    </row>
    <row r="206" spans="2:51" s="13" customFormat="1" ht="10">
      <c r="B206" s="162"/>
      <c r="D206" s="163" t="s">
        <v>181</v>
      </c>
      <c r="F206" s="165" t="s">
        <v>323</v>
      </c>
      <c r="H206" s="166">
        <v>1247.024</v>
      </c>
      <c r="I206" s="167"/>
      <c r="L206" s="162"/>
      <c r="M206" s="168"/>
      <c r="N206" s="169"/>
      <c r="O206" s="169"/>
      <c r="P206" s="169"/>
      <c r="Q206" s="169"/>
      <c r="R206" s="169"/>
      <c r="S206" s="169"/>
      <c r="T206" s="170"/>
      <c r="AT206" s="164" t="s">
        <v>181</v>
      </c>
      <c r="AU206" s="164" t="s">
        <v>88</v>
      </c>
      <c r="AV206" s="13" t="s">
        <v>88</v>
      </c>
      <c r="AW206" s="13" t="s">
        <v>3</v>
      </c>
      <c r="AX206" s="13" t="s">
        <v>85</v>
      </c>
      <c r="AY206" s="164" t="s">
        <v>172</v>
      </c>
    </row>
    <row r="207" spans="1:65" s="2" customFormat="1" ht="24.15" customHeight="1">
      <c r="A207" s="32"/>
      <c r="B207" s="148"/>
      <c r="C207" s="149" t="s">
        <v>324</v>
      </c>
      <c r="D207" s="149" t="s">
        <v>174</v>
      </c>
      <c r="E207" s="150" t="s">
        <v>325</v>
      </c>
      <c r="F207" s="151" t="s">
        <v>326</v>
      </c>
      <c r="G207" s="152" t="s">
        <v>177</v>
      </c>
      <c r="H207" s="153">
        <v>1344</v>
      </c>
      <c r="I207" s="154"/>
      <c r="J207" s="155">
        <f>ROUND(I207*H207,2)</f>
        <v>0</v>
      </c>
      <c r="K207" s="151" t="s">
        <v>178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</v>
      </c>
      <c r="R207" s="158">
        <f>Q207*H207</f>
        <v>0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179</v>
      </c>
      <c r="AT207" s="160" t="s">
        <v>174</v>
      </c>
      <c r="AU207" s="160" t="s">
        <v>88</v>
      </c>
      <c r="AY207" s="17" t="s">
        <v>172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179</v>
      </c>
      <c r="BM207" s="160" t="s">
        <v>327</v>
      </c>
    </row>
    <row r="208" spans="1:65" s="2" customFormat="1" ht="24.15" customHeight="1">
      <c r="A208" s="32"/>
      <c r="B208" s="148"/>
      <c r="C208" s="149" t="s">
        <v>328</v>
      </c>
      <c r="D208" s="149" t="s">
        <v>174</v>
      </c>
      <c r="E208" s="150" t="s">
        <v>329</v>
      </c>
      <c r="F208" s="151" t="s">
        <v>330</v>
      </c>
      <c r="G208" s="152" t="s">
        <v>177</v>
      </c>
      <c r="H208" s="153">
        <v>1344</v>
      </c>
      <c r="I208" s="154"/>
      <c r="J208" s="155">
        <f>ROUND(I208*H208,2)</f>
        <v>0</v>
      </c>
      <c r="K208" s="151" t="s">
        <v>178</v>
      </c>
      <c r="L208" s="33"/>
      <c r="M208" s="156" t="s">
        <v>1</v>
      </c>
      <c r="N208" s="157" t="s">
        <v>43</v>
      </c>
      <c r="O208" s="58"/>
      <c r="P208" s="158">
        <f>O208*H208</f>
        <v>0</v>
      </c>
      <c r="Q208" s="158">
        <v>0</v>
      </c>
      <c r="R208" s="158">
        <f>Q208*H208</f>
        <v>0</v>
      </c>
      <c r="S208" s="158">
        <v>0</v>
      </c>
      <c r="T208" s="15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179</v>
      </c>
      <c r="AT208" s="160" t="s">
        <v>174</v>
      </c>
      <c r="AU208" s="160" t="s">
        <v>88</v>
      </c>
      <c r="AY208" s="17" t="s">
        <v>172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7" t="s">
        <v>85</v>
      </c>
      <c r="BK208" s="161">
        <f>ROUND(I208*H208,2)</f>
        <v>0</v>
      </c>
      <c r="BL208" s="17" t="s">
        <v>179</v>
      </c>
      <c r="BM208" s="160" t="s">
        <v>331</v>
      </c>
    </row>
    <row r="209" spans="1:65" s="2" customFormat="1" ht="14.4" customHeight="1">
      <c r="A209" s="32"/>
      <c r="B209" s="148"/>
      <c r="C209" s="183" t="s">
        <v>332</v>
      </c>
      <c r="D209" s="183" t="s">
        <v>250</v>
      </c>
      <c r="E209" s="184" t="s">
        <v>333</v>
      </c>
      <c r="F209" s="185" t="s">
        <v>334</v>
      </c>
      <c r="G209" s="186" t="s">
        <v>335</v>
      </c>
      <c r="H209" s="187">
        <v>20.16</v>
      </c>
      <c r="I209" s="188"/>
      <c r="J209" s="189">
        <f>ROUND(I209*H209,2)</f>
        <v>0</v>
      </c>
      <c r="K209" s="185" t="s">
        <v>178</v>
      </c>
      <c r="L209" s="190"/>
      <c r="M209" s="191" t="s">
        <v>1</v>
      </c>
      <c r="N209" s="192" t="s">
        <v>43</v>
      </c>
      <c r="O209" s="58"/>
      <c r="P209" s="158">
        <f>O209*H209</f>
        <v>0</v>
      </c>
      <c r="Q209" s="158">
        <v>0.001</v>
      </c>
      <c r="R209" s="158">
        <f>Q209*H209</f>
        <v>0.02016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211</v>
      </c>
      <c r="AT209" s="160" t="s">
        <v>250</v>
      </c>
      <c r="AU209" s="160" t="s">
        <v>88</v>
      </c>
      <c r="AY209" s="17" t="s">
        <v>172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179</v>
      </c>
      <c r="BM209" s="160" t="s">
        <v>336</v>
      </c>
    </row>
    <row r="210" spans="2:51" s="13" customFormat="1" ht="10">
      <c r="B210" s="162"/>
      <c r="D210" s="163" t="s">
        <v>181</v>
      </c>
      <c r="F210" s="165" t="s">
        <v>337</v>
      </c>
      <c r="H210" s="166">
        <v>20.16</v>
      </c>
      <c r="I210" s="167"/>
      <c r="L210" s="162"/>
      <c r="M210" s="168"/>
      <c r="N210" s="169"/>
      <c r="O210" s="169"/>
      <c r="P210" s="169"/>
      <c r="Q210" s="169"/>
      <c r="R210" s="169"/>
      <c r="S210" s="169"/>
      <c r="T210" s="170"/>
      <c r="AT210" s="164" t="s">
        <v>181</v>
      </c>
      <c r="AU210" s="164" t="s">
        <v>88</v>
      </c>
      <c r="AV210" s="13" t="s">
        <v>88</v>
      </c>
      <c r="AW210" s="13" t="s">
        <v>3</v>
      </c>
      <c r="AX210" s="13" t="s">
        <v>85</v>
      </c>
      <c r="AY210" s="164" t="s">
        <v>172</v>
      </c>
    </row>
    <row r="211" spans="2:63" s="12" customFormat="1" ht="22.75" customHeight="1">
      <c r="B211" s="135"/>
      <c r="D211" s="136" t="s">
        <v>77</v>
      </c>
      <c r="E211" s="146" t="s">
        <v>186</v>
      </c>
      <c r="F211" s="146" t="s">
        <v>338</v>
      </c>
      <c r="I211" s="138"/>
      <c r="J211" s="147">
        <f>BK211</f>
        <v>0</v>
      </c>
      <c r="L211" s="135"/>
      <c r="M211" s="140"/>
      <c r="N211" s="141"/>
      <c r="O211" s="141"/>
      <c r="P211" s="142">
        <f>SUM(P212:P219)</f>
        <v>0</v>
      </c>
      <c r="Q211" s="141"/>
      <c r="R211" s="142">
        <f>SUM(R212:R219)</f>
        <v>8.00030954</v>
      </c>
      <c r="S211" s="141"/>
      <c r="T211" s="143">
        <f>SUM(T212:T219)</f>
        <v>0</v>
      </c>
      <c r="AR211" s="136" t="s">
        <v>85</v>
      </c>
      <c r="AT211" s="144" t="s">
        <v>77</v>
      </c>
      <c r="AU211" s="144" t="s">
        <v>85</v>
      </c>
      <c r="AY211" s="136" t="s">
        <v>172</v>
      </c>
      <c r="BK211" s="145">
        <f>SUM(BK212:BK219)</f>
        <v>0</v>
      </c>
    </row>
    <row r="212" spans="1:65" s="2" customFormat="1" ht="14.4" customHeight="1">
      <c r="A212" s="32"/>
      <c r="B212" s="148"/>
      <c r="C212" s="149" t="s">
        <v>339</v>
      </c>
      <c r="D212" s="149" t="s">
        <v>174</v>
      </c>
      <c r="E212" s="150" t="s">
        <v>340</v>
      </c>
      <c r="F212" s="151" t="s">
        <v>341</v>
      </c>
      <c r="G212" s="152" t="s">
        <v>214</v>
      </c>
      <c r="H212" s="153">
        <v>3.2</v>
      </c>
      <c r="I212" s="154"/>
      <c r="J212" s="155">
        <f>ROUND(I212*H212,2)</f>
        <v>0</v>
      </c>
      <c r="K212" s="151" t="s">
        <v>178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2.45329</v>
      </c>
      <c r="R212" s="158">
        <f>Q212*H212</f>
        <v>7.850528000000001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179</v>
      </c>
      <c r="AT212" s="160" t="s">
        <v>174</v>
      </c>
      <c r="AU212" s="160" t="s">
        <v>88</v>
      </c>
      <c r="AY212" s="17" t="s">
        <v>172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179</v>
      </c>
      <c r="BM212" s="160" t="s">
        <v>342</v>
      </c>
    </row>
    <row r="213" spans="1:65" s="2" customFormat="1" ht="14.4" customHeight="1">
      <c r="A213" s="32"/>
      <c r="B213" s="148"/>
      <c r="C213" s="149" t="s">
        <v>343</v>
      </c>
      <c r="D213" s="149" t="s">
        <v>174</v>
      </c>
      <c r="E213" s="150" t="s">
        <v>344</v>
      </c>
      <c r="F213" s="151" t="s">
        <v>345</v>
      </c>
      <c r="G213" s="152" t="s">
        <v>177</v>
      </c>
      <c r="H213" s="153">
        <v>18.8</v>
      </c>
      <c r="I213" s="154"/>
      <c r="J213" s="155">
        <f>ROUND(I213*H213,2)</f>
        <v>0</v>
      </c>
      <c r="K213" s="151" t="s">
        <v>178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0.00313</v>
      </c>
      <c r="R213" s="158">
        <f>Q213*H213</f>
        <v>0.058844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179</v>
      </c>
      <c r="AT213" s="160" t="s">
        <v>174</v>
      </c>
      <c r="AU213" s="160" t="s">
        <v>88</v>
      </c>
      <c r="AY213" s="17" t="s">
        <v>172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179</v>
      </c>
      <c r="BM213" s="160" t="s">
        <v>346</v>
      </c>
    </row>
    <row r="214" spans="2:51" s="13" customFormat="1" ht="10">
      <c r="B214" s="162"/>
      <c r="D214" s="163" t="s">
        <v>181</v>
      </c>
      <c r="E214" s="164" t="s">
        <v>1</v>
      </c>
      <c r="F214" s="165" t="s">
        <v>347</v>
      </c>
      <c r="H214" s="166">
        <v>18.8</v>
      </c>
      <c r="I214" s="167"/>
      <c r="L214" s="162"/>
      <c r="M214" s="168"/>
      <c r="N214" s="169"/>
      <c r="O214" s="169"/>
      <c r="P214" s="169"/>
      <c r="Q214" s="169"/>
      <c r="R214" s="169"/>
      <c r="S214" s="169"/>
      <c r="T214" s="170"/>
      <c r="AT214" s="164" t="s">
        <v>181</v>
      </c>
      <c r="AU214" s="164" t="s">
        <v>88</v>
      </c>
      <c r="AV214" s="13" t="s">
        <v>88</v>
      </c>
      <c r="AW214" s="13" t="s">
        <v>34</v>
      </c>
      <c r="AX214" s="13" t="s">
        <v>85</v>
      </c>
      <c r="AY214" s="164" t="s">
        <v>172</v>
      </c>
    </row>
    <row r="215" spans="1:65" s="2" customFormat="1" ht="14.4" customHeight="1">
      <c r="A215" s="32"/>
      <c r="B215" s="148"/>
      <c r="C215" s="149" t="s">
        <v>348</v>
      </c>
      <c r="D215" s="149" t="s">
        <v>174</v>
      </c>
      <c r="E215" s="150" t="s">
        <v>349</v>
      </c>
      <c r="F215" s="151" t="s">
        <v>350</v>
      </c>
      <c r="G215" s="152" t="s">
        <v>177</v>
      </c>
      <c r="H215" s="153">
        <v>18.8</v>
      </c>
      <c r="I215" s="154"/>
      <c r="J215" s="155">
        <f>ROUND(I215*H215,2)</f>
        <v>0</v>
      </c>
      <c r="K215" s="151" t="s">
        <v>178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</v>
      </c>
      <c r="R215" s="158">
        <f>Q215*H215</f>
        <v>0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179</v>
      </c>
      <c r="AT215" s="160" t="s">
        <v>174</v>
      </c>
      <c r="AU215" s="160" t="s">
        <v>88</v>
      </c>
      <c r="AY215" s="17" t="s">
        <v>172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179</v>
      </c>
      <c r="BM215" s="160" t="s">
        <v>351</v>
      </c>
    </row>
    <row r="216" spans="1:65" s="2" customFormat="1" ht="14.4" customHeight="1">
      <c r="A216" s="32"/>
      <c r="B216" s="148"/>
      <c r="C216" s="149" t="s">
        <v>352</v>
      </c>
      <c r="D216" s="149" t="s">
        <v>174</v>
      </c>
      <c r="E216" s="150" t="s">
        <v>353</v>
      </c>
      <c r="F216" s="151" t="s">
        <v>354</v>
      </c>
      <c r="G216" s="152" t="s">
        <v>294</v>
      </c>
      <c r="H216" s="153">
        <v>0.033</v>
      </c>
      <c r="I216" s="154"/>
      <c r="J216" s="155">
        <f>ROUND(I216*H216,2)</f>
        <v>0</v>
      </c>
      <c r="K216" s="151" t="s">
        <v>178</v>
      </c>
      <c r="L216" s="33"/>
      <c r="M216" s="156" t="s">
        <v>1</v>
      </c>
      <c r="N216" s="157" t="s">
        <v>43</v>
      </c>
      <c r="O216" s="58"/>
      <c r="P216" s="158">
        <f>O216*H216</f>
        <v>0</v>
      </c>
      <c r="Q216" s="158">
        <v>1.04881</v>
      </c>
      <c r="R216" s="158">
        <f>Q216*H216</f>
        <v>0.03461073</v>
      </c>
      <c r="S216" s="158">
        <v>0</v>
      </c>
      <c r="T216" s="15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179</v>
      </c>
      <c r="AT216" s="160" t="s">
        <v>174</v>
      </c>
      <c r="AU216" s="160" t="s">
        <v>88</v>
      </c>
      <c r="AY216" s="17" t="s">
        <v>172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7" t="s">
        <v>85</v>
      </c>
      <c r="BK216" s="161">
        <f>ROUND(I216*H216,2)</f>
        <v>0</v>
      </c>
      <c r="BL216" s="17" t="s">
        <v>179</v>
      </c>
      <c r="BM216" s="160" t="s">
        <v>355</v>
      </c>
    </row>
    <row r="217" spans="2:51" s="13" customFormat="1" ht="10">
      <c r="B217" s="162"/>
      <c r="D217" s="163" t="s">
        <v>181</v>
      </c>
      <c r="E217" s="164" t="s">
        <v>1</v>
      </c>
      <c r="F217" s="165" t="s">
        <v>356</v>
      </c>
      <c r="H217" s="166">
        <v>0.033</v>
      </c>
      <c r="I217" s="167"/>
      <c r="L217" s="162"/>
      <c r="M217" s="168"/>
      <c r="N217" s="169"/>
      <c r="O217" s="169"/>
      <c r="P217" s="169"/>
      <c r="Q217" s="169"/>
      <c r="R217" s="169"/>
      <c r="S217" s="169"/>
      <c r="T217" s="170"/>
      <c r="AT217" s="164" t="s">
        <v>181</v>
      </c>
      <c r="AU217" s="164" t="s">
        <v>88</v>
      </c>
      <c r="AV217" s="13" t="s">
        <v>88</v>
      </c>
      <c r="AW217" s="13" t="s">
        <v>34</v>
      </c>
      <c r="AX217" s="13" t="s">
        <v>85</v>
      </c>
      <c r="AY217" s="164" t="s">
        <v>172</v>
      </c>
    </row>
    <row r="218" spans="1:65" s="2" customFormat="1" ht="14.4" customHeight="1">
      <c r="A218" s="32"/>
      <c r="B218" s="148"/>
      <c r="C218" s="149" t="s">
        <v>357</v>
      </c>
      <c r="D218" s="149" t="s">
        <v>174</v>
      </c>
      <c r="E218" s="150" t="s">
        <v>358</v>
      </c>
      <c r="F218" s="151" t="s">
        <v>359</v>
      </c>
      <c r="G218" s="152" t="s">
        <v>294</v>
      </c>
      <c r="H218" s="153">
        <v>0.053</v>
      </c>
      <c r="I218" s="154"/>
      <c r="J218" s="155">
        <f>ROUND(I218*H218,2)</f>
        <v>0</v>
      </c>
      <c r="K218" s="151" t="s">
        <v>178</v>
      </c>
      <c r="L218" s="33"/>
      <c r="M218" s="156" t="s">
        <v>1</v>
      </c>
      <c r="N218" s="157" t="s">
        <v>43</v>
      </c>
      <c r="O218" s="58"/>
      <c r="P218" s="158">
        <f>O218*H218</f>
        <v>0</v>
      </c>
      <c r="Q218" s="158">
        <v>1.06277</v>
      </c>
      <c r="R218" s="158">
        <f>Q218*H218</f>
        <v>0.05632681</v>
      </c>
      <c r="S218" s="158">
        <v>0</v>
      </c>
      <c r="T218" s="15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179</v>
      </c>
      <c r="AT218" s="160" t="s">
        <v>174</v>
      </c>
      <c r="AU218" s="160" t="s">
        <v>88</v>
      </c>
      <c r="AY218" s="17" t="s">
        <v>172</v>
      </c>
      <c r="BE218" s="161">
        <f>IF(N218="základní",J218,0)</f>
        <v>0</v>
      </c>
      <c r="BF218" s="161">
        <f>IF(N218="snížená",J218,0)</f>
        <v>0</v>
      </c>
      <c r="BG218" s="161">
        <f>IF(N218="zákl. přenesená",J218,0)</f>
        <v>0</v>
      </c>
      <c r="BH218" s="161">
        <f>IF(N218="sníž. přenesená",J218,0)</f>
        <v>0</v>
      </c>
      <c r="BI218" s="161">
        <f>IF(N218="nulová",J218,0)</f>
        <v>0</v>
      </c>
      <c r="BJ218" s="17" t="s">
        <v>85</v>
      </c>
      <c r="BK218" s="161">
        <f>ROUND(I218*H218,2)</f>
        <v>0</v>
      </c>
      <c r="BL218" s="17" t="s">
        <v>179</v>
      </c>
      <c r="BM218" s="160" t="s">
        <v>360</v>
      </c>
    </row>
    <row r="219" spans="2:51" s="13" customFormat="1" ht="10">
      <c r="B219" s="162"/>
      <c r="D219" s="163" t="s">
        <v>181</v>
      </c>
      <c r="E219" s="164" t="s">
        <v>1</v>
      </c>
      <c r="F219" s="165" t="s">
        <v>361</v>
      </c>
      <c r="H219" s="166">
        <v>0.053</v>
      </c>
      <c r="I219" s="167"/>
      <c r="L219" s="162"/>
      <c r="M219" s="168"/>
      <c r="N219" s="169"/>
      <c r="O219" s="169"/>
      <c r="P219" s="169"/>
      <c r="Q219" s="169"/>
      <c r="R219" s="169"/>
      <c r="S219" s="169"/>
      <c r="T219" s="170"/>
      <c r="AT219" s="164" t="s">
        <v>181</v>
      </c>
      <c r="AU219" s="164" t="s">
        <v>88</v>
      </c>
      <c r="AV219" s="13" t="s">
        <v>88</v>
      </c>
      <c r="AW219" s="13" t="s">
        <v>34</v>
      </c>
      <c r="AX219" s="13" t="s">
        <v>85</v>
      </c>
      <c r="AY219" s="164" t="s">
        <v>172</v>
      </c>
    </row>
    <row r="220" spans="2:63" s="12" customFormat="1" ht="22.75" customHeight="1">
      <c r="B220" s="135"/>
      <c r="D220" s="136" t="s">
        <v>77</v>
      </c>
      <c r="E220" s="146" t="s">
        <v>179</v>
      </c>
      <c r="F220" s="146" t="s">
        <v>362</v>
      </c>
      <c r="I220" s="138"/>
      <c r="J220" s="147">
        <f>BK220</f>
        <v>0</v>
      </c>
      <c r="L220" s="135"/>
      <c r="M220" s="140"/>
      <c r="N220" s="141"/>
      <c r="O220" s="141"/>
      <c r="P220" s="142">
        <f>SUM(P221:P233)</f>
        <v>0</v>
      </c>
      <c r="Q220" s="141"/>
      <c r="R220" s="142">
        <f>SUM(R221:R233)</f>
        <v>351.19862913000003</v>
      </c>
      <c r="S220" s="141"/>
      <c r="T220" s="143">
        <f>SUM(T221:T233)</f>
        <v>0</v>
      </c>
      <c r="AR220" s="136" t="s">
        <v>85</v>
      </c>
      <c r="AT220" s="144" t="s">
        <v>77</v>
      </c>
      <c r="AU220" s="144" t="s">
        <v>85</v>
      </c>
      <c r="AY220" s="136" t="s">
        <v>172</v>
      </c>
      <c r="BK220" s="145">
        <f>SUM(BK221:BK233)</f>
        <v>0</v>
      </c>
    </row>
    <row r="221" spans="1:65" s="2" customFormat="1" ht="24.15" customHeight="1">
      <c r="A221" s="32"/>
      <c r="B221" s="148"/>
      <c r="C221" s="149" t="s">
        <v>363</v>
      </c>
      <c r="D221" s="149" t="s">
        <v>174</v>
      </c>
      <c r="E221" s="150" t="s">
        <v>364</v>
      </c>
      <c r="F221" s="151" t="s">
        <v>365</v>
      </c>
      <c r="G221" s="152" t="s">
        <v>214</v>
      </c>
      <c r="H221" s="153">
        <v>165.869</v>
      </c>
      <c r="I221" s="154"/>
      <c r="J221" s="155">
        <f>ROUND(I221*H221,2)</f>
        <v>0</v>
      </c>
      <c r="K221" s="151" t="s">
        <v>178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1.89077</v>
      </c>
      <c r="R221" s="158">
        <f>Q221*H221</f>
        <v>313.62012913</v>
      </c>
      <c r="S221" s="158">
        <v>0</v>
      </c>
      <c r="T221" s="15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179</v>
      </c>
      <c r="AT221" s="160" t="s">
        <v>174</v>
      </c>
      <c r="AU221" s="160" t="s">
        <v>88</v>
      </c>
      <c r="AY221" s="17" t="s">
        <v>172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179</v>
      </c>
      <c r="BM221" s="160" t="s">
        <v>366</v>
      </c>
    </row>
    <row r="222" spans="2:51" s="13" customFormat="1" ht="10">
      <c r="B222" s="162"/>
      <c r="D222" s="163" t="s">
        <v>181</v>
      </c>
      <c r="E222" s="164" t="s">
        <v>1</v>
      </c>
      <c r="F222" s="165" t="s">
        <v>367</v>
      </c>
      <c r="H222" s="166">
        <v>19.22</v>
      </c>
      <c r="I222" s="167"/>
      <c r="L222" s="162"/>
      <c r="M222" s="168"/>
      <c r="N222" s="169"/>
      <c r="O222" s="169"/>
      <c r="P222" s="169"/>
      <c r="Q222" s="169"/>
      <c r="R222" s="169"/>
      <c r="S222" s="169"/>
      <c r="T222" s="170"/>
      <c r="AT222" s="164" t="s">
        <v>181</v>
      </c>
      <c r="AU222" s="164" t="s">
        <v>88</v>
      </c>
      <c r="AV222" s="13" t="s">
        <v>88</v>
      </c>
      <c r="AW222" s="13" t="s">
        <v>34</v>
      </c>
      <c r="AX222" s="13" t="s">
        <v>78</v>
      </c>
      <c r="AY222" s="164" t="s">
        <v>172</v>
      </c>
    </row>
    <row r="223" spans="2:51" s="13" customFormat="1" ht="10">
      <c r="B223" s="162"/>
      <c r="D223" s="163" t="s">
        <v>181</v>
      </c>
      <c r="E223" s="164" t="s">
        <v>1</v>
      </c>
      <c r="F223" s="165" t="s">
        <v>368</v>
      </c>
      <c r="H223" s="166">
        <v>54.429</v>
      </c>
      <c r="I223" s="167"/>
      <c r="L223" s="162"/>
      <c r="M223" s="168"/>
      <c r="N223" s="169"/>
      <c r="O223" s="169"/>
      <c r="P223" s="169"/>
      <c r="Q223" s="169"/>
      <c r="R223" s="169"/>
      <c r="S223" s="169"/>
      <c r="T223" s="170"/>
      <c r="AT223" s="164" t="s">
        <v>181</v>
      </c>
      <c r="AU223" s="164" t="s">
        <v>88</v>
      </c>
      <c r="AV223" s="13" t="s">
        <v>88</v>
      </c>
      <c r="AW223" s="13" t="s">
        <v>34</v>
      </c>
      <c r="AX223" s="13" t="s">
        <v>78</v>
      </c>
      <c r="AY223" s="164" t="s">
        <v>172</v>
      </c>
    </row>
    <row r="224" spans="2:51" s="13" customFormat="1" ht="10">
      <c r="B224" s="162"/>
      <c r="D224" s="163" t="s">
        <v>181</v>
      </c>
      <c r="E224" s="164" t="s">
        <v>1</v>
      </c>
      <c r="F224" s="165" t="s">
        <v>369</v>
      </c>
      <c r="H224" s="166">
        <v>92.22</v>
      </c>
      <c r="I224" s="167"/>
      <c r="L224" s="162"/>
      <c r="M224" s="168"/>
      <c r="N224" s="169"/>
      <c r="O224" s="169"/>
      <c r="P224" s="169"/>
      <c r="Q224" s="169"/>
      <c r="R224" s="169"/>
      <c r="S224" s="169"/>
      <c r="T224" s="170"/>
      <c r="AT224" s="164" t="s">
        <v>181</v>
      </c>
      <c r="AU224" s="164" t="s">
        <v>88</v>
      </c>
      <c r="AV224" s="13" t="s">
        <v>88</v>
      </c>
      <c r="AW224" s="13" t="s">
        <v>34</v>
      </c>
      <c r="AX224" s="13" t="s">
        <v>78</v>
      </c>
      <c r="AY224" s="164" t="s">
        <v>172</v>
      </c>
    </row>
    <row r="225" spans="2:51" s="14" customFormat="1" ht="10">
      <c r="B225" s="175"/>
      <c r="D225" s="163" t="s">
        <v>181</v>
      </c>
      <c r="E225" s="176" t="s">
        <v>1</v>
      </c>
      <c r="F225" s="177" t="s">
        <v>221</v>
      </c>
      <c r="H225" s="178">
        <v>165.869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181</v>
      </c>
      <c r="AU225" s="176" t="s">
        <v>88</v>
      </c>
      <c r="AV225" s="14" t="s">
        <v>179</v>
      </c>
      <c r="AW225" s="14" t="s">
        <v>34</v>
      </c>
      <c r="AX225" s="14" t="s">
        <v>85</v>
      </c>
      <c r="AY225" s="176" t="s">
        <v>172</v>
      </c>
    </row>
    <row r="226" spans="1:65" s="2" customFormat="1" ht="24.15" customHeight="1">
      <c r="A226" s="32"/>
      <c r="B226" s="148"/>
      <c r="C226" s="149" t="s">
        <v>370</v>
      </c>
      <c r="D226" s="149" t="s">
        <v>174</v>
      </c>
      <c r="E226" s="150" t="s">
        <v>371</v>
      </c>
      <c r="F226" s="151" t="s">
        <v>372</v>
      </c>
      <c r="G226" s="152" t="s">
        <v>214</v>
      </c>
      <c r="H226" s="153">
        <v>10.35</v>
      </c>
      <c r="I226" s="154"/>
      <c r="J226" s="155">
        <f>ROUND(I226*H226,2)</f>
        <v>0</v>
      </c>
      <c r="K226" s="151" t="s">
        <v>178</v>
      </c>
      <c r="L226" s="33"/>
      <c r="M226" s="156" t="s">
        <v>1</v>
      </c>
      <c r="N226" s="157" t="s">
        <v>43</v>
      </c>
      <c r="O226" s="58"/>
      <c r="P226" s="158">
        <f>O226*H226</f>
        <v>0</v>
      </c>
      <c r="Q226" s="158">
        <v>2.234</v>
      </c>
      <c r="R226" s="158">
        <f>Q226*H226</f>
        <v>23.1219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179</v>
      </c>
      <c r="AT226" s="160" t="s">
        <v>174</v>
      </c>
      <c r="AU226" s="160" t="s">
        <v>88</v>
      </c>
      <c r="AY226" s="17" t="s">
        <v>172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179</v>
      </c>
      <c r="BM226" s="160" t="s">
        <v>373</v>
      </c>
    </row>
    <row r="227" spans="2:51" s="13" customFormat="1" ht="10">
      <c r="B227" s="162"/>
      <c r="D227" s="163" t="s">
        <v>181</v>
      </c>
      <c r="E227" s="164" t="s">
        <v>1</v>
      </c>
      <c r="F227" s="165" t="s">
        <v>374</v>
      </c>
      <c r="H227" s="166">
        <v>10.35</v>
      </c>
      <c r="I227" s="167"/>
      <c r="L227" s="162"/>
      <c r="M227" s="168"/>
      <c r="N227" s="169"/>
      <c r="O227" s="169"/>
      <c r="P227" s="169"/>
      <c r="Q227" s="169"/>
      <c r="R227" s="169"/>
      <c r="S227" s="169"/>
      <c r="T227" s="170"/>
      <c r="AT227" s="164" t="s">
        <v>181</v>
      </c>
      <c r="AU227" s="164" t="s">
        <v>88</v>
      </c>
      <c r="AV227" s="13" t="s">
        <v>88</v>
      </c>
      <c r="AW227" s="13" t="s">
        <v>34</v>
      </c>
      <c r="AX227" s="13" t="s">
        <v>85</v>
      </c>
      <c r="AY227" s="164" t="s">
        <v>172</v>
      </c>
    </row>
    <row r="228" spans="1:65" s="2" customFormat="1" ht="24.15" customHeight="1">
      <c r="A228" s="32"/>
      <c r="B228" s="148"/>
      <c r="C228" s="149" t="s">
        <v>375</v>
      </c>
      <c r="D228" s="149" t="s">
        <v>174</v>
      </c>
      <c r="E228" s="150" t="s">
        <v>376</v>
      </c>
      <c r="F228" s="151" t="s">
        <v>377</v>
      </c>
      <c r="G228" s="152" t="s">
        <v>177</v>
      </c>
      <c r="H228" s="153">
        <v>7</v>
      </c>
      <c r="I228" s="154"/>
      <c r="J228" s="155">
        <f>ROUND(I228*H228,2)</f>
        <v>0</v>
      </c>
      <c r="K228" s="151" t="s">
        <v>178</v>
      </c>
      <c r="L228" s="33"/>
      <c r="M228" s="156" t="s">
        <v>1</v>
      </c>
      <c r="N228" s="157" t="s">
        <v>43</v>
      </c>
      <c r="O228" s="58"/>
      <c r="P228" s="158">
        <f>O228*H228</f>
        <v>0</v>
      </c>
      <c r="Q228" s="158">
        <v>0.74327</v>
      </c>
      <c r="R228" s="158">
        <f>Q228*H228</f>
        <v>5.20289</v>
      </c>
      <c r="S228" s="158">
        <v>0</v>
      </c>
      <c r="T228" s="15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0" t="s">
        <v>179</v>
      </c>
      <c r="AT228" s="160" t="s">
        <v>174</v>
      </c>
      <c r="AU228" s="160" t="s">
        <v>88</v>
      </c>
      <c r="AY228" s="17" t="s">
        <v>172</v>
      </c>
      <c r="BE228" s="161">
        <f>IF(N228="základní",J228,0)</f>
        <v>0</v>
      </c>
      <c r="BF228" s="161">
        <f>IF(N228="snížená",J228,0)</f>
        <v>0</v>
      </c>
      <c r="BG228" s="161">
        <f>IF(N228="zákl. přenesená",J228,0)</f>
        <v>0</v>
      </c>
      <c r="BH228" s="161">
        <f>IF(N228="sníž. přenesená",J228,0)</f>
        <v>0</v>
      </c>
      <c r="BI228" s="161">
        <f>IF(N228="nulová",J228,0)</f>
        <v>0</v>
      </c>
      <c r="BJ228" s="17" t="s">
        <v>85</v>
      </c>
      <c r="BK228" s="161">
        <f>ROUND(I228*H228,2)</f>
        <v>0</v>
      </c>
      <c r="BL228" s="17" t="s">
        <v>179</v>
      </c>
      <c r="BM228" s="160" t="s">
        <v>378</v>
      </c>
    </row>
    <row r="229" spans="1:47" s="2" customFormat="1" ht="18">
      <c r="A229" s="32"/>
      <c r="B229" s="33"/>
      <c r="C229" s="32"/>
      <c r="D229" s="163" t="s">
        <v>191</v>
      </c>
      <c r="E229" s="32"/>
      <c r="F229" s="171" t="s">
        <v>379</v>
      </c>
      <c r="G229" s="32"/>
      <c r="H229" s="32"/>
      <c r="I229" s="172"/>
      <c r="J229" s="32"/>
      <c r="K229" s="32"/>
      <c r="L229" s="33"/>
      <c r="M229" s="173"/>
      <c r="N229" s="174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191</v>
      </c>
      <c r="AU229" s="17" t="s">
        <v>88</v>
      </c>
    </row>
    <row r="230" spans="2:51" s="13" customFormat="1" ht="10">
      <c r="B230" s="162"/>
      <c r="D230" s="163" t="s">
        <v>181</v>
      </c>
      <c r="E230" s="164" t="s">
        <v>1</v>
      </c>
      <c r="F230" s="165" t="s">
        <v>380</v>
      </c>
      <c r="H230" s="166">
        <v>7</v>
      </c>
      <c r="I230" s="167"/>
      <c r="L230" s="162"/>
      <c r="M230" s="168"/>
      <c r="N230" s="169"/>
      <c r="O230" s="169"/>
      <c r="P230" s="169"/>
      <c r="Q230" s="169"/>
      <c r="R230" s="169"/>
      <c r="S230" s="169"/>
      <c r="T230" s="170"/>
      <c r="AT230" s="164" t="s">
        <v>181</v>
      </c>
      <c r="AU230" s="164" t="s">
        <v>88</v>
      </c>
      <c r="AV230" s="13" t="s">
        <v>88</v>
      </c>
      <c r="AW230" s="13" t="s">
        <v>34</v>
      </c>
      <c r="AX230" s="13" t="s">
        <v>85</v>
      </c>
      <c r="AY230" s="164" t="s">
        <v>172</v>
      </c>
    </row>
    <row r="231" spans="1:65" s="2" customFormat="1" ht="24.15" customHeight="1">
      <c r="A231" s="32"/>
      <c r="B231" s="148"/>
      <c r="C231" s="149" t="s">
        <v>381</v>
      </c>
      <c r="D231" s="149" t="s">
        <v>174</v>
      </c>
      <c r="E231" s="150" t="s">
        <v>382</v>
      </c>
      <c r="F231" s="151" t="s">
        <v>383</v>
      </c>
      <c r="G231" s="152" t="s">
        <v>177</v>
      </c>
      <c r="H231" s="153">
        <v>9</v>
      </c>
      <c r="I231" s="154"/>
      <c r="J231" s="155">
        <f>ROUND(I231*H231,2)</f>
        <v>0</v>
      </c>
      <c r="K231" s="151" t="s">
        <v>178</v>
      </c>
      <c r="L231" s="33"/>
      <c r="M231" s="156" t="s">
        <v>1</v>
      </c>
      <c r="N231" s="157" t="s">
        <v>43</v>
      </c>
      <c r="O231" s="58"/>
      <c r="P231" s="158">
        <f>O231*H231</f>
        <v>0</v>
      </c>
      <c r="Q231" s="158">
        <v>0.93779</v>
      </c>
      <c r="R231" s="158">
        <f>Q231*H231</f>
        <v>8.44011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179</v>
      </c>
      <c r="AT231" s="160" t="s">
        <v>174</v>
      </c>
      <c r="AU231" s="160" t="s">
        <v>88</v>
      </c>
      <c r="AY231" s="17" t="s">
        <v>172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179</v>
      </c>
      <c r="BM231" s="160" t="s">
        <v>384</v>
      </c>
    </row>
    <row r="232" spans="2:51" s="13" customFormat="1" ht="10">
      <c r="B232" s="162"/>
      <c r="D232" s="163" t="s">
        <v>181</v>
      </c>
      <c r="E232" s="164" t="s">
        <v>1</v>
      </c>
      <c r="F232" s="165" t="s">
        <v>385</v>
      </c>
      <c r="H232" s="166">
        <v>9</v>
      </c>
      <c r="I232" s="167"/>
      <c r="L232" s="162"/>
      <c r="M232" s="168"/>
      <c r="N232" s="169"/>
      <c r="O232" s="169"/>
      <c r="P232" s="169"/>
      <c r="Q232" s="169"/>
      <c r="R232" s="169"/>
      <c r="S232" s="169"/>
      <c r="T232" s="170"/>
      <c r="AT232" s="164" t="s">
        <v>181</v>
      </c>
      <c r="AU232" s="164" t="s">
        <v>88</v>
      </c>
      <c r="AV232" s="13" t="s">
        <v>88</v>
      </c>
      <c r="AW232" s="13" t="s">
        <v>34</v>
      </c>
      <c r="AX232" s="13" t="s">
        <v>85</v>
      </c>
      <c r="AY232" s="164" t="s">
        <v>172</v>
      </c>
    </row>
    <row r="233" spans="1:65" s="2" customFormat="1" ht="14.4" customHeight="1">
      <c r="A233" s="32"/>
      <c r="B233" s="148"/>
      <c r="C233" s="183" t="s">
        <v>386</v>
      </c>
      <c r="D233" s="183" t="s">
        <v>250</v>
      </c>
      <c r="E233" s="184" t="s">
        <v>387</v>
      </c>
      <c r="F233" s="185" t="s">
        <v>388</v>
      </c>
      <c r="G233" s="186" t="s">
        <v>260</v>
      </c>
      <c r="H233" s="187">
        <v>144</v>
      </c>
      <c r="I233" s="188"/>
      <c r="J233" s="189">
        <f>ROUND(I233*H233,2)</f>
        <v>0</v>
      </c>
      <c r="K233" s="185" t="s">
        <v>178</v>
      </c>
      <c r="L233" s="190"/>
      <c r="M233" s="191" t="s">
        <v>1</v>
      </c>
      <c r="N233" s="192" t="s">
        <v>43</v>
      </c>
      <c r="O233" s="58"/>
      <c r="P233" s="158">
        <f>O233*H233</f>
        <v>0</v>
      </c>
      <c r="Q233" s="158">
        <v>0.00565</v>
      </c>
      <c r="R233" s="158">
        <f>Q233*H233</f>
        <v>0.8136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211</v>
      </c>
      <c r="AT233" s="160" t="s">
        <v>250</v>
      </c>
      <c r="AU233" s="160" t="s">
        <v>88</v>
      </c>
      <c r="AY233" s="17" t="s">
        <v>172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179</v>
      </c>
      <c r="BM233" s="160" t="s">
        <v>389</v>
      </c>
    </row>
    <row r="234" spans="2:63" s="12" customFormat="1" ht="22.75" customHeight="1">
      <c r="B234" s="135"/>
      <c r="D234" s="136" t="s">
        <v>77</v>
      </c>
      <c r="E234" s="146" t="s">
        <v>197</v>
      </c>
      <c r="F234" s="146" t="s">
        <v>390</v>
      </c>
      <c r="I234" s="138"/>
      <c r="J234" s="147">
        <f>BK234</f>
        <v>0</v>
      </c>
      <c r="L234" s="135"/>
      <c r="M234" s="140"/>
      <c r="N234" s="141"/>
      <c r="O234" s="141"/>
      <c r="P234" s="142">
        <f>SUM(P235:P242)</f>
        <v>0</v>
      </c>
      <c r="Q234" s="141"/>
      <c r="R234" s="142">
        <f>SUM(R235:R242)</f>
        <v>17.04288</v>
      </c>
      <c r="S234" s="141"/>
      <c r="T234" s="143">
        <f>SUM(T235:T242)</f>
        <v>0</v>
      </c>
      <c r="AR234" s="136" t="s">
        <v>85</v>
      </c>
      <c r="AT234" s="144" t="s">
        <v>77</v>
      </c>
      <c r="AU234" s="144" t="s">
        <v>85</v>
      </c>
      <c r="AY234" s="136" t="s">
        <v>172</v>
      </c>
      <c r="BK234" s="145">
        <f>SUM(BK235:BK242)</f>
        <v>0</v>
      </c>
    </row>
    <row r="235" spans="1:65" s="2" customFormat="1" ht="14.4" customHeight="1">
      <c r="A235" s="32"/>
      <c r="B235" s="148"/>
      <c r="C235" s="149" t="s">
        <v>391</v>
      </c>
      <c r="D235" s="149" t="s">
        <v>174</v>
      </c>
      <c r="E235" s="150" t="s">
        <v>392</v>
      </c>
      <c r="F235" s="151" t="s">
        <v>393</v>
      </c>
      <c r="G235" s="152" t="s">
        <v>177</v>
      </c>
      <c r="H235" s="153">
        <v>16</v>
      </c>
      <c r="I235" s="154"/>
      <c r="J235" s="155">
        <f>ROUND(I235*H235,2)</f>
        <v>0</v>
      </c>
      <c r="K235" s="151" t="s">
        <v>178</v>
      </c>
      <c r="L235" s="33"/>
      <c r="M235" s="156" t="s">
        <v>1</v>
      </c>
      <c r="N235" s="157" t="s">
        <v>43</v>
      </c>
      <c r="O235" s="58"/>
      <c r="P235" s="158">
        <f>O235*H235</f>
        <v>0</v>
      </c>
      <c r="Q235" s="158">
        <v>0.345</v>
      </c>
      <c r="R235" s="158">
        <f>Q235*H235</f>
        <v>5.52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179</v>
      </c>
      <c r="AT235" s="160" t="s">
        <v>174</v>
      </c>
      <c r="AU235" s="160" t="s">
        <v>88</v>
      </c>
      <c r="AY235" s="17" t="s">
        <v>172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179</v>
      </c>
      <c r="BM235" s="160" t="s">
        <v>394</v>
      </c>
    </row>
    <row r="236" spans="1:47" s="2" customFormat="1" ht="18">
      <c r="A236" s="32"/>
      <c r="B236" s="33"/>
      <c r="C236" s="32"/>
      <c r="D236" s="163" t="s">
        <v>191</v>
      </c>
      <c r="E236" s="32"/>
      <c r="F236" s="171" t="s">
        <v>395</v>
      </c>
      <c r="G236" s="32"/>
      <c r="H236" s="32"/>
      <c r="I236" s="172"/>
      <c r="J236" s="32"/>
      <c r="K236" s="32"/>
      <c r="L236" s="33"/>
      <c r="M236" s="173"/>
      <c r="N236" s="174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191</v>
      </c>
      <c r="AU236" s="17" t="s">
        <v>88</v>
      </c>
    </row>
    <row r="237" spans="1:65" s="2" customFormat="1" ht="14.4" customHeight="1">
      <c r="A237" s="32"/>
      <c r="B237" s="148"/>
      <c r="C237" s="149" t="s">
        <v>396</v>
      </c>
      <c r="D237" s="149" t="s">
        <v>174</v>
      </c>
      <c r="E237" s="150" t="s">
        <v>397</v>
      </c>
      <c r="F237" s="151" t="s">
        <v>398</v>
      </c>
      <c r="G237" s="152" t="s">
        <v>177</v>
      </c>
      <c r="H237" s="153">
        <v>16</v>
      </c>
      <c r="I237" s="154"/>
      <c r="J237" s="155">
        <f>ROUND(I237*H237,2)</f>
        <v>0</v>
      </c>
      <c r="K237" s="151" t="s">
        <v>178</v>
      </c>
      <c r="L237" s="33"/>
      <c r="M237" s="156" t="s">
        <v>1</v>
      </c>
      <c r="N237" s="157" t="s">
        <v>43</v>
      </c>
      <c r="O237" s="58"/>
      <c r="P237" s="158">
        <f>O237*H237</f>
        <v>0</v>
      </c>
      <c r="Q237" s="158">
        <v>0.46</v>
      </c>
      <c r="R237" s="158">
        <f>Q237*H237</f>
        <v>7.36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179</v>
      </c>
      <c r="AT237" s="160" t="s">
        <v>174</v>
      </c>
      <c r="AU237" s="160" t="s">
        <v>88</v>
      </c>
      <c r="AY237" s="17" t="s">
        <v>172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179</v>
      </c>
      <c r="BM237" s="160" t="s">
        <v>399</v>
      </c>
    </row>
    <row r="238" spans="1:47" s="2" customFormat="1" ht="18">
      <c r="A238" s="32"/>
      <c r="B238" s="33"/>
      <c r="C238" s="32"/>
      <c r="D238" s="163" t="s">
        <v>191</v>
      </c>
      <c r="E238" s="32"/>
      <c r="F238" s="171" t="s">
        <v>400</v>
      </c>
      <c r="G238" s="32"/>
      <c r="H238" s="32"/>
      <c r="I238" s="172"/>
      <c r="J238" s="32"/>
      <c r="K238" s="32"/>
      <c r="L238" s="33"/>
      <c r="M238" s="173"/>
      <c r="N238" s="174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191</v>
      </c>
      <c r="AU238" s="17" t="s">
        <v>88</v>
      </c>
    </row>
    <row r="239" spans="1:65" s="2" customFormat="1" ht="24.15" customHeight="1">
      <c r="A239" s="32"/>
      <c r="B239" s="148"/>
      <c r="C239" s="149" t="s">
        <v>401</v>
      </c>
      <c r="D239" s="149" t="s">
        <v>174</v>
      </c>
      <c r="E239" s="150" t="s">
        <v>402</v>
      </c>
      <c r="F239" s="151" t="s">
        <v>403</v>
      </c>
      <c r="G239" s="152" t="s">
        <v>177</v>
      </c>
      <c r="H239" s="153">
        <v>16</v>
      </c>
      <c r="I239" s="154"/>
      <c r="J239" s="155">
        <f>ROUND(I239*H239,2)</f>
        <v>0</v>
      </c>
      <c r="K239" s="151" t="s">
        <v>178</v>
      </c>
      <c r="L239" s="33"/>
      <c r="M239" s="156" t="s">
        <v>1</v>
      </c>
      <c r="N239" s="157" t="s">
        <v>43</v>
      </c>
      <c r="O239" s="58"/>
      <c r="P239" s="158">
        <f>O239*H239</f>
        <v>0</v>
      </c>
      <c r="Q239" s="158">
        <v>0.10362</v>
      </c>
      <c r="R239" s="158">
        <f>Q239*H239</f>
        <v>1.65792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179</v>
      </c>
      <c r="AT239" s="160" t="s">
        <v>174</v>
      </c>
      <c r="AU239" s="160" t="s">
        <v>88</v>
      </c>
      <c r="AY239" s="17" t="s">
        <v>172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179</v>
      </c>
      <c r="BM239" s="160" t="s">
        <v>404</v>
      </c>
    </row>
    <row r="240" spans="2:51" s="13" customFormat="1" ht="10">
      <c r="B240" s="162"/>
      <c r="D240" s="163" t="s">
        <v>181</v>
      </c>
      <c r="E240" s="164" t="s">
        <v>1</v>
      </c>
      <c r="F240" s="165" t="s">
        <v>182</v>
      </c>
      <c r="H240" s="166">
        <v>16</v>
      </c>
      <c r="I240" s="167"/>
      <c r="L240" s="162"/>
      <c r="M240" s="168"/>
      <c r="N240" s="169"/>
      <c r="O240" s="169"/>
      <c r="P240" s="169"/>
      <c r="Q240" s="169"/>
      <c r="R240" s="169"/>
      <c r="S240" s="169"/>
      <c r="T240" s="170"/>
      <c r="AT240" s="164" t="s">
        <v>181</v>
      </c>
      <c r="AU240" s="164" t="s">
        <v>88</v>
      </c>
      <c r="AV240" s="13" t="s">
        <v>88</v>
      </c>
      <c r="AW240" s="13" t="s">
        <v>34</v>
      </c>
      <c r="AX240" s="13" t="s">
        <v>85</v>
      </c>
      <c r="AY240" s="164" t="s">
        <v>172</v>
      </c>
    </row>
    <row r="241" spans="1:65" s="2" customFormat="1" ht="14.4" customHeight="1">
      <c r="A241" s="32"/>
      <c r="B241" s="148"/>
      <c r="C241" s="183" t="s">
        <v>405</v>
      </c>
      <c r="D241" s="183" t="s">
        <v>250</v>
      </c>
      <c r="E241" s="184" t="s">
        <v>406</v>
      </c>
      <c r="F241" s="185" t="s">
        <v>407</v>
      </c>
      <c r="G241" s="186" t="s">
        <v>177</v>
      </c>
      <c r="H241" s="187">
        <v>16.48</v>
      </c>
      <c r="I241" s="188"/>
      <c r="J241" s="189">
        <f>ROUND(I241*H241,2)</f>
        <v>0</v>
      </c>
      <c r="K241" s="185" t="s">
        <v>178</v>
      </c>
      <c r="L241" s="190"/>
      <c r="M241" s="191" t="s">
        <v>1</v>
      </c>
      <c r="N241" s="192" t="s">
        <v>43</v>
      </c>
      <c r="O241" s="58"/>
      <c r="P241" s="158">
        <f>O241*H241</f>
        <v>0</v>
      </c>
      <c r="Q241" s="158">
        <v>0.152</v>
      </c>
      <c r="R241" s="158">
        <f>Q241*H241</f>
        <v>2.50496</v>
      </c>
      <c r="S241" s="158">
        <v>0</v>
      </c>
      <c r="T241" s="15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0" t="s">
        <v>211</v>
      </c>
      <c r="AT241" s="160" t="s">
        <v>250</v>
      </c>
      <c r="AU241" s="160" t="s">
        <v>88</v>
      </c>
      <c r="AY241" s="17" t="s">
        <v>172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17" t="s">
        <v>85</v>
      </c>
      <c r="BK241" s="161">
        <f>ROUND(I241*H241,2)</f>
        <v>0</v>
      </c>
      <c r="BL241" s="17" t="s">
        <v>179</v>
      </c>
      <c r="BM241" s="160" t="s">
        <v>408</v>
      </c>
    </row>
    <row r="242" spans="2:51" s="13" customFormat="1" ht="10">
      <c r="B242" s="162"/>
      <c r="D242" s="163" t="s">
        <v>181</v>
      </c>
      <c r="F242" s="165" t="s">
        <v>409</v>
      </c>
      <c r="H242" s="166">
        <v>16.48</v>
      </c>
      <c r="I242" s="167"/>
      <c r="L242" s="162"/>
      <c r="M242" s="168"/>
      <c r="N242" s="169"/>
      <c r="O242" s="169"/>
      <c r="P242" s="169"/>
      <c r="Q242" s="169"/>
      <c r="R242" s="169"/>
      <c r="S242" s="169"/>
      <c r="T242" s="170"/>
      <c r="AT242" s="164" t="s">
        <v>181</v>
      </c>
      <c r="AU242" s="164" t="s">
        <v>88</v>
      </c>
      <c r="AV242" s="13" t="s">
        <v>88</v>
      </c>
      <c r="AW242" s="13" t="s">
        <v>3</v>
      </c>
      <c r="AX242" s="13" t="s">
        <v>85</v>
      </c>
      <c r="AY242" s="164" t="s">
        <v>172</v>
      </c>
    </row>
    <row r="243" spans="2:63" s="12" customFormat="1" ht="22.75" customHeight="1">
      <c r="B243" s="135"/>
      <c r="D243" s="136" t="s">
        <v>77</v>
      </c>
      <c r="E243" s="146" t="s">
        <v>211</v>
      </c>
      <c r="F243" s="146" t="s">
        <v>410</v>
      </c>
      <c r="I243" s="138"/>
      <c r="J243" s="147">
        <f>BK243</f>
        <v>0</v>
      </c>
      <c r="L243" s="135"/>
      <c r="M243" s="140"/>
      <c r="N243" s="141"/>
      <c r="O243" s="141"/>
      <c r="P243" s="142">
        <f>SUM(P244:P293)</f>
        <v>0</v>
      </c>
      <c r="Q243" s="141"/>
      <c r="R243" s="142">
        <f>SUM(R244:R293)</f>
        <v>138.2145046</v>
      </c>
      <c r="S243" s="141"/>
      <c r="T243" s="143">
        <f>SUM(T244:T293)</f>
        <v>56.64</v>
      </c>
      <c r="AR243" s="136" t="s">
        <v>85</v>
      </c>
      <c r="AT243" s="144" t="s">
        <v>77</v>
      </c>
      <c r="AU243" s="144" t="s">
        <v>85</v>
      </c>
      <c r="AY243" s="136" t="s">
        <v>172</v>
      </c>
      <c r="BK243" s="145">
        <f>SUM(BK244:BK293)</f>
        <v>0</v>
      </c>
    </row>
    <row r="244" spans="1:65" s="2" customFormat="1" ht="24.15" customHeight="1">
      <c r="A244" s="32"/>
      <c r="B244" s="148"/>
      <c r="C244" s="149" t="s">
        <v>411</v>
      </c>
      <c r="D244" s="149" t="s">
        <v>174</v>
      </c>
      <c r="E244" s="150" t="s">
        <v>412</v>
      </c>
      <c r="F244" s="151" t="s">
        <v>413</v>
      </c>
      <c r="G244" s="152" t="s">
        <v>200</v>
      </c>
      <c r="H244" s="153">
        <v>177</v>
      </c>
      <c r="I244" s="154"/>
      <c r="J244" s="155">
        <f>ROUND(I244*H244,2)</f>
        <v>0</v>
      </c>
      <c r="K244" s="151" t="s">
        <v>178</v>
      </c>
      <c r="L244" s="33"/>
      <c r="M244" s="156" t="s">
        <v>1</v>
      </c>
      <c r="N244" s="157" t="s">
        <v>43</v>
      </c>
      <c r="O244" s="58"/>
      <c r="P244" s="158">
        <f>O244*H244</f>
        <v>0</v>
      </c>
      <c r="Q244" s="158">
        <v>0</v>
      </c>
      <c r="R244" s="158">
        <f>Q244*H244</f>
        <v>0</v>
      </c>
      <c r="S244" s="158">
        <v>0.32</v>
      </c>
      <c r="T244" s="159">
        <f>S244*H244</f>
        <v>56.64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0" t="s">
        <v>179</v>
      </c>
      <c r="AT244" s="160" t="s">
        <v>174</v>
      </c>
      <c r="AU244" s="160" t="s">
        <v>88</v>
      </c>
      <c r="AY244" s="17" t="s">
        <v>172</v>
      </c>
      <c r="BE244" s="161">
        <f>IF(N244="základní",J244,0)</f>
        <v>0</v>
      </c>
      <c r="BF244" s="161">
        <f>IF(N244="snížená",J244,0)</f>
        <v>0</v>
      </c>
      <c r="BG244" s="161">
        <f>IF(N244="zákl. přenesená",J244,0)</f>
        <v>0</v>
      </c>
      <c r="BH244" s="161">
        <f>IF(N244="sníž. přenesená",J244,0)</f>
        <v>0</v>
      </c>
      <c r="BI244" s="161">
        <f>IF(N244="nulová",J244,0)</f>
        <v>0</v>
      </c>
      <c r="BJ244" s="17" t="s">
        <v>85</v>
      </c>
      <c r="BK244" s="161">
        <f>ROUND(I244*H244,2)</f>
        <v>0</v>
      </c>
      <c r="BL244" s="17" t="s">
        <v>179</v>
      </c>
      <c r="BM244" s="160" t="s">
        <v>414</v>
      </c>
    </row>
    <row r="245" spans="1:47" s="2" customFormat="1" ht="18">
      <c r="A245" s="32"/>
      <c r="B245" s="33"/>
      <c r="C245" s="32"/>
      <c r="D245" s="163" t="s">
        <v>191</v>
      </c>
      <c r="E245" s="32"/>
      <c r="F245" s="171" t="s">
        <v>415</v>
      </c>
      <c r="G245" s="32"/>
      <c r="H245" s="32"/>
      <c r="I245" s="172"/>
      <c r="J245" s="32"/>
      <c r="K245" s="32"/>
      <c r="L245" s="33"/>
      <c r="M245" s="173"/>
      <c r="N245" s="174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191</v>
      </c>
      <c r="AU245" s="17" t="s">
        <v>88</v>
      </c>
    </row>
    <row r="246" spans="2:51" s="13" customFormat="1" ht="10">
      <c r="B246" s="162"/>
      <c r="D246" s="163" t="s">
        <v>181</v>
      </c>
      <c r="E246" s="164" t="s">
        <v>1</v>
      </c>
      <c r="F246" s="165" t="s">
        <v>416</v>
      </c>
      <c r="H246" s="166">
        <v>177</v>
      </c>
      <c r="I246" s="167"/>
      <c r="L246" s="162"/>
      <c r="M246" s="168"/>
      <c r="N246" s="169"/>
      <c r="O246" s="169"/>
      <c r="P246" s="169"/>
      <c r="Q246" s="169"/>
      <c r="R246" s="169"/>
      <c r="S246" s="169"/>
      <c r="T246" s="170"/>
      <c r="AT246" s="164" t="s">
        <v>181</v>
      </c>
      <c r="AU246" s="164" t="s">
        <v>88</v>
      </c>
      <c r="AV246" s="13" t="s">
        <v>88</v>
      </c>
      <c r="AW246" s="13" t="s">
        <v>34</v>
      </c>
      <c r="AX246" s="13" t="s">
        <v>85</v>
      </c>
      <c r="AY246" s="164" t="s">
        <v>172</v>
      </c>
    </row>
    <row r="247" spans="1:65" s="2" customFormat="1" ht="24.15" customHeight="1">
      <c r="A247" s="32"/>
      <c r="B247" s="148"/>
      <c r="C247" s="149" t="s">
        <v>417</v>
      </c>
      <c r="D247" s="149" t="s">
        <v>174</v>
      </c>
      <c r="E247" s="150" t="s">
        <v>418</v>
      </c>
      <c r="F247" s="151" t="s">
        <v>419</v>
      </c>
      <c r="G247" s="152" t="s">
        <v>200</v>
      </c>
      <c r="H247" s="153">
        <v>124</v>
      </c>
      <c r="I247" s="154"/>
      <c r="J247" s="155">
        <f>ROUND(I247*H247,2)</f>
        <v>0</v>
      </c>
      <c r="K247" s="151" t="s">
        <v>178</v>
      </c>
      <c r="L247" s="33"/>
      <c r="M247" s="156" t="s">
        <v>1</v>
      </c>
      <c r="N247" s="157" t="s">
        <v>43</v>
      </c>
      <c r="O247" s="58"/>
      <c r="P247" s="158">
        <f>O247*H247</f>
        <v>0</v>
      </c>
      <c r="Q247" s="158">
        <v>2E-05</v>
      </c>
      <c r="R247" s="158">
        <f>Q247*H247</f>
        <v>0.00248</v>
      </c>
      <c r="S247" s="158">
        <v>0</v>
      </c>
      <c r="T247" s="15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0" t="s">
        <v>179</v>
      </c>
      <c r="AT247" s="160" t="s">
        <v>174</v>
      </c>
      <c r="AU247" s="160" t="s">
        <v>88</v>
      </c>
      <c r="AY247" s="17" t="s">
        <v>172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85</v>
      </c>
      <c r="BK247" s="161">
        <f>ROUND(I247*H247,2)</f>
        <v>0</v>
      </c>
      <c r="BL247" s="17" t="s">
        <v>179</v>
      </c>
      <c r="BM247" s="160" t="s">
        <v>420</v>
      </c>
    </row>
    <row r="248" spans="1:65" s="2" customFormat="1" ht="24.15" customHeight="1">
      <c r="A248" s="32"/>
      <c r="B248" s="148"/>
      <c r="C248" s="183" t="s">
        <v>421</v>
      </c>
      <c r="D248" s="183" t="s">
        <v>250</v>
      </c>
      <c r="E248" s="184" t="s">
        <v>422</v>
      </c>
      <c r="F248" s="185" t="s">
        <v>423</v>
      </c>
      <c r="G248" s="186" t="s">
        <v>200</v>
      </c>
      <c r="H248" s="187">
        <v>125.86</v>
      </c>
      <c r="I248" s="188"/>
      <c r="J248" s="189">
        <f>ROUND(I248*H248,2)</f>
        <v>0</v>
      </c>
      <c r="K248" s="185" t="s">
        <v>178</v>
      </c>
      <c r="L248" s="190"/>
      <c r="M248" s="191" t="s">
        <v>1</v>
      </c>
      <c r="N248" s="192" t="s">
        <v>43</v>
      </c>
      <c r="O248" s="58"/>
      <c r="P248" s="158">
        <f>O248*H248</f>
        <v>0</v>
      </c>
      <c r="Q248" s="158">
        <v>0.008</v>
      </c>
      <c r="R248" s="158">
        <f>Q248*H248</f>
        <v>1.00688</v>
      </c>
      <c r="S248" s="158">
        <v>0</v>
      </c>
      <c r="T248" s="15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0" t="s">
        <v>211</v>
      </c>
      <c r="AT248" s="160" t="s">
        <v>250</v>
      </c>
      <c r="AU248" s="160" t="s">
        <v>88</v>
      </c>
      <c r="AY248" s="17" t="s">
        <v>172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85</v>
      </c>
      <c r="BK248" s="161">
        <f>ROUND(I248*H248,2)</f>
        <v>0</v>
      </c>
      <c r="BL248" s="17" t="s">
        <v>179</v>
      </c>
      <c r="BM248" s="160" t="s">
        <v>424</v>
      </c>
    </row>
    <row r="249" spans="2:51" s="13" customFormat="1" ht="10">
      <c r="B249" s="162"/>
      <c r="D249" s="163" t="s">
        <v>181</v>
      </c>
      <c r="F249" s="165" t="s">
        <v>425</v>
      </c>
      <c r="H249" s="166">
        <v>125.86</v>
      </c>
      <c r="I249" s="167"/>
      <c r="L249" s="162"/>
      <c r="M249" s="168"/>
      <c r="N249" s="169"/>
      <c r="O249" s="169"/>
      <c r="P249" s="169"/>
      <c r="Q249" s="169"/>
      <c r="R249" s="169"/>
      <c r="S249" s="169"/>
      <c r="T249" s="170"/>
      <c r="AT249" s="164" t="s">
        <v>181</v>
      </c>
      <c r="AU249" s="164" t="s">
        <v>88</v>
      </c>
      <c r="AV249" s="13" t="s">
        <v>88</v>
      </c>
      <c r="AW249" s="13" t="s">
        <v>3</v>
      </c>
      <c r="AX249" s="13" t="s">
        <v>85</v>
      </c>
      <c r="AY249" s="164" t="s">
        <v>172</v>
      </c>
    </row>
    <row r="250" spans="1:65" s="2" customFormat="1" ht="24.15" customHeight="1">
      <c r="A250" s="32"/>
      <c r="B250" s="148"/>
      <c r="C250" s="149" t="s">
        <v>426</v>
      </c>
      <c r="D250" s="149" t="s">
        <v>174</v>
      </c>
      <c r="E250" s="150" t="s">
        <v>427</v>
      </c>
      <c r="F250" s="151" t="s">
        <v>428</v>
      </c>
      <c r="G250" s="152" t="s">
        <v>200</v>
      </c>
      <c r="H250" s="153">
        <v>338.07</v>
      </c>
      <c r="I250" s="154"/>
      <c r="J250" s="155">
        <f>ROUND(I250*H250,2)</f>
        <v>0</v>
      </c>
      <c r="K250" s="151" t="s">
        <v>178</v>
      </c>
      <c r="L250" s="33"/>
      <c r="M250" s="156" t="s">
        <v>1</v>
      </c>
      <c r="N250" s="157" t="s">
        <v>43</v>
      </c>
      <c r="O250" s="58"/>
      <c r="P250" s="158">
        <f>O250*H250</f>
        <v>0</v>
      </c>
      <c r="Q250" s="158">
        <v>2E-05</v>
      </c>
      <c r="R250" s="158">
        <f>Q250*H250</f>
        <v>0.006761400000000001</v>
      </c>
      <c r="S250" s="158">
        <v>0</v>
      </c>
      <c r="T250" s="15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0" t="s">
        <v>179</v>
      </c>
      <c r="AT250" s="160" t="s">
        <v>174</v>
      </c>
      <c r="AU250" s="160" t="s">
        <v>88</v>
      </c>
      <c r="AY250" s="17" t="s">
        <v>172</v>
      </c>
      <c r="BE250" s="161">
        <f>IF(N250="základní",J250,0)</f>
        <v>0</v>
      </c>
      <c r="BF250" s="161">
        <f>IF(N250="snížená",J250,0)</f>
        <v>0</v>
      </c>
      <c r="BG250" s="161">
        <f>IF(N250="zákl. přenesená",J250,0)</f>
        <v>0</v>
      </c>
      <c r="BH250" s="161">
        <f>IF(N250="sníž. přenesená",J250,0)</f>
        <v>0</v>
      </c>
      <c r="BI250" s="161">
        <f>IF(N250="nulová",J250,0)</f>
        <v>0</v>
      </c>
      <c r="BJ250" s="17" t="s">
        <v>85</v>
      </c>
      <c r="BK250" s="161">
        <f>ROUND(I250*H250,2)</f>
        <v>0</v>
      </c>
      <c r="BL250" s="17" t="s">
        <v>179</v>
      </c>
      <c r="BM250" s="160" t="s">
        <v>429</v>
      </c>
    </row>
    <row r="251" spans="1:65" s="2" customFormat="1" ht="24.15" customHeight="1">
      <c r="A251" s="32"/>
      <c r="B251" s="148"/>
      <c r="C251" s="183" t="s">
        <v>430</v>
      </c>
      <c r="D251" s="183" t="s">
        <v>250</v>
      </c>
      <c r="E251" s="184" t="s">
        <v>431</v>
      </c>
      <c r="F251" s="185" t="s">
        <v>432</v>
      </c>
      <c r="G251" s="186" t="s">
        <v>200</v>
      </c>
      <c r="H251" s="187">
        <v>343.141</v>
      </c>
      <c r="I251" s="188"/>
      <c r="J251" s="189">
        <f>ROUND(I251*H251,2)</f>
        <v>0</v>
      </c>
      <c r="K251" s="185" t="s">
        <v>178</v>
      </c>
      <c r="L251" s="190"/>
      <c r="M251" s="191" t="s">
        <v>1</v>
      </c>
      <c r="N251" s="192" t="s">
        <v>43</v>
      </c>
      <c r="O251" s="58"/>
      <c r="P251" s="158">
        <f>O251*H251</f>
        <v>0</v>
      </c>
      <c r="Q251" s="158">
        <v>0.0127</v>
      </c>
      <c r="R251" s="158">
        <f>Q251*H251</f>
        <v>4.3578907000000005</v>
      </c>
      <c r="S251" s="158">
        <v>0</v>
      </c>
      <c r="T251" s="15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0" t="s">
        <v>211</v>
      </c>
      <c r="AT251" s="160" t="s">
        <v>250</v>
      </c>
      <c r="AU251" s="160" t="s">
        <v>88</v>
      </c>
      <c r="AY251" s="17" t="s">
        <v>172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85</v>
      </c>
      <c r="BK251" s="161">
        <f>ROUND(I251*H251,2)</f>
        <v>0</v>
      </c>
      <c r="BL251" s="17" t="s">
        <v>179</v>
      </c>
      <c r="BM251" s="160" t="s">
        <v>433</v>
      </c>
    </row>
    <row r="252" spans="2:51" s="13" customFormat="1" ht="10">
      <c r="B252" s="162"/>
      <c r="D252" s="163" t="s">
        <v>181</v>
      </c>
      <c r="F252" s="165" t="s">
        <v>434</v>
      </c>
      <c r="H252" s="166">
        <v>343.141</v>
      </c>
      <c r="I252" s="167"/>
      <c r="L252" s="162"/>
      <c r="M252" s="168"/>
      <c r="N252" s="169"/>
      <c r="O252" s="169"/>
      <c r="P252" s="169"/>
      <c r="Q252" s="169"/>
      <c r="R252" s="169"/>
      <c r="S252" s="169"/>
      <c r="T252" s="170"/>
      <c r="AT252" s="164" t="s">
        <v>181</v>
      </c>
      <c r="AU252" s="164" t="s">
        <v>88</v>
      </c>
      <c r="AV252" s="13" t="s">
        <v>88</v>
      </c>
      <c r="AW252" s="13" t="s">
        <v>3</v>
      </c>
      <c r="AX252" s="13" t="s">
        <v>85</v>
      </c>
      <c r="AY252" s="164" t="s">
        <v>172</v>
      </c>
    </row>
    <row r="253" spans="1:65" s="2" customFormat="1" ht="24.15" customHeight="1">
      <c r="A253" s="32"/>
      <c r="B253" s="148"/>
      <c r="C253" s="149" t="s">
        <v>435</v>
      </c>
      <c r="D253" s="149" t="s">
        <v>174</v>
      </c>
      <c r="E253" s="150" t="s">
        <v>436</v>
      </c>
      <c r="F253" s="151" t="s">
        <v>437</v>
      </c>
      <c r="G253" s="152" t="s">
        <v>200</v>
      </c>
      <c r="H253" s="153">
        <v>363.07</v>
      </c>
      <c r="I253" s="154"/>
      <c r="J253" s="155">
        <f>ROUND(I253*H253,2)</f>
        <v>0</v>
      </c>
      <c r="K253" s="151" t="s">
        <v>178</v>
      </c>
      <c r="L253" s="33"/>
      <c r="M253" s="156" t="s">
        <v>1</v>
      </c>
      <c r="N253" s="157" t="s">
        <v>43</v>
      </c>
      <c r="O253" s="58"/>
      <c r="P253" s="158">
        <f>O253*H253</f>
        <v>0</v>
      </c>
      <c r="Q253" s="158">
        <v>3E-05</v>
      </c>
      <c r="R253" s="158">
        <f>Q253*H253</f>
        <v>0.0108921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179</v>
      </c>
      <c r="AT253" s="160" t="s">
        <v>174</v>
      </c>
      <c r="AU253" s="160" t="s">
        <v>88</v>
      </c>
      <c r="AY253" s="17" t="s">
        <v>172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85</v>
      </c>
      <c r="BK253" s="161">
        <f>ROUND(I253*H253,2)</f>
        <v>0</v>
      </c>
      <c r="BL253" s="17" t="s">
        <v>179</v>
      </c>
      <c r="BM253" s="160" t="s">
        <v>438</v>
      </c>
    </row>
    <row r="254" spans="1:65" s="2" customFormat="1" ht="24.15" customHeight="1">
      <c r="A254" s="32"/>
      <c r="B254" s="148"/>
      <c r="C254" s="183" t="s">
        <v>439</v>
      </c>
      <c r="D254" s="183" t="s">
        <v>250</v>
      </c>
      <c r="E254" s="184" t="s">
        <v>440</v>
      </c>
      <c r="F254" s="185" t="s">
        <v>441</v>
      </c>
      <c r="G254" s="186" t="s">
        <v>200</v>
      </c>
      <c r="H254" s="187">
        <v>368.516</v>
      </c>
      <c r="I254" s="188"/>
      <c r="J254" s="189">
        <f>ROUND(I254*H254,2)</f>
        <v>0</v>
      </c>
      <c r="K254" s="185" t="s">
        <v>178</v>
      </c>
      <c r="L254" s="190"/>
      <c r="M254" s="191" t="s">
        <v>1</v>
      </c>
      <c r="N254" s="192" t="s">
        <v>43</v>
      </c>
      <c r="O254" s="58"/>
      <c r="P254" s="158">
        <f>O254*H254</f>
        <v>0</v>
      </c>
      <c r="Q254" s="158">
        <v>0.0319</v>
      </c>
      <c r="R254" s="158">
        <f>Q254*H254</f>
        <v>11.7556604</v>
      </c>
      <c r="S254" s="158">
        <v>0</v>
      </c>
      <c r="T254" s="15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0" t="s">
        <v>211</v>
      </c>
      <c r="AT254" s="160" t="s">
        <v>250</v>
      </c>
      <c r="AU254" s="160" t="s">
        <v>88</v>
      </c>
      <c r="AY254" s="17" t="s">
        <v>172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7" t="s">
        <v>85</v>
      </c>
      <c r="BK254" s="161">
        <f>ROUND(I254*H254,2)</f>
        <v>0</v>
      </c>
      <c r="BL254" s="17" t="s">
        <v>179</v>
      </c>
      <c r="BM254" s="160" t="s">
        <v>442</v>
      </c>
    </row>
    <row r="255" spans="2:51" s="13" customFormat="1" ht="10">
      <c r="B255" s="162"/>
      <c r="D255" s="163" t="s">
        <v>181</v>
      </c>
      <c r="F255" s="165" t="s">
        <v>443</v>
      </c>
      <c r="H255" s="166">
        <v>368.516</v>
      </c>
      <c r="I255" s="167"/>
      <c r="L255" s="162"/>
      <c r="M255" s="168"/>
      <c r="N255" s="169"/>
      <c r="O255" s="169"/>
      <c r="P255" s="169"/>
      <c r="Q255" s="169"/>
      <c r="R255" s="169"/>
      <c r="S255" s="169"/>
      <c r="T255" s="170"/>
      <c r="AT255" s="164" t="s">
        <v>181</v>
      </c>
      <c r="AU255" s="164" t="s">
        <v>88</v>
      </c>
      <c r="AV255" s="13" t="s">
        <v>88</v>
      </c>
      <c r="AW255" s="13" t="s">
        <v>3</v>
      </c>
      <c r="AX255" s="13" t="s">
        <v>85</v>
      </c>
      <c r="AY255" s="164" t="s">
        <v>172</v>
      </c>
    </row>
    <row r="256" spans="1:65" s="2" customFormat="1" ht="24.15" customHeight="1">
      <c r="A256" s="32"/>
      <c r="B256" s="148"/>
      <c r="C256" s="149" t="s">
        <v>444</v>
      </c>
      <c r="D256" s="149" t="s">
        <v>174</v>
      </c>
      <c r="E256" s="150" t="s">
        <v>445</v>
      </c>
      <c r="F256" s="151" t="s">
        <v>446</v>
      </c>
      <c r="G256" s="152" t="s">
        <v>260</v>
      </c>
      <c r="H256" s="153">
        <v>6</v>
      </c>
      <c r="I256" s="154"/>
      <c r="J256" s="155">
        <f aca="true" t="shared" si="10" ref="J256:J262">ROUND(I256*H256,2)</f>
        <v>0</v>
      </c>
      <c r="K256" s="151" t="s">
        <v>178</v>
      </c>
      <c r="L256" s="33"/>
      <c r="M256" s="156" t="s">
        <v>1</v>
      </c>
      <c r="N256" s="157" t="s">
        <v>43</v>
      </c>
      <c r="O256" s="58"/>
      <c r="P256" s="158">
        <f aca="true" t="shared" si="11" ref="P256:P262">O256*H256</f>
        <v>0</v>
      </c>
      <c r="Q256" s="158">
        <v>0</v>
      </c>
      <c r="R256" s="158">
        <f aca="true" t="shared" si="12" ref="R256:R262">Q256*H256</f>
        <v>0</v>
      </c>
      <c r="S256" s="158">
        <v>0</v>
      </c>
      <c r="T256" s="159">
        <f aca="true" t="shared" si="1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0" t="s">
        <v>179</v>
      </c>
      <c r="AT256" s="160" t="s">
        <v>174</v>
      </c>
      <c r="AU256" s="160" t="s">
        <v>88</v>
      </c>
      <c r="AY256" s="17" t="s">
        <v>172</v>
      </c>
      <c r="BE256" s="161">
        <f aca="true" t="shared" si="14" ref="BE256:BE262">IF(N256="základní",J256,0)</f>
        <v>0</v>
      </c>
      <c r="BF256" s="161">
        <f aca="true" t="shared" si="15" ref="BF256:BF262">IF(N256="snížená",J256,0)</f>
        <v>0</v>
      </c>
      <c r="BG256" s="161">
        <f aca="true" t="shared" si="16" ref="BG256:BG262">IF(N256="zákl. přenesená",J256,0)</f>
        <v>0</v>
      </c>
      <c r="BH256" s="161">
        <f aca="true" t="shared" si="17" ref="BH256:BH262">IF(N256="sníž. přenesená",J256,0)</f>
        <v>0</v>
      </c>
      <c r="BI256" s="161">
        <f aca="true" t="shared" si="18" ref="BI256:BI262">IF(N256="nulová",J256,0)</f>
        <v>0</v>
      </c>
      <c r="BJ256" s="17" t="s">
        <v>85</v>
      </c>
      <c r="BK256" s="161">
        <f aca="true" t="shared" si="19" ref="BK256:BK262">ROUND(I256*H256,2)</f>
        <v>0</v>
      </c>
      <c r="BL256" s="17" t="s">
        <v>179</v>
      </c>
      <c r="BM256" s="160" t="s">
        <v>447</v>
      </c>
    </row>
    <row r="257" spans="1:65" s="2" customFormat="1" ht="14.4" customHeight="1">
      <c r="A257" s="32"/>
      <c r="B257" s="148"/>
      <c r="C257" s="183" t="s">
        <v>448</v>
      </c>
      <c r="D257" s="183" t="s">
        <v>250</v>
      </c>
      <c r="E257" s="184" t="s">
        <v>449</v>
      </c>
      <c r="F257" s="185" t="s">
        <v>450</v>
      </c>
      <c r="G257" s="186" t="s">
        <v>260</v>
      </c>
      <c r="H257" s="187">
        <v>6</v>
      </c>
      <c r="I257" s="188"/>
      <c r="J257" s="189">
        <f t="shared" si="10"/>
        <v>0</v>
      </c>
      <c r="K257" s="185" t="s">
        <v>178</v>
      </c>
      <c r="L257" s="190"/>
      <c r="M257" s="191" t="s">
        <v>1</v>
      </c>
      <c r="N257" s="192" t="s">
        <v>43</v>
      </c>
      <c r="O257" s="58"/>
      <c r="P257" s="158">
        <f t="shared" si="11"/>
        <v>0</v>
      </c>
      <c r="Q257" s="158">
        <v>0.0021</v>
      </c>
      <c r="R257" s="158">
        <f t="shared" si="12"/>
        <v>0.0126</v>
      </c>
      <c r="S257" s="158">
        <v>0</v>
      </c>
      <c r="T257" s="15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0" t="s">
        <v>211</v>
      </c>
      <c r="AT257" s="160" t="s">
        <v>250</v>
      </c>
      <c r="AU257" s="160" t="s">
        <v>88</v>
      </c>
      <c r="AY257" s="17" t="s">
        <v>172</v>
      </c>
      <c r="BE257" s="161">
        <f t="shared" si="14"/>
        <v>0</v>
      </c>
      <c r="BF257" s="161">
        <f t="shared" si="15"/>
        <v>0</v>
      </c>
      <c r="BG257" s="161">
        <f t="shared" si="16"/>
        <v>0</v>
      </c>
      <c r="BH257" s="161">
        <f t="shared" si="17"/>
        <v>0</v>
      </c>
      <c r="BI257" s="161">
        <f t="shared" si="18"/>
        <v>0</v>
      </c>
      <c r="BJ257" s="17" t="s">
        <v>85</v>
      </c>
      <c r="BK257" s="161">
        <f t="shared" si="19"/>
        <v>0</v>
      </c>
      <c r="BL257" s="17" t="s">
        <v>179</v>
      </c>
      <c r="BM257" s="160" t="s">
        <v>451</v>
      </c>
    </row>
    <row r="258" spans="1:65" s="2" customFormat="1" ht="24.15" customHeight="1">
      <c r="A258" s="32"/>
      <c r="B258" s="148"/>
      <c r="C258" s="149" t="s">
        <v>452</v>
      </c>
      <c r="D258" s="149" t="s">
        <v>174</v>
      </c>
      <c r="E258" s="150" t="s">
        <v>453</v>
      </c>
      <c r="F258" s="151" t="s">
        <v>454</v>
      </c>
      <c r="G258" s="152" t="s">
        <v>260</v>
      </c>
      <c r="H258" s="153">
        <v>8</v>
      </c>
      <c r="I258" s="154"/>
      <c r="J258" s="155">
        <f t="shared" si="10"/>
        <v>0</v>
      </c>
      <c r="K258" s="151" t="s">
        <v>178</v>
      </c>
      <c r="L258" s="33"/>
      <c r="M258" s="156" t="s">
        <v>1</v>
      </c>
      <c r="N258" s="157" t="s">
        <v>43</v>
      </c>
      <c r="O258" s="58"/>
      <c r="P258" s="158">
        <f t="shared" si="11"/>
        <v>0</v>
      </c>
      <c r="Q258" s="158">
        <v>0</v>
      </c>
      <c r="R258" s="158">
        <f t="shared" si="12"/>
        <v>0</v>
      </c>
      <c r="S258" s="158">
        <v>0</v>
      </c>
      <c r="T258" s="15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0" t="s">
        <v>179</v>
      </c>
      <c r="AT258" s="160" t="s">
        <v>174</v>
      </c>
      <c r="AU258" s="160" t="s">
        <v>88</v>
      </c>
      <c r="AY258" s="17" t="s">
        <v>172</v>
      </c>
      <c r="BE258" s="161">
        <f t="shared" si="14"/>
        <v>0</v>
      </c>
      <c r="BF258" s="161">
        <f t="shared" si="15"/>
        <v>0</v>
      </c>
      <c r="BG258" s="161">
        <f t="shared" si="16"/>
        <v>0</v>
      </c>
      <c r="BH258" s="161">
        <f t="shared" si="17"/>
        <v>0</v>
      </c>
      <c r="BI258" s="161">
        <f t="shared" si="18"/>
        <v>0</v>
      </c>
      <c r="BJ258" s="17" t="s">
        <v>85</v>
      </c>
      <c r="BK258" s="161">
        <f t="shared" si="19"/>
        <v>0</v>
      </c>
      <c r="BL258" s="17" t="s">
        <v>179</v>
      </c>
      <c r="BM258" s="160" t="s">
        <v>455</v>
      </c>
    </row>
    <row r="259" spans="1:65" s="2" customFormat="1" ht="14.4" customHeight="1">
      <c r="A259" s="32"/>
      <c r="B259" s="148"/>
      <c r="C259" s="183" t="s">
        <v>456</v>
      </c>
      <c r="D259" s="183" t="s">
        <v>250</v>
      </c>
      <c r="E259" s="184" t="s">
        <v>457</v>
      </c>
      <c r="F259" s="185" t="s">
        <v>458</v>
      </c>
      <c r="G259" s="186" t="s">
        <v>260</v>
      </c>
      <c r="H259" s="187">
        <v>8</v>
      </c>
      <c r="I259" s="188"/>
      <c r="J259" s="189">
        <f t="shared" si="10"/>
        <v>0</v>
      </c>
      <c r="K259" s="185" t="s">
        <v>178</v>
      </c>
      <c r="L259" s="190"/>
      <c r="M259" s="191" t="s">
        <v>1</v>
      </c>
      <c r="N259" s="192" t="s">
        <v>43</v>
      </c>
      <c r="O259" s="58"/>
      <c r="P259" s="158">
        <f t="shared" si="11"/>
        <v>0</v>
      </c>
      <c r="Q259" s="158">
        <v>0.0088</v>
      </c>
      <c r="R259" s="158">
        <f t="shared" si="12"/>
        <v>0.0704</v>
      </c>
      <c r="S259" s="158">
        <v>0</v>
      </c>
      <c r="T259" s="15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211</v>
      </c>
      <c r="AT259" s="160" t="s">
        <v>250</v>
      </c>
      <c r="AU259" s="160" t="s">
        <v>88</v>
      </c>
      <c r="AY259" s="17" t="s">
        <v>172</v>
      </c>
      <c r="BE259" s="161">
        <f t="shared" si="14"/>
        <v>0</v>
      </c>
      <c r="BF259" s="161">
        <f t="shared" si="15"/>
        <v>0</v>
      </c>
      <c r="BG259" s="161">
        <f t="shared" si="16"/>
        <v>0</v>
      </c>
      <c r="BH259" s="161">
        <f t="shared" si="17"/>
        <v>0</v>
      </c>
      <c r="BI259" s="161">
        <f t="shared" si="18"/>
        <v>0</v>
      </c>
      <c r="BJ259" s="17" t="s">
        <v>85</v>
      </c>
      <c r="BK259" s="161">
        <f t="shared" si="19"/>
        <v>0</v>
      </c>
      <c r="BL259" s="17" t="s">
        <v>179</v>
      </c>
      <c r="BM259" s="160" t="s">
        <v>459</v>
      </c>
    </row>
    <row r="260" spans="1:65" s="2" customFormat="1" ht="24.15" customHeight="1">
      <c r="A260" s="32"/>
      <c r="B260" s="148"/>
      <c r="C260" s="149" t="s">
        <v>460</v>
      </c>
      <c r="D260" s="149" t="s">
        <v>174</v>
      </c>
      <c r="E260" s="150" t="s">
        <v>461</v>
      </c>
      <c r="F260" s="151" t="s">
        <v>462</v>
      </c>
      <c r="G260" s="152" t="s">
        <v>260</v>
      </c>
      <c r="H260" s="153">
        <v>12</v>
      </c>
      <c r="I260" s="154"/>
      <c r="J260" s="155">
        <f t="shared" si="10"/>
        <v>0</v>
      </c>
      <c r="K260" s="151" t="s">
        <v>178</v>
      </c>
      <c r="L260" s="33"/>
      <c r="M260" s="156" t="s">
        <v>1</v>
      </c>
      <c r="N260" s="157" t="s">
        <v>43</v>
      </c>
      <c r="O260" s="58"/>
      <c r="P260" s="158">
        <f t="shared" si="11"/>
        <v>0</v>
      </c>
      <c r="Q260" s="158">
        <v>1E-05</v>
      </c>
      <c r="R260" s="158">
        <f t="shared" si="12"/>
        <v>0.00012000000000000002</v>
      </c>
      <c r="S260" s="158">
        <v>0</v>
      </c>
      <c r="T260" s="15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0" t="s">
        <v>179</v>
      </c>
      <c r="AT260" s="160" t="s">
        <v>174</v>
      </c>
      <c r="AU260" s="160" t="s">
        <v>88</v>
      </c>
      <c r="AY260" s="17" t="s">
        <v>172</v>
      </c>
      <c r="BE260" s="161">
        <f t="shared" si="14"/>
        <v>0</v>
      </c>
      <c r="BF260" s="161">
        <f t="shared" si="15"/>
        <v>0</v>
      </c>
      <c r="BG260" s="161">
        <f t="shared" si="16"/>
        <v>0</v>
      </c>
      <c r="BH260" s="161">
        <f t="shared" si="17"/>
        <v>0</v>
      </c>
      <c r="BI260" s="161">
        <f t="shared" si="18"/>
        <v>0</v>
      </c>
      <c r="BJ260" s="17" t="s">
        <v>85</v>
      </c>
      <c r="BK260" s="161">
        <f t="shared" si="19"/>
        <v>0</v>
      </c>
      <c r="BL260" s="17" t="s">
        <v>179</v>
      </c>
      <c r="BM260" s="160" t="s">
        <v>463</v>
      </c>
    </row>
    <row r="261" spans="1:65" s="2" customFormat="1" ht="14.4" customHeight="1">
      <c r="A261" s="32"/>
      <c r="B261" s="148"/>
      <c r="C261" s="183" t="s">
        <v>464</v>
      </c>
      <c r="D261" s="183" t="s">
        <v>250</v>
      </c>
      <c r="E261" s="184" t="s">
        <v>465</v>
      </c>
      <c r="F261" s="185" t="s">
        <v>466</v>
      </c>
      <c r="G261" s="186" t="s">
        <v>260</v>
      </c>
      <c r="H261" s="187">
        <v>12</v>
      </c>
      <c r="I261" s="188"/>
      <c r="J261" s="189">
        <f t="shared" si="10"/>
        <v>0</v>
      </c>
      <c r="K261" s="185" t="s">
        <v>178</v>
      </c>
      <c r="L261" s="190"/>
      <c r="M261" s="191" t="s">
        <v>1</v>
      </c>
      <c r="N261" s="192" t="s">
        <v>43</v>
      </c>
      <c r="O261" s="58"/>
      <c r="P261" s="158">
        <f t="shared" si="11"/>
        <v>0</v>
      </c>
      <c r="Q261" s="158">
        <v>0.0209</v>
      </c>
      <c r="R261" s="158">
        <f t="shared" si="12"/>
        <v>0.25079999999999997</v>
      </c>
      <c r="S261" s="158">
        <v>0</v>
      </c>
      <c r="T261" s="15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0" t="s">
        <v>211</v>
      </c>
      <c r="AT261" s="160" t="s">
        <v>250</v>
      </c>
      <c r="AU261" s="160" t="s">
        <v>88</v>
      </c>
      <c r="AY261" s="17" t="s">
        <v>172</v>
      </c>
      <c r="BE261" s="161">
        <f t="shared" si="14"/>
        <v>0</v>
      </c>
      <c r="BF261" s="161">
        <f t="shared" si="15"/>
        <v>0</v>
      </c>
      <c r="BG261" s="161">
        <f t="shared" si="16"/>
        <v>0</v>
      </c>
      <c r="BH261" s="161">
        <f t="shared" si="17"/>
        <v>0</v>
      </c>
      <c r="BI261" s="161">
        <f t="shared" si="18"/>
        <v>0</v>
      </c>
      <c r="BJ261" s="17" t="s">
        <v>85</v>
      </c>
      <c r="BK261" s="161">
        <f t="shared" si="19"/>
        <v>0</v>
      </c>
      <c r="BL261" s="17" t="s">
        <v>179</v>
      </c>
      <c r="BM261" s="160" t="s">
        <v>467</v>
      </c>
    </row>
    <row r="262" spans="1:65" s="2" customFormat="1" ht="24.15" customHeight="1">
      <c r="A262" s="32"/>
      <c r="B262" s="148"/>
      <c r="C262" s="149" t="s">
        <v>468</v>
      </c>
      <c r="D262" s="149" t="s">
        <v>174</v>
      </c>
      <c r="E262" s="150" t="s">
        <v>469</v>
      </c>
      <c r="F262" s="151" t="s">
        <v>470</v>
      </c>
      <c r="G262" s="152" t="s">
        <v>200</v>
      </c>
      <c r="H262" s="153">
        <v>72.5</v>
      </c>
      <c r="I262" s="154"/>
      <c r="J262" s="155">
        <f t="shared" si="10"/>
        <v>0</v>
      </c>
      <c r="K262" s="151" t="s">
        <v>1</v>
      </c>
      <c r="L262" s="33"/>
      <c r="M262" s="156" t="s">
        <v>1</v>
      </c>
      <c r="N262" s="157" t="s">
        <v>43</v>
      </c>
      <c r="O262" s="58"/>
      <c r="P262" s="158">
        <f t="shared" si="11"/>
        <v>0</v>
      </c>
      <c r="Q262" s="158">
        <v>0</v>
      </c>
      <c r="R262" s="158">
        <f t="shared" si="12"/>
        <v>0</v>
      </c>
      <c r="S262" s="158">
        <v>0</v>
      </c>
      <c r="T262" s="15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0" t="s">
        <v>179</v>
      </c>
      <c r="AT262" s="160" t="s">
        <v>174</v>
      </c>
      <c r="AU262" s="160" t="s">
        <v>88</v>
      </c>
      <c r="AY262" s="17" t="s">
        <v>172</v>
      </c>
      <c r="BE262" s="161">
        <f t="shared" si="14"/>
        <v>0</v>
      </c>
      <c r="BF262" s="161">
        <f t="shared" si="15"/>
        <v>0</v>
      </c>
      <c r="BG262" s="161">
        <f t="shared" si="16"/>
        <v>0</v>
      </c>
      <c r="BH262" s="161">
        <f t="shared" si="17"/>
        <v>0</v>
      </c>
      <c r="BI262" s="161">
        <f t="shared" si="18"/>
        <v>0</v>
      </c>
      <c r="BJ262" s="17" t="s">
        <v>85</v>
      </c>
      <c r="BK262" s="161">
        <f t="shared" si="19"/>
        <v>0</v>
      </c>
      <c r="BL262" s="17" t="s">
        <v>179</v>
      </c>
      <c r="BM262" s="160" t="s">
        <v>471</v>
      </c>
    </row>
    <row r="263" spans="1:47" s="2" customFormat="1" ht="18">
      <c r="A263" s="32"/>
      <c r="B263" s="33"/>
      <c r="C263" s="32"/>
      <c r="D263" s="163" t="s">
        <v>191</v>
      </c>
      <c r="E263" s="32"/>
      <c r="F263" s="171" t="s">
        <v>472</v>
      </c>
      <c r="G263" s="32"/>
      <c r="H263" s="32"/>
      <c r="I263" s="172"/>
      <c r="J263" s="32"/>
      <c r="K263" s="32"/>
      <c r="L263" s="33"/>
      <c r="M263" s="173"/>
      <c r="N263" s="174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191</v>
      </c>
      <c r="AU263" s="17" t="s">
        <v>88</v>
      </c>
    </row>
    <row r="264" spans="2:51" s="13" customFormat="1" ht="10">
      <c r="B264" s="162"/>
      <c r="D264" s="163" t="s">
        <v>181</v>
      </c>
      <c r="E264" s="164" t="s">
        <v>1</v>
      </c>
      <c r="F264" s="165" t="s">
        <v>473</v>
      </c>
      <c r="H264" s="166">
        <v>9</v>
      </c>
      <c r="I264" s="167"/>
      <c r="L264" s="162"/>
      <c r="M264" s="168"/>
      <c r="N264" s="169"/>
      <c r="O264" s="169"/>
      <c r="P264" s="169"/>
      <c r="Q264" s="169"/>
      <c r="R264" s="169"/>
      <c r="S264" s="169"/>
      <c r="T264" s="170"/>
      <c r="AT264" s="164" t="s">
        <v>181</v>
      </c>
      <c r="AU264" s="164" t="s">
        <v>88</v>
      </c>
      <c r="AV264" s="13" t="s">
        <v>88</v>
      </c>
      <c r="AW264" s="13" t="s">
        <v>34</v>
      </c>
      <c r="AX264" s="13" t="s">
        <v>78</v>
      </c>
      <c r="AY264" s="164" t="s">
        <v>172</v>
      </c>
    </row>
    <row r="265" spans="2:51" s="13" customFormat="1" ht="10">
      <c r="B265" s="162"/>
      <c r="D265" s="163" t="s">
        <v>181</v>
      </c>
      <c r="E265" s="164" t="s">
        <v>1</v>
      </c>
      <c r="F265" s="165" t="s">
        <v>474</v>
      </c>
      <c r="H265" s="166">
        <v>10</v>
      </c>
      <c r="I265" s="167"/>
      <c r="L265" s="162"/>
      <c r="M265" s="168"/>
      <c r="N265" s="169"/>
      <c r="O265" s="169"/>
      <c r="P265" s="169"/>
      <c r="Q265" s="169"/>
      <c r="R265" s="169"/>
      <c r="S265" s="169"/>
      <c r="T265" s="170"/>
      <c r="AT265" s="164" t="s">
        <v>181</v>
      </c>
      <c r="AU265" s="164" t="s">
        <v>88</v>
      </c>
      <c r="AV265" s="13" t="s">
        <v>88</v>
      </c>
      <c r="AW265" s="13" t="s">
        <v>34</v>
      </c>
      <c r="AX265" s="13" t="s">
        <v>78</v>
      </c>
      <c r="AY265" s="164" t="s">
        <v>172</v>
      </c>
    </row>
    <row r="266" spans="2:51" s="13" customFormat="1" ht="10">
      <c r="B266" s="162"/>
      <c r="D266" s="163" t="s">
        <v>181</v>
      </c>
      <c r="E266" s="164" t="s">
        <v>1</v>
      </c>
      <c r="F266" s="165" t="s">
        <v>475</v>
      </c>
      <c r="H266" s="166">
        <v>53.5</v>
      </c>
      <c r="I266" s="167"/>
      <c r="L266" s="162"/>
      <c r="M266" s="168"/>
      <c r="N266" s="169"/>
      <c r="O266" s="169"/>
      <c r="P266" s="169"/>
      <c r="Q266" s="169"/>
      <c r="R266" s="169"/>
      <c r="S266" s="169"/>
      <c r="T266" s="170"/>
      <c r="AT266" s="164" t="s">
        <v>181</v>
      </c>
      <c r="AU266" s="164" t="s">
        <v>88</v>
      </c>
      <c r="AV266" s="13" t="s">
        <v>88</v>
      </c>
      <c r="AW266" s="13" t="s">
        <v>34</v>
      </c>
      <c r="AX266" s="13" t="s">
        <v>78</v>
      </c>
      <c r="AY266" s="164" t="s">
        <v>172</v>
      </c>
    </row>
    <row r="267" spans="2:51" s="14" customFormat="1" ht="10">
      <c r="B267" s="175"/>
      <c r="D267" s="163" t="s">
        <v>181</v>
      </c>
      <c r="E267" s="176" t="s">
        <v>1</v>
      </c>
      <c r="F267" s="177" t="s">
        <v>221</v>
      </c>
      <c r="H267" s="178">
        <v>72.5</v>
      </c>
      <c r="I267" s="179"/>
      <c r="L267" s="175"/>
      <c r="M267" s="180"/>
      <c r="N267" s="181"/>
      <c r="O267" s="181"/>
      <c r="P267" s="181"/>
      <c r="Q267" s="181"/>
      <c r="R267" s="181"/>
      <c r="S267" s="181"/>
      <c r="T267" s="182"/>
      <c r="AT267" s="176" t="s">
        <v>181</v>
      </c>
      <c r="AU267" s="176" t="s">
        <v>88</v>
      </c>
      <c r="AV267" s="14" t="s">
        <v>179</v>
      </c>
      <c r="AW267" s="14" t="s">
        <v>34</v>
      </c>
      <c r="AX267" s="14" t="s">
        <v>85</v>
      </c>
      <c r="AY267" s="176" t="s">
        <v>172</v>
      </c>
    </row>
    <row r="268" spans="1:65" s="2" customFormat="1" ht="14.4" customHeight="1">
      <c r="A268" s="32"/>
      <c r="B268" s="148"/>
      <c r="C268" s="149" t="s">
        <v>476</v>
      </c>
      <c r="D268" s="149" t="s">
        <v>174</v>
      </c>
      <c r="E268" s="150" t="s">
        <v>477</v>
      </c>
      <c r="F268" s="151" t="s">
        <v>478</v>
      </c>
      <c r="G268" s="152" t="s">
        <v>260</v>
      </c>
      <c r="H268" s="153">
        <v>36</v>
      </c>
      <c r="I268" s="154"/>
      <c r="J268" s="155">
        <f>ROUND(I268*H268,2)</f>
        <v>0</v>
      </c>
      <c r="K268" s="151" t="s">
        <v>178</v>
      </c>
      <c r="L268" s="33"/>
      <c r="M268" s="156" t="s">
        <v>1</v>
      </c>
      <c r="N268" s="157" t="s">
        <v>43</v>
      </c>
      <c r="O268" s="58"/>
      <c r="P268" s="158">
        <f>O268*H268</f>
        <v>0</v>
      </c>
      <c r="Q268" s="158">
        <v>0.03573</v>
      </c>
      <c r="R268" s="158">
        <f>Q268*H268</f>
        <v>1.2862799999999999</v>
      </c>
      <c r="S268" s="158">
        <v>0</v>
      </c>
      <c r="T268" s="15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0" t="s">
        <v>179</v>
      </c>
      <c r="AT268" s="160" t="s">
        <v>174</v>
      </c>
      <c r="AU268" s="160" t="s">
        <v>88</v>
      </c>
      <c r="AY268" s="17" t="s">
        <v>172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7" t="s">
        <v>85</v>
      </c>
      <c r="BK268" s="161">
        <f>ROUND(I268*H268,2)</f>
        <v>0</v>
      </c>
      <c r="BL268" s="17" t="s">
        <v>179</v>
      </c>
      <c r="BM268" s="160" t="s">
        <v>479</v>
      </c>
    </row>
    <row r="269" spans="1:65" s="2" customFormat="1" ht="24.15" customHeight="1">
      <c r="A269" s="32"/>
      <c r="B269" s="148"/>
      <c r="C269" s="149" t="s">
        <v>480</v>
      </c>
      <c r="D269" s="149" t="s">
        <v>174</v>
      </c>
      <c r="E269" s="150" t="s">
        <v>481</v>
      </c>
      <c r="F269" s="151" t="s">
        <v>482</v>
      </c>
      <c r="G269" s="152" t="s">
        <v>260</v>
      </c>
      <c r="H269" s="153">
        <v>3</v>
      </c>
      <c r="I269" s="154"/>
      <c r="J269" s="155">
        <f>ROUND(I269*H269,2)</f>
        <v>0</v>
      </c>
      <c r="K269" s="151" t="s">
        <v>178</v>
      </c>
      <c r="L269" s="33"/>
      <c r="M269" s="156" t="s">
        <v>1</v>
      </c>
      <c r="N269" s="157" t="s">
        <v>43</v>
      </c>
      <c r="O269" s="58"/>
      <c r="P269" s="158">
        <f>O269*H269</f>
        <v>0</v>
      </c>
      <c r="Q269" s="158">
        <v>2.11676</v>
      </c>
      <c r="R269" s="158">
        <f>Q269*H269</f>
        <v>6.350280000000001</v>
      </c>
      <c r="S269" s="158">
        <v>0</v>
      </c>
      <c r="T269" s="15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0" t="s">
        <v>179</v>
      </c>
      <c r="AT269" s="160" t="s">
        <v>174</v>
      </c>
      <c r="AU269" s="160" t="s">
        <v>88</v>
      </c>
      <c r="AY269" s="17" t="s">
        <v>172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17" t="s">
        <v>85</v>
      </c>
      <c r="BK269" s="161">
        <f>ROUND(I269*H269,2)</f>
        <v>0</v>
      </c>
      <c r="BL269" s="17" t="s">
        <v>179</v>
      </c>
      <c r="BM269" s="160" t="s">
        <v>483</v>
      </c>
    </row>
    <row r="270" spans="1:47" s="2" customFormat="1" ht="18">
      <c r="A270" s="32"/>
      <c r="B270" s="33"/>
      <c r="C270" s="32"/>
      <c r="D270" s="163" t="s">
        <v>191</v>
      </c>
      <c r="E270" s="32"/>
      <c r="F270" s="171" t="s">
        <v>484</v>
      </c>
      <c r="G270" s="32"/>
      <c r="H270" s="32"/>
      <c r="I270" s="172"/>
      <c r="J270" s="32"/>
      <c r="K270" s="32"/>
      <c r="L270" s="33"/>
      <c r="M270" s="173"/>
      <c r="N270" s="174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191</v>
      </c>
      <c r="AU270" s="17" t="s">
        <v>88</v>
      </c>
    </row>
    <row r="271" spans="1:65" s="2" customFormat="1" ht="24.15" customHeight="1">
      <c r="A271" s="32"/>
      <c r="B271" s="148"/>
      <c r="C271" s="149" t="s">
        <v>485</v>
      </c>
      <c r="D271" s="149" t="s">
        <v>174</v>
      </c>
      <c r="E271" s="150" t="s">
        <v>486</v>
      </c>
      <c r="F271" s="151" t="s">
        <v>487</v>
      </c>
      <c r="G271" s="152" t="s">
        <v>260</v>
      </c>
      <c r="H271" s="153">
        <v>11</v>
      </c>
      <c r="I271" s="154"/>
      <c r="J271" s="155">
        <f>ROUND(I271*H271,2)</f>
        <v>0</v>
      </c>
      <c r="K271" s="151" t="s">
        <v>178</v>
      </c>
      <c r="L271" s="33"/>
      <c r="M271" s="156" t="s">
        <v>1</v>
      </c>
      <c r="N271" s="157" t="s">
        <v>43</v>
      </c>
      <c r="O271" s="58"/>
      <c r="P271" s="158">
        <f>O271*H271</f>
        <v>0</v>
      </c>
      <c r="Q271" s="158">
        <v>2.25689</v>
      </c>
      <c r="R271" s="158">
        <f>Q271*H271</f>
        <v>24.825789999999998</v>
      </c>
      <c r="S271" s="158">
        <v>0</v>
      </c>
      <c r="T271" s="15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0" t="s">
        <v>179</v>
      </c>
      <c r="AT271" s="160" t="s">
        <v>174</v>
      </c>
      <c r="AU271" s="160" t="s">
        <v>88</v>
      </c>
      <c r="AY271" s="17" t="s">
        <v>172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7" t="s">
        <v>85</v>
      </c>
      <c r="BK271" s="161">
        <f>ROUND(I271*H271,2)</f>
        <v>0</v>
      </c>
      <c r="BL271" s="17" t="s">
        <v>179</v>
      </c>
      <c r="BM271" s="160" t="s">
        <v>488</v>
      </c>
    </row>
    <row r="272" spans="1:47" s="2" customFormat="1" ht="18">
      <c r="A272" s="32"/>
      <c r="B272" s="33"/>
      <c r="C272" s="32"/>
      <c r="D272" s="163" t="s">
        <v>191</v>
      </c>
      <c r="E272" s="32"/>
      <c r="F272" s="171" t="s">
        <v>484</v>
      </c>
      <c r="G272" s="32"/>
      <c r="H272" s="32"/>
      <c r="I272" s="172"/>
      <c r="J272" s="32"/>
      <c r="K272" s="32"/>
      <c r="L272" s="33"/>
      <c r="M272" s="173"/>
      <c r="N272" s="174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191</v>
      </c>
      <c r="AU272" s="17" t="s">
        <v>88</v>
      </c>
    </row>
    <row r="273" spans="1:65" s="2" customFormat="1" ht="24.15" customHeight="1">
      <c r="A273" s="32"/>
      <c r="B273" s="148"/>
      <c r="C273" s="149" t="s">
        <v>489</v>
      </c>
      <c r="D273" s="149" t="s">
        <v>174</v>
      </c>
      <c r="E273" s="150" t="s">
        <v>490</v>
      </c>
      <c r="F273" s="151" t="s">
        <v>491</v>
      </c>
      <c r="G273" s="152" t="s">
        <v>260</v>
      </c>
      <c r="H273" s="153">
        <v>9</v>
      </c>
      <c r="I273" s="154"/>
      <c r="J273" s="155">
        <f>ROUND(I273*H273,2)</f>
        <v>0</v>
      </c>
      <c r="K273" s="151" t="s">
        <v>178</v>
      </c>
      <c r="L273" s="33"/>
      <c r="M273" s="156" t="s">
        <v>1</v>
      </c>
      <c r="N273" s="157" t="s">
        <v>43</v>
      </c>
      <c r="O273" s="58"/>
      <c r="P273" s="158">
        <f>O273*H273</f>
        <v>0</v>
      </c>
      <c r="Q273" s="158">
        <v>2.3765</v>
      </c>
      <c r="R273" s="158">
        <f>Q273*H273</f>
        <v>21.3885</v>
      </c>
      <c r="S273" s="158">
        <v>0</v>
      </c>
      <c r="T273" s="15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0" t="s">
        <v>179</v>
      </c>
      <c r="AT273" s="160" t="s">
        <v>174</v>
      </c>
      <c r="AU273" s="160" t="s">
        <v>88</v>
      </c>
      <c r="AY273" s="17" t="s">
        <v>172</v>
      </c>
      <c r="BE273" s="161">
        <f>IF(N273="základní",J273,0)</f>
        <v>0</v>
      </c>
      <c r="BF273" s="161">
        <f>IF(N273="snížená",J273,0)</f>
        <v>0</v>
      </c>
      <c r="BG273" s="161">
        <f>IF(N273="zákl. přenesená",J273,0)</f>
        <v>0</v>
      </c>
      <c r="BH273" s="161">
        <f>IF(N273="sníž. přenesená",J273,0)</f>
        <v>0</v>
      </c>
      <c r="BI273" s="161">
        <f>IF(N273="nulová",J273,0)</f>
        <v>0</v>
      </c>
      <c r="BJ273" s="17" t="s">
        <v>85</v>
      </c>
      <c r="BK273" s="161">
        <f>ROUND(I273*H273,2)</f>
        <v>0</v>
      </c>
      <c r="BL273" s="17" t="s">
        <v>179</v>
      </c>
      <c r="BM273" s="160" t="s">
        <v>492</v>
      </c>
    </row>
    <row r="274" spans="1:47" s="2" customFormat="1" ht="18">
      <c r="A274" s="32"/>
      <c r="B274" s="33"/>
      <c r="C274" s="32"/>
      <c r="D274" s="163" t="s">
        <v>191</v>
      </c>
      <c r="E274" s="32"/>
      <c r="F274" s="171" t="s">
        <v>484</v>
      </c>
      <c r="G274" s="32"/>
      <c r="H274" s="32"/>
      <c r="I274" s="172"/>
      <c r="J274" s="32"/>
      <c r="K274" s="32"/>
      <c r="L274" s="33"/>
      <c r="M274" s="173"/>
      <c r="N274" s="174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191</v>
      </c>
      <c r="AU274" s="17" t="s">
        <v>88</v>
      </c>
    </row>
    <row r="275" spans="1:65" s="2" customFormat="1" ht="24.15" customHeight="1">
      <c r="A275" s="32"/>
      <c r="B275" s="148"/>
      <c r="C275" s="183" t="s">
        <v>493</v>
      </c>
      <c r="D275" s="183" t="s">
        <v>250</v>
      </c>
      <c r="E275" s="184" t="s">
        <v>494</v>
      </c>
      <c r="F275" s="185" t="s">
        <v>495</v>
      </c>
      <c r="G275" s="186" t="s">
        <v>260</v>
      </c>
      <c r="H275" s="187">
        <v>11</v>
      </c>
      <c r="I275" s="188"/>
      <c r="J275" s="189">
        <f>ROUND(I275*H275,2)</f>
        <v>0</v>
      </c>
      <c r="K275" s="185" t="s">
        <v>178</v>
      </c>
      <c r="L275" s="190"/>
      <c r="M275" s="191" t="s">
        <v>1</v>
      </c>
      <c r="N275" s="192" t="s">
        <v>43</v>
      </c>
      <c r="O275" s="58"/>
      <c r="P275" s="158">
        <f>O275*H275</f>
        <v>0</v>
      </c>
      <c r="Q275" s="158">
        <v>1.229</v>
      </c>
      <c r="R275" s="158">
        <f>Q275*H275</f>
        <v>13.519000000000002</v>
      </c>
      <c r="S275" s="158">
        <v>0</v>
      </c>
      <c r="T275" s="15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0" t="s">
        <v>211</v>
      </c>
      <c r="AT275" s="160" t="s">
        <v>250</v>
      </c>
      <c r="AU275" s="160" t="s">
        <v>88</v>
      </c>
      <c r="AY275" s="17" t="s">
        <v>172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7" t="s">
        <v>85</v>
      </c>
      <c r="BK275" s="161">
        <f>ROUND(I275*H275,2)</f>
        <v>0</v>
      </c>
      <c r="BL275" s="17" t="s">
        <v>179</v>
      </c>
      <c r="BM275" s="160" t="s">
        <v>496</v>
      </c>
    </row>
    <row r="276" spans="1:47" s="2" customFormat="1" ht="18">
      <c r="A276" s="32"/>
      <c r="B276" s="33"/>
      <c r="C276" s="32"/>
      <c r="D276" s="163" t="s">
        <v>191</v>
      </c>
      <c r="E276" s="32"/>
      <c r="F276" s="171" t="s">
        <v>497</v>
      </c>
      <c r="G276" s="32"/>
      <c r="H276" s="32"/>
      <c r="I276" s="172"/>
      <c r="J276" s="32"/>
      <c r="K276" s="32"/>
      <c r="L276" s="33"/>
      <c r="M276" s="173"/>
      <c r="N276" s="174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191</v>
      </c>
      <c r="AU276" s="17" t="s">
        <v>88</v>
      </c>
    </row>
    <row r="277" spans="1:65" s="2" customFormat="1" ht="24.15" customHeight="1">
      <c r="A277" s="32"/>
      <c r="B277" s="148"/>
      <c r="C277" s="183" t="s">
        <v>498</v>
      </c>
      <c r="D277" s="183" t="s">
        <v>250</v>
      </c>
      <c r="E277" s="184" t="s">
        <v>499</v>
      </c>
      <c r="F277" s="185" t="s">
        <v>500</v>
      </c>
      <c r="G277" s="186" t="s">
        <v>260</v>
      </c>
      <c r="H277" s="187">
        <v>3</v>
      </c>
      <c r="I277" s="188"/>
      <c r="J277" s="189">
        <f>ROUND(I277*H277,2)</f>
        <v>0</v>
      </c>
      <c r="K277" s="185" t="s">
        <v>178</v>
      </c>
      <c r="L277" s="190"/>
      <c r="M277" s="191" t="s">
        <v>1</v>
      </c>
      <c r="N277" s="192" t="s">
        <v>43</v>
      </c>
      <c r="O277" s="58"/>
      <c r="P277" s="158">
        <f>O277*H277</f>
        <v>0</v>
      </c>
      <c r="Q277" s="158">
        <v>1.29</v>
      </c>
      <c r="R277" s="158">
        <f>Q277*H277</f>
        <v>3.87</v>
      </c>
      <c r="S277" s="158">
        <v>0</v>
      </c>
      <c r="T277" s="15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0" t="s">
        <v>211</v>
      </c>
      <c r="AT277" s="160" t="s">
        <v>250</v>
      </c>
      <c r="AU277" s="160" t="s">
        <v>88</v>
      </c>
      <c r="AY277" s="17" t="s">
        <v>172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7" t="s">
        <v>85</v>
      </c>
      <c r="BK277" s="161">
        <f>ROUND(I277*H277,2)</f>
        <v>0</v>
      </c>
      <c r="BL277" s="17" t="s">
        <v>179</v>
      </c>
      <c r="BM277" s="160" t="s">
        <v>501</v>
      </c>
    </row>
    <row r="278" spans="1:47" s="2" customFormat="1" ht="18">
      <c r="A278" s="32"/>
      <c r="B278" s="33"/>
      <c r="C278" s="32"/>
      <c r="D278" s="163" t="s">
        <v>191</v>
      </c>
      <c r="E278" s="32"/>
      <c r="F278" s="171" t="s">
        <v>502</v>
      </c>
      <c r="G278" s="32"/>
      <c r="H278" s="32"/>
      <c r="I278" s="172"/>
      <c r="J278" s="32"/>
      <c r="K278" s="32"/>
      <c r="L278" s="33"/>
      <c r="M278" s="173"/>
      <c r="N278" s="174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191</v>
      </c>
      <c r="AU278" s="17" t="s">
        <v>88</v>
      </c>
    </row>
    <row r="279" spans="1:65" s="2" customFormat="1" ht="24.15" customHeight="1">
      <c r="A279" s="32"/>
      <c r="B279" s="148"/>
      <c r="C279" s="183" t="s">
        <v>503</v>
      </c>
      <c r="D279" s="183" t="s">
        <v>250</v>
      </c>
      <c r="E279" s="184" t="s">
        <v>504</v>
      </c>
      <c r="F279" s="185" t="s">
        <v>505</v>
      </c>
      <c r="G279" s="186" t="s">
        <v>260</v>
      </c>
      <c r="H279" s="187">
        <v>9</v>
      </c>
      <c r="I279" s="188"/>
      <c r="J279" s="189">
        <f>ROUND(I279*H279,2)</f>
        <v>0</v>
      </c>
      <c r="K279" s="185" t="s">
        <v>178</v>
      </c>
      <c r="L279" s="190"/>
      <c r="M279" s="191" t="s">
        <v>1</v>
      </c>
      <c r="N279" s="192" t="s">
        <v>43</v>
      </c>
      <c r="O279" s="58"/>
      <c r="P279" s="158">
        <f>O279*H279</f>
        <v>0</v>
      </c>
      <c r="Q279" s="158">
        <v>1.548</v>
      </c>
      <c r="R279" s="158">
        <f>Q279*H279</f>
        <v>13.932</v>
      </c>
      <c r="S279" s="158">
        <v>0</v>
      </c>
      <c r="T279" s="15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0" t="s">
        <v>211</v>
      </c>
      <c r="AT279" s="160" t="s">
        <v>250</v>
      </c>
      <c r="AU279" s="160" t="s">
        <v>88</v>
      </c>
      <c r="AY279" s="17" t="s">
        <v>172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17" t="s">
        <v>85</v>
      </c>
      <c r="BK279" s="161">
        <f>ROUND(I279*H279,2)</f>
        <v>0</v>
      </c>
      <c r="BL279" s="17" t="s">
        <v>179</v>
      </c>
      <c r="BM279" s="160" t="s">
        <v>506</v>
      </c>
    </row>
    <row r="280" spans="1:47" s="2" customFormat="1" ht="18">
      <c r="A280" s="32"/>
      <c r="B280" s="33"/>
      <c r="C280" s="32"/>
      <c r="D280" s="163" t="s">
        <v>191</v>
      </c>
      <c r="E280" s="32"/>
      <c r="F280" s="171" t="s">
        <v>507</v>
      </c>
      <c r="G280" s="32"/>
      <c r="H280" s="32"/>
      <c r="I280" s="172"/>
      <c r="J280" s="32"/>
      <c r="K280" s="32"/>
      <c r="L280" s="33"/>
      <c r="M280" s="173"/>
      <c r="N280" s="174"/>
      <c r="O280" s="58"/>
      <c r="P280" s="58"/>
      <c r="Q280" s="58"/>
      <c r="R280" s="58"/>
      <c r="S280" s="58"/>
      <c r="T280" s="59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191</v>
      </c>
      <c r="AU280" s="17" t="s">
        <v>88</v>
      </c>
    </row>
    <row r="281" spans="1:65" s="2" customFormat="1" ht="14.4" customHeight="1">
      <c r="A281" s="32"/>
      <c r="B281" s="148"/>
      <c r="C281" s="183" t="s">
        <v>508</v>
      </c>
      <c r="D281" s="183" t="s">
        <v>250</v>
      </c>
      <c r="E281" s="184" t="s">
        <v>509</v>
      </c>
      <c r="F281" s="185" t="s">
        <v>510</v>
      </c>
      <c r="G281" s="186" t="s">
        <v>260</v>
      </c>
      <c r="H281" s="187">
        <v>22</v>
      </c>
      <c r="I281" s="188"/>
      <c r="J281" s="189">
        <f aca="true" t="shared" si="20" ref="J281:J291">ROUND(I281*H281,2)</f>
        <v>0</v>
      </c>
      <c r="K281" s="185" t="s">
        <v>178</v>
      </c>
      <c r="L281" s="190"/>
      <c r="M281" s="191" t="s">
        <v>1</v>
      </c>
      <c r="N281" s="192" t="s">
        <v>43</v>
      </c>
      <c r="O281" s="58"/>
      <c r="P281" s="158">
        <f aca="true" t="shared" si="21" ref="P281:P291">O281*H281</f>
        <v>0</v>
      </c>
      <c r="Q281" s="158">
        <v>0.526</v>
      </c>
      <c r="R281" s="158">
        <f aca="true" t="shared" si="22" ref="R281:R291">Q281*H281</f>
        <v>11.572000000000001</v>
      </c>
      <c r="S281" s="158">
        <v>0</v>
      </c>
      <c r="T281" s="159">
        <f aca="true" t="shared" si="23" ref="T281:T291"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0" t="s">
        <v>211</v>
      </c>
      <c r="AT281" s="160" t="s">
        <v>250</v>
      </c>
      <c r="AU281" s="160" t="s">
        <v>88</v>
      </c>
      <c r="AY281" s="17" t="s">
        <v>172</v>
      </c>
      <c r="BE281" s="161">
        <f aca="true" t="shared" si="24" ref="BE281:BE291">IF(N281="základní",J281,0)</f>
        <v>0</v>
      </c>
      <c r="BF281" s="161">
        <f aca="true" t="shared" si="25" ref="BF281:BF291">IF(N281="snížená",J281,0)</f>
        <v>0</v>
      </c>
      <c r="BG281" s="161">
        <f aca="true" t="shared" si="26" ref="BG281:BG291">IF(N281="zákl. přenesená",J281,0)</f>
        <v>0</v>
      </c>
      <c r="BH281" s="161">
        <f aca="true" t="shared" si="27" ref="BH281:BH291">IF(N281="sníž. přenesená",J281,0)</f>
        <v>0</v>
      </c>
      <c r="BI281" s="161">
        <f aca="true" t="shared" si="28" ref="BI281:BI291">IF(N281="nulová",J281,0)</f>
        <v>0</v>
      </c>
      <c r="BJ281" s="17" t="s">
        <v>85</v>
      </c>
      <c r="BK281" s="161">
        <f aca="true" t="shared" si="29" ref="BK281:BK291">ROUND(I281*H281,2)</f>
        <v>0</v>
      </c>
      <c r="BL281" s="17" t="s">
        <v>179</v>
      </c>
      <c r="BM281" s="160" t="s">
        <v>511</v>
      </c>
    </row>
    <row r="282" spans="1:65" s="2" customFormat="1" ht="14.4" customHeight="1">
      <c r="A282" s="32"/>
      <c r="B282" s="148"/>
      <c r="C282" s="183" t="s">
        <v>512</v>
      </c>
      <c r="D282" s="183" t="s">
        <v>250</v>
      </c>
      <c r="E282" s="184" t="s">
        <v>513</v>
      </c>
      <c r="F282" s="185" t="s">
        <v>514</v>
      </c>
      <c r="G282" s="186" t="s">
        <v>260</v>
      </c>
      <c r="H282" s="187">
        <v>5</v>
      </c>
      <c r="I282" s="188"/>
      <c r="J282" s="189">
        <f t="shared" si="20"/>
        <v>0</v>
      </c>
      <c r="K282" s="185" t="s">
        <v>178</v>
      </c>
      <c r="L282" s="190"/>
      <c r="M282" s="191" t="s">
        <v>1</v>
      </c>
      <c r="N282" s="192" t="s">
        <v>43</v>
      </c>
      <c r="O282" s="58"/>
      <c r="P282" s="158">
        <f t="shared" si="21"/>
        <v>0</v>
      </c>
      <c r="Q282" s="158">
        <v>0.262</v>
      </c>
      <c r="R282" s="158">
        <f t="shared" si="22"/>
        <v>1.31</v>
      </c>
      <c r="S282" s="158">
        <v>0</v>
      </c>
      <c r="T282" s="15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0" t="s">
        <v>211</v>
      </c>
      <c r="AT282" s="160" t="s">
        <v>250</v>
      </c>
      <c r="AU282" s="160" t="s">
        <v>88</v>
      </c>
      <c r="AY282" s="17" t="s">
        <v>172</v>
      </c>
      <c r="BE282" s="161">
        <f t="shared" si="24"/>
        <v>0</v>
      </c>
      <c r="BF282" s="161">
        <f t="shared" si="25"/>
        <v>0</v>
      </c>
      <c r="BG282" s="161">
        <f t="shared" si="26"/>
        <v>0</v>
      </c>
      <c r="BH282" s="161">
        <f t="shared" si="27"/>
        <v>0</v>
      </c>
      <c r="BI282" s="161">
        <f t="shared" si="28"/>
        <v>0</v>
      </c>
      <c r="BJ282" s="17" t="s">
        <v>85</v>
      </c>
      <c r="BK282" s="161">
        <f t="shared" si="29"/>
        <v>0</v>
      </c>
      <c r="BL282" s="17" t="s">
        <v>179</v>
      </c>
      <c r="BM282" s="160" t="s">
        <v>515</v>
      </c>
    </row>
    <row r="283" spans="1:65" s="2" customFormat="1" ht="24.15" customHeight="1">
      <c r="A283" s="32"/>
      <c r="B283" s="148"/>
      <c r="C283" s="183" t="s">
        <v>516</v>
      </c>
      <c r="D283" s="183" t="s">
        <v>250</v>
      </c>
      <c r="E283" s="184" t="s">
        <v>517</v>
      </c>
      <c r="F283" s="185" t="s">
        <v>518</v>
      </c>
      <c r="G283" s="186" t="s">
        <v>260</v>
      </c>
      <c r="H283" s="187">
        <v>23</v>
      </c>
      <c r="I283" s="188"/>
      <c r="J283" s="189">
        <f t="shared" si="20"/>
        <v>0</v>
      </c>
      <c r="K283" s="185" t="s">
        <v>178</v>
      </c>
      <c r="L283" s="190"/>
      <c r="M283" s="191" t="s">
        <v>1</v>
      </c>
      <c r="N283" s="192" t="s">
        <v>43</v>
      </c>
      <c r="O283" s="58"/>
      <c r="P283" s="158">
        <f t="shared" si="21"/>
        <v>0</v>
      </c>
      <c r="Q283" s="158">
        <v>0.585</v>
      </c>
      <c r="R283" s="158">
        <f t="shared" si="22"/>
        <v>13.454999999999998</v>
      </c>
      <c r="S283" s="158">
        <v>0</v>
      </c>
      <c r="T283" s="15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0" t="s">
        <v>211</v>
      </c>
      <c r="AT283" s="160" t="s">
        <v>250</v>
      </c>
      <c r="AU283" s="160" t="s">
        <v>88</v>
      </c>
      <c r="AY283" s="17" t="s">
        <v>172</v>
      </c>
      <c r="BE283" s="161">
        <f t="shared" si="24"/>
        <v>0</v>
      </c>
      <c r="BF283" s="161">
        <f t="shared" si="25"/>
        <v>0</v>
      </c>
      <c r="BG283" s="161">
        <f t="shared" si="26"/>
        <v>0</v>
      </c>
      <c r="BH283" s="161">
        <f t="shared" si="27"/>
        <v>0</v>
      </c>
      <c r="BI283" s="161">
        <f t="shared" si="28"/>
        <v>0</v>
      </c>
      <c r="BJ283" s="17" t="s">
        <v>85</v>
      </c>
      <c r="BK283" s="161">
        <f t="shared" si="29"/>
        <v>0</v>
      </c>
      <c r="BL283" s="17" t="s">
        <v>179</v>
      </c>
      <c r="BM283" s="160" t="s">
        <v>519</v>
      </c>
    </row>
    <row r="284" spans="1:65" s="2" customFormat="1" ht="24.15" customHeight="1">
      <c r="A284" s="32"/>
      <c r="B284" s="148"/>
      <c r="C284" s="183" t="s">
        <v>520</v>
      </c>
      <c r="D284" s="183" t="s">
        <v>250</v>
      </c>
      <c r="E284" s="184" t="s">
        <v>521</v>
      </c>
      <c r="F284" s="185" t="s">
        <v>522</v>
      </c>
      <c r="G284" s="186" t="s">
        <v>260</v>
      </c>
      <c r="H284" s="187">
        <v>6</v>
      </c>
      <c r="I284" s="188"/>
      <c r="J284" s="189">
        <f t="shared" si="20"/>
        <v>0</v>
      </c>
      <c r="K284" s="185" t="s">
        <v>178</v>
      </c>
      <c r="L284" s="190"/>
      <c r="M284" s="191" t="s">
        <v>1</v>
      </c>
      <c r="N284" s="192" t="s">
        <v>43</v>
      </c>
      <c r="O284" s="58"/>
      <c r="P284" s="158">
        <f t="shared" si="21"/>
        <v>0</v>
      </c>
      <c r="Q284" s="158">
        <v>0.051</v>
      </c>
      <c r="R284" s="158">
        <f t="shared" si="22"/>
        <v>0.306</v>
      </c>
      <c r="S284" s="158">
        <v>0</v>
      </c>
      <c r="T284" s="15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0" t="s">
        <v>211</v>
      </c>
      <c r="AT284" s="160" t="s">
        <v>250</v>
      </c>
      <c r="AU284" s="160" t="s">
        <v>88</v>
      </c>
      <c r="AY284" s="17" t="s">
        <v>172</v>
      </c>
      <c r="BE284" s="161">
        <f t="shared" si="24"/>
        <v>0</v>
      </c>
      <c r="BF284" s="161">
        <f t="shared" si="25"/>
        <v>0</v>
      </c>
      <c r="BG284" s="161">
        <f t="shared" si="26"/>
        <v>0</v>
      </c>
      <c r="BH284" s="161">
        <f t="shared" si="27"/>
        <v>0</v>
      </c>
      <c r="BI284" s="161">
        <f t="shared" si="28"/>
        <v>0</v>
      </c>
      <c r="BJ284" s="17" t="s">
        <v>85</v>
      </c>
      <c r="BK284" s="161">
        <f t="shared" si="29"/>
        <v>0</v>
      </c>
      <c r="BL284" s="17" t="s">
        <v>179</v>
      </c>
      <c r="BM284" s="160" t="s">
        <v>523</v>
      </c>
    </row>
    <row r="285" spans="1:65" s="2" customFormat="1" ht="24.15" customHeight="1">
      <c r="A285" s="32"/>
      <c r="B285" s="148"/>
      <c r="C285" s="183" t="s">
        <v>524</v>
      </c>
      <c r="D285" s="183" t="s">
        <v>250</v>
      </c>
      <c r="E285" s="184" t="s">
        <v>525</v>
      </c>
      <c r="F285" s="185" t="s">
        <v>526</v>
      </c>
      <c r="G285" s="186" t="s">
        <v>260</v>
      </c>
      <c r="H285" s="187">
        <v>5</v>
      </c>
      <c r="I285" s="188"/>
      <c r="J285" s="189">
        <f t="shared" si="20"/>
        <v>0</v>
      </c>
      <c r="K285" s="185" t="s">
        <v>178</v>
      </c>
      <c r="L285" s="190"/>
      <c r="M285" s="191" t="s">
        <v>1</v>
      </c>
      <c r="N285" s="192" t="s">
        <v>43</v>
      </c>
      <c r="O285" s="58"/>
      <c r="P285" s="158">
        <f t="shared" si="21"/>
        <v>0</v>
      </c>
      <c r="Q285" s="158">
        <v>0.04</v>
      </c>
      <c r="R285" s="158">
        <f t="shared" si="22"/>
        <v>0.2</v>
      </c>
      <c r="S285" s="158">
        <v>0</v>
      </c>
      <c r="T285" s="15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0" t="s">
        <v>211</v>
      </c>
      <c r="AT285" s="160" t="s">
        <v>250</v>
      </c>
      <c r="AU285" s="160" t="s">
        <v>88</v>
      </c>
      <c r="AY285" s="17" t="s">
        <v>172</v>
      </c>
      <c r="BE285" s="161">
        <f t="shared" si="24"/>
        <v>0</v>
      </c>
      <c r="BF285" s="161">
        <f t="shared" si="25"/>
        <v>0</v>
      </c>
      <c r="BG285" s="161">
        <f t="shared" si="26"/>
        <v>0</v>
      </c>
      <c r="BH285" s="161">
        <f t="shared" si="27"/>
        <v>0</v>
      </c>
      <c r="BI285" s="161">
        <f t="shared" si="28"/>
        <v>0</v>
      </c>
      <c r="BJ285" s="17" t="s">
        <v>85</v>
      </c>
      <c r="BK285" s="161">
        <f t="shared" si="29"/>
        <v>0</v>
      </c>
      <c r="BL285" s="17" t="s">
        <v>179</v>
      </c>
      <c r="BM285" s="160" t="s">
        <v>527</v>
      </c>
    </row>
    <row r="286" spans="1:65" s="2" customFormat="1" ht="24.15" customHeight="1">
      <c r="A286" s="32"/>
      <c r="B286" s="148"/>
      <c r="C286" s="183" t="s">
        <v>528</v>
      </c>
      <c r="D286" s="183" t="s">
        <v>250</v>
      </c>
      <c r="E286" s="184" t="s">
        <v>529</v>
      </c>
      <c r="F286" s="185" t="s">
        <v>530</v>
      </c>
      <c r="G286" s="186" t="s">
        <v>260</v>
      </c>
      <c r="H286" s="187">
        <v>3</v>
      </c>
      <c r="I286" s="188"/>
      <c r="J286" s="189">
        <f t="shared" si="20"/>
        <v>0</v>
      </c>
      <c r="K286" s="185" t="s">
        <v>178</v>
      </c>
      <c r="L286" s="190"/>
      <c r="M286" s="191" t="s">
        <v>1</v>
      </c>
      <c r="N286" s="192" t="s">
        <v>43</v>
      </c>
      <c r="O286" s="58"/>
      <c r="P286" s="158">
        <f t="shared" si="21"/>
        <v>0</v>
      </c>
      <c r="Q286" s="158">
        <v>0.028</v>
      </c>
      <c r="R286" s="158">
        <f t="shared" si="22"/>
        <v>0.084</v>
      </c>
      <c r="S286" s="158">
        <v>0</v>
      </c>
      <c r="T286" s="15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0" t="s">
        <v>211</v>
      </c>
      <c r="AT286" s="160" t="s">
        <v>250</v>
      </c>
      <c r="AU286" s="160" t="s">
        <v>88</v>
      </c>
      <c r="AY286" s="17" t="s">
        <v>172</v>
      </c>
      <c r="BE286" s="161">
        <f t="shared" si="24"/>
        <v>0</v>
      </c>
      <c r="BF286" s="161">
        <f t="shared" si="25"/>
        <v>0</v>
      </c>
      <c r="BG286" s="161">
        <f t="shared" si="26"/>
        <v>0</v>
      </c>
      <c r="BH286" s="161">
        <f t="shared" si="27"/>
        <v>0</v>
      </c>
      <c r="BI286" s="161">
        <f t="shared" si="28"/>
        <v>0</v>
      </c>
      <c r="BJ286" s="17" t="s">
        <v>85</v>
      </c>
      <c r="BK286" s="161">
        <f t="shared" si="29"/>
        <v>0</v>
      </c>
      <c r="BL286" s="17" t="s">
        <v>179</v>
      </c>
      <c r="BM286" s="160" t="s">
        <v>531</v>
      </c>
    </row>
    <row r="287" spans="1:65" s="2" customFormat="1" ht="24.15" customHeight="1">
      <c r="A287" s="32"/>
      <c r="B287" s="148"/>
      <c r="C287" s="183" t="s">
        <v>532</v>
      </c>
      <c r="D287" s="183" t="s">
        <v>250</v>
      </c>
      <c r="E287" s="184" t="s">
        <v>533</v>
      </c>
      <c r="F287" s="185" t="s">
        <v>534</v>
      </c>
      <c r="G287" s="186" t="s">
        <v>260</v>
      </c>
      <c r="H287" s="187">
        <v>7</v>
      </c>
      <c r="I287" s="188"/>
      <c r="J287" s="189">
        <f t="shared" si="20"/>
        <v>0</v>
      </c>
      <c r="K287" s="185" t="s">
        <v>178</v>
      </c>
      <c r="L287" s="190"/>
      <c r="M287" s="191" t="s">
        <v>1</v>
      </c>
      <c r="N287" s="192" t="s">
        <v>43</v>
      </c>
      <c r="O287" s="58"/>
      <c r="P287" s="158">
        <f t="shared" si="21"/>
        <v>0</v>
      </c>
      <c r="Q287" s="158">
        <v>0.068</v>
      </c>
      <c r="R287" s="158">
        <f t="shared" si="22"/>
        <v>0.47600000000000003</v>
      </c>
      <c r="S287" s="158">
        <v>0</v>
      </c>
      <c r="T287" s="159">
        <f t="shared" si="2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0" t="s">
        <v>211</v>
      </c>
      <c r="AT287" s="160" t="s">
        <v>250</v>
      </c>
      <c r="AU287" s="160" t="s">
        <v>88</v>
      </c>
      <c r="AY287" s="17" t="s">
        <v>172</v>
      </c>
      <c r="BE287" s="161">
        <f t="shared" si="24"/>
        <v>0</v>
      </c>
      <c r="BF287" s="161">
        <f t="shared" si="25"/>
        <v>0</v>
      </c>
      <c r="BG287" s="161">
        <f t="shared" si="26"/>
        <v>0</v>
      </c>
      <c r="BH287" s="161">
        <f t="shared" si="27"/>
        <v>0</v>
      </c>
      <c r="BI287" s="161">
        <f t="shared" si="28"/>
        <v>0</v>
      </c>
      <c r="BJ287" s="17" t="s">
        <v>85</v>
      </c>
      <c r="BK287" s="161">
        <f t="shared" si="29"/>
        <v>0</v>
      </c>
      <c r="BL287" s="17" t="s">
        <v>179</v>
      </c>
      <c r="BM287" s="160" t="s">
        <v>535</v>
      </c>
    </row>
    <row r="288" spans="1:65" s="2" customFormat="1" ht="24.15" customHeight="1">
      <c r="A288" s="32"/>
      <c r="B288" s="148"/>
      <c r="C288" s="183" t="s">
        <v>536</v>
      </c>
      <c r="D288" s="183" t="s">
        <v>250</v>
      </c>
      <c r="E288" s="184" t="s">
        <v>537</v>
      </c>
      <c r="F288" s="185" t="s">
        <v>538</v>
      </c>
      <c r="G288" s="186" t="s">
        <v>260</v>
      </c>
      <c r="H288" s="187">
        <v>3</v>
      </c>
      <c r="I288" s="188"/>
      <c r="J288" s="189">
        <f t="shared" si="20"/>
        <v>0</v>
      </c>
      <c r="K288" s="185" t="s">
        <v>178</v>
      </c>
      <c r="L288" s="190"/>
      <c r="M288" s="191" t="s">
        <v>1</v>
      </c>
      <c r="N288" s="192" t="s">
        <v>43</v>
      </c>
      <c r="O288" s="58"/>
      <c r="P288" s="158">
        <f t="shared" si="21"/>
        <v>0</v>
      </c>
      <c r="Q288" s="158">
        <v>0.081</v>
      </c>
      <c r="R288" s="158">
        <f t="shared" si="22"/>
        <v>0.243</v>
      </c>
      <c r="S288" s="158">
        <v>0</v>
      </c>
      <c r="T288" s="159">
        <f t="shared" si="2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0" t="s">
        <v>211</v>
      </c>
      <c r="AT288" s="160" t="s">
        <v>250</v>
      </c>
      <c r="AU288" s="160" t="s">
        <v>88</v>
      </c>
      <c r="AY288" s="17" t="s">
        <v>172</v>
      </c>
      <c r="BE288" s="161">
        <f t="shared" si="24"/>
        <v>0</v>
      </c>
      <c r="BF288" s="161">
        <f t="shared" si="25"/>
        <v>0</v>
      </c>
      <c r="BG288" s="161">
        <f t="shared" si="26"/>
        <v>0</v>
      </c>
      <c r="BH288" s="161">
        <f t="shared" si="27"/>
        <v>0</v>
      </c>
      <c r="BI288" s="161">
        <f t="shared" si="28"/>
        <v>0</v>
      </c>
      <c r="BJ288" s="17" t="s">
        <v>85</v>
      </c>
      <c r="BK288" s="161">
        <f t="shared" si="29"/>
        <v>0</v>
      </c>
      <c r="BL288" s="17" t="s">
        <v>179</v>
      </c>
      <c r="BM288" s="160" t="s">
        <v>539</v>
      </c>
    </row>
    <row r="289" spans="1:65" s="2" customFormat="1" ht="24.15" customHeight="1">
      <c r="A289" s="32"/>
      <c r="B289" s="148"/>
      <c r="C289" s="149" t="s">
        <v>540</v>
      </c>
      <c r="D289" s="149" t="s">
        <v>174</v>
      </c>
      <c r="E289" s="150" t="s">
        <v>541</v>
      </c>
      <c r="F289" s="151" t="s">
        <v>542</v>
      </c>
      <c r="G289" s="152" t="s">
        <v>260</v>
      </c>
      <c r="H289" s="153">
        <v>23</v>
      </c>
      <c r="I289" s="154"/>
      <c r="J289" s="155">
        <f t="shared" si="20"/>
        <v>0</v>
      </c>
      <c r="K289" s="151" t="s">
        <v>178</v>
      </c>
      <c r="L289" s="33"/>
      <c r="M289" s="156" t="s">
        <v>1</v>
      </c>
      <c r="N289" s="157" t="s">
        <v>43</v>
      </c>
      <c r="O289" s="58"/>
      <c r="P289" s="158">
        <f t="shared" si="21"/>
        <v>0</v>
      </c>
      <c r="Q289" s="158">
        <v>0.21734</v>
      </c>
      <c r="R289" s="158">
        <f t="shared" si="22"/>
        <v>4.99882</v>
      </c>
      <c r="S289" s="158">
        <v>0</v>
      </c>
      <c r="T289" s="159">
        <f t="shared" si="2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0" t="s">
        <v>179</v>
      </c>
      <c r="AT289" s="160" t="s">
        <v>174</v>
      </c>
      <c r="AU289" s="160" t="s">
        <v>88</v>
      </c>
      <c r="AY289" s="17" t="s">
        <v>172</v>
      </c>
      <c r="BE289" s="161">
        <f t="shared" si="24"/>
        <v>0</v>
      </c>
      <c r="BF289" s="161">
        <f t="shared" si="25"/>
        <v>0</v>
      </c>
      <c r="BG289" s="161">
        <f t="shared" si="26"/>
        <v>0</v>
      </c>
      <c r="BH289" s="161">
        <f t="shared" si="27"/>
        <v>0</v>
      </c>
      <c r="BI289" s="161">
        <f t="shared" si="28"/>
        <v>0</v>
      </c>
      <c r="BJ289" s="17" t="s">
        <v>85</v>
      </c>
      <c r="BK289" s="161">
        <f t="shared" si="29"/>
        <v>0</v>
      </c>
      <c r="BL289" s="17" t="s">
        <v>179</v>
      </c>
      <c r="BM289" s="160" t="s">
        <v>543</v>
      </c>
    </row>
    <row r="290" spans="1:65" s="2" customFormat="1" ht="24.15" customHeight="1">
      <c r="A290" s="32"/>
      <c r="B290" s="148"/>
      <c r="C290" s="183" t="s">
        <v>544</v>
      </c>
      <c r="D290" s="183" t="s">
        <v>250</v>
      </c>
      <c r="E290" s="184" t="s">
        <v>545</v>
      </c>
      <c r="F290" s="185" t="s">
        <v>546</v>
      </c>
      <c r="G290" s="186" t="s">
        <v>177</v>
      </c>
      <c r="H290" s="187">
        <v>23</v>
      </c>
      <c r="I290" s="188"/>
      <c r="J290" s="189">
        <f t="shared" si="20"/>
        <v>0</v>
      </c>
      <c r="K290" s="185" t="s">
        <v>178</v>
      </c>
      <c r="L290" s="190"/>
      <c r="M290" s="191" t="s">
        <v>1</v>
      </c>
      <c r="N290" s="192" t="s">
        <v>43</v>
      </c>
      <c r="O290" s="58"/>
      <c r="P290" s="158">
        <f t="shared" si="21"/>
        <v>0</v>
      </c>
      <c r="Q290" s="158">
        <v>0.12</v>
      </c>
      <c r="R290" s="158">
        <f t="shared" si="22"/>
        <v>2.76</v>
      </c>
      <c r="S290" s="158">
        <v>0</v>
      </c>
      <c r="T290" s="159">
        <f t="shared" si="2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0" t="s">
        <v>211</v>
      </c>
      <c r="AT290" s="160" t="s">
        <v>250</v>
      </c>
      <c r="AU290" s="160" t="s">
        <v>88</v>
      </c>
      <c r="AY290" s="17" t="s">
        <v>172</v>
      </c>
      <c r="BE290" s="161">
        <f t="shared" si="24"/>
        <v>0</v>
      </c>
      <c r="BF290" s="161">
        <f t="shared" si="25"/>
        <v>0</v>
      </c>
      <c r="BG290" s="161">
        <f t="shared" si="26"/>
        <v>0</v>
      </c>
      <c r="BH290" s="161">
        <f t="shared" si="27"/>
        <v>0</v>
      </c>
      <c r="BI290" s="161">
        <f t="shared" si="28"/>
        <v>0</v>
      </c>
      <c r="BJ290" s="17" t="s">
        <v>85</v>
      </c>
      <c r="BK290" s="161">
        <f t="shared" si="29"/>
        <v>0</v>
      </c>
      <c r="BL290" s="17" t="s">
        <v>179</v>
      </c>
      <c r="BM290" s="160" t="s">
        <v>547</v>
      </c>
    </row>
    <row r="291" spans="1:65" s="2" customFormat="1" ht="14.4" customHeight="1">
      <c r="A291" s="32"/>
      <c r="B291" s="148"/>
      <c r="C291" s="149" t="s">
        <v>548</v>
      </c>
      <c r="D291" s="149" t="s">
        <v>174</v>
      </c>
      <c r="E291" s="150" t="s">
        <v>549</v>
      </c>
      <c r="F291" s="151" t="s">
        <v>550</v>
      </c>
      <c r="G291" s="152" t="s">
        <v>200</v>
      </c>
      <c r="H291" s="153">
        <v>1815</v>
      </c>
      <c r="I291" s="154"/>
      <c r="J291" s="155">
        <f t="shared" si="20"/>
        <v>0</v>
      </c>
      <c r="K291" s="151" t="s">
        <v>178</v>
      </c>
      <c r="L291" s="33"/>
      <c r="M291" s="156" t="s">
        <v>1</v>
      </c>
      <c r="N291" s="157" t="s">
        <v>43</v>
      </c>
      <c r="O291" s="58"/>
      <c r="P291" s="158">
        <f t="shared" si="21"/>
        <v>0</v>
      </c>
      <c r="Q291" s="158">
        <v>9E-05</v>
      </c>
      <c r="R291" s="158">
        <f t="shared" si="22"/>
        <v>0.16335000000000002</v>
      </c>
      <c r="S291" s="158">
        <v>0</v>
      </c>
      <c r="T291" s="159">
        <f t="shared" si="2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0" t="s">
        <v>179</v>
      </c>
      <c r="AT291" s="160" t="s">
        <v>174</v>
      </c>
      <c r="AU291" s="160" t="s">
        <v>88</v>
      </c>
      <c r="AY291" s="17" t="s">
        <v>172</v>
      </c>
      <c r="BE291" s="161">
        <f t="shared" si="24"/>
        <v>0</v>
      </c>
      <c r="BF291" s="161">
        <f t="shared" si="25"/>
        <v>0</v>
      </c>
      <c r="BG291" s="161">
        <f t="shared" si="26"/>
        <v>0</v>
      </c>
      <c r="BH291" s="161">
        <f t="shared" si="27"/>
        <v>0</v>
      </c>
      <c r="BI291" s="161">
        <f t="shared" si="28"/>
        <v>0</v>
      </c>
      <c r="BJ291" s="17" t="s">
        <v>85</v>
      </c>
      <c r="BK291" s="161">
        <f t="shared" si="29"/>
        <v>0</v>
      </c>
      <c r="BL291" s="17" t="s">
        <v>179</v>
      </c>
      <c r="BM291" s="160" t="s">
        <v>551</v>
      </c>
    </row>
    <row r="292" spans="1:47" s="2" customFormat="1" ht="18">
      <c r="A292" s="32"/>
      <c r="B292" s="33"/>
      <c r="C292" s="32"/>
      <c r="D292" s="163" t="s">
        <v>191</v>
      </c>
      <c r="E292" s="32"/>
      <c r="F292" s="171" t="s">
        <v>552</v>
      </c>
      <c r="G292" s="32"/>
      <c r="H292" s="32"/>
      <c r="I292" s="172"/>
      <c r="J292" s="32"/>
      <c r="K292" s="32"/>
      <c r="L292" s="33"/>
      <c r="M292" s="173"/>
      <c r="N292" s="174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191</v>
      </c>
      <c r="AU292" s="17" t="s">
        <v>88</v>
      </c>
    </row>
    <row r="293" spans="1:65" s="2" customFormat="1" ht="14.4" customHeight="1">
      <c r="A293" s="32"/>
      <c r="B293" s="148"/>
      <c r="C293" s="149" t="s">
        <v>553</v>
      </c>
      <c r="D293" s="149" t="s">
        <v>174</v>
      </c>
      <c r="E293" s="150" t="s">
        <v>554</v>
      </c>
      <c r="F293" s="151" t="s">
        <v>555</v>
      </c>
      <c r="G293" s="152" t="s">
        <v>556</v>
      </c>
      <c r="H293" s="153">
        <v>1</v>
      </c>
      <c r="I293" s="154"/>
      <c r="J293" s="155">
        <f>ROUND(I293*H293,2)</f>
        <v>0</v>
      </c>
      <c r="K293" s="151" t="s">
        <v>1</v>
      </c>
      <c r="L293" s="33"/>
      <c r="M293" s="156" t="s">
        <v>1</v>
      </c>
      <c r="N293" s="157" t="s">
        <v>43</v>
      </c>
      <c r="O293" s="58"/>
      <c r="P293" s="158">
        <f>O293*H293</f>
        <v>0</v>
      </c>
      <c r="Q293" s="158">
        <v>0</v>
      </c>
      <c r="R293" s="158">
        <f>Q293*H293</f>
        <v>0</v>
      </c>
      <c r="S293" s="158">
        <v>0</v>
      </c>
      <c r="T293" s="15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0" t="s">
        <v>179</v>
      </c>
      <c r="AT293" s="160" t="s">
        <v>174</v>
      </c>
      <c r="AU293" s="160" t="s">
        <v>88</v>
      </c>
      <c r="AY293" s="17" t="s">
        <v>172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17" t="s">
        <v>85</v>
      </c>
      <c r="BK293" s="161">
        <f>ROUND(I293*H293,2)</f>
        <v>0</v>
      </c>
      <c r="BL293" s="17" t="s">
        <v>179</v>
      </c>
      <c r="BM293" s="160" t="s">
        <v>557</v>
      </c>
    </row>
    <row r="294" spans="2:63" s="12" customFormat="1" ht="22.75" customHeight="1">
      <c r="B294" s="135"/>
      <c r="D294" s="136" t="s">
        <v>77</v>
      </c>
      <c r="E294" s="146" t="s">
        <v>222</v>
      </c>
      <c r="F294" s="146" t="s">
        <v>558</v>
      </c>
      <c r="I294" s="138"/>
      <c r="J294" s="147">
        <f>BK294</f>
        <v>0</v>
      </c>
      <c r="L294" s="135"/>
      <c r="M294" s="140"/>
      <c r="N294" s="141"/>
      <c r="O294" s="141"/>
      <c r="P294" s="142">
        <f>SUM(P295:P306)</f>
        <v>0</v>
      </c>
      <c r="Q294" s="141"/>
      <c r="R294" s="142">
        <f>SUM(R295:R306)</f>
        <v>0.8734299999999999</v>
      </c>
      <c r="S294" s="141"/>
      <c r="T294" s="143">
        <f>SUM(T295:T306)</f>
        <v>5.9139</v>
      </c>
      <c r="AR294" s="136" t="s">
        <v>85</v>
      </c>
      <c r="AT294" s="144" t="s">
        <v>77</v>
      </c>
      <c r="AU294" s="144" t="s">
        <v>85</v>
      </c>
      <c r="AY294" s="136" t="s">
        <v>172</v>
      </c>
      <c r="BK294" s="145">
        <f>SUM(BK295:BK306)</f>
        <v>0</v>
      </c>
    </row>
    <row r="295" spans="1:65" s="2" customFormat="1" ht="24.15" customHeight="1">
      <c r="A295" s="32"/>
      <c r="B295" s="148"/>
      <c r="C295" s="149" t="s">
        <v>559</v>
      </c>
      <c r="D295" s="149" t="s">
        <v>174</v>
      </c>
      <c r="E295" s="150" t="s">
        <v>560</v>
      </c>
      <c r="F295" s="151" t="s">
        <v>561</v>
      </c>
      <c r="G295" s="152" t="s">
        <v>177</v>
      </c>
      <c r="H295" s="153">
        <v>9</v>
      </c>
      <c r="I295" s="154"/>
      <c r="J295" s="155">
        <f>ROUND(I295*H295,2)</f>
        <v>0</v>
      </c>
      <c r="K295" s="151" t="s">
        <v>178</v>
      </c>
      <c r="L295" s="33"/>
      <c r="M295" s="156" t="s">
        <v>1</v>
      </c>
      <c r="N295" s="157" t="s">
        <v>43</v>
      </c>
      <c r="O295" s="58"/>
      <c r="P295" s="158">
        <f>O295*H295</f>
        <v>0</v>
      </c>
      <c r="Q295" s="158">
        <v>0</v>
      </c>
      <c r="R295" s="158">
        <f>Q295*H295</f>
        <v>0</v>
      </c>
      <c r="S295" s="158">
        <v>0.432</v>
      </c>
      <c r="T295" s="159">
        <f>S295*H295</f>
        <v>3.888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0" t="s">
        <v>179</v>
      </c>
      <c r="AT295" s="160" t="s">
        <v>174</v>
      </c>
      <c r="AU295" s="160" t="s">
        <v>88</v>
      </c>
      <c r="AY295" s="17" t="s">
        <v>172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17" t="s">
        <v>85</v>
      </c>
      <c r="BK295" s="161">
        <f>ROUND(I295*H295,2)</f>
        <v>0</v>
      </c>
      <c r="BL295" s="17" t="s">
        <v>179</v>
      </c>
      <c r="BM295" s="160" t="s">
        <v>562</v>
      </c>
    </row>
    <row r="296" spans="1:47" s="2" customFormat="1" ht="18">
      <c r="A296" s="32"/>
      <c r="B296" s="33"/>
      <c r="C296" s="32"/>
      <c r="D296" s="163" t="s">
        <v>191</v>
      </c>
      <c r="E296" s="32"/>
      <c r="F296" s="171" t="s">
        <v>563</v>
      </c>
      <c r="G296" s="32"/>
      <c r="H296" s="32"/>
      <c r="I296" s="172"/>
      <c r="J296" s="32"/>
      <c r="K296" s="32"/>
      <c r="L296" s="33"/>
      <c r="M296" s="173"/>
      <c r="N296" s="174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191</v>
      </c>
      <c r="AU296" s="17" t="s">
        <v>88</v>
      </c>
    </row>
    <row r="297" spans="1:65" s="2" customFormat="1" ht="24.15" customHeight="1">
      <c r="A297" s="32"/>
      <c r="B297" s="148"/>
      <c r="C297" s="149" t="s">
        <v>564</v>
      </c>
      <c r="D297" s="149" t="s">
        <v>174</v>
      </c>
      <c r="E297" s="150" t="s">
        <v>565</v>
      </c>
      <c r="F297" s="151" t="s">
        <v>566</v>
      </c>
      <c r="G297" s="152" t="s">
        <v>200</v>
      </c>
      <c r="H297" s="153">
        <v>1</v>
      </c>
      <c r="I297" s="154"/>
      <c r="J297" s="155">
        <f>ROUND(I297*H297,2)</f>
        <v>0</v>
      </c>
      <c r="K297" s="151" t="s">
        <v>178</v>
      </c>
      <c r="L297" s="33"/>
      <c r="M297" s="156" t="s">
        <v>1</v>
      </c>
      <c r="N297" s="157" t="s">
        <v>43</v>
      </c>
      <c r="O297" s="58"/>
      <c r="P297" s="158">
        <f>O297*H297</f>
        <v>0</v>
      </c>
      <c r="Q297" s="158">
        <v>0.00524</v>
      </c>
      <c r="R297" s="158">
        <f>Q297*H297</f>
        <v>0.00524</v>
      </c>
      <c r="S297" s="158">
        <v>0.384</v>
      </c>
      <c r="T297" s="159">
        <f>S297*H297</f>
        <v>0.384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0" t="s">
        <v>179</v>
      </c>
      <c r="AT297" s="160" t="s">
        <v>174</v>
      </c>
      <c r="AU297" s="160" t="s">
        <v>88</v>
      </c>
      <c r="AY297" s="17" t="s">
        <v>172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7" t="s">
        <v>85</v>
      </c>
      <c r="BK297" s="161">
        <f>ROUND(I297*H297,2)</f>
        <v>0</v>
      </c>
      <c r="BL297" s="17" t="s">
        <v>179</v>
      </c>
      <c r="BM297" s="160" t="s">
        <v>567</v>
      </c>
    </row>
    <row r="298" spans="1:47" s="2" customFormat="1" ht="18">
      <c r="A298" s="32"/>
      <c r="B298" s="33"/>
      <c r="C298" s="32"/>
      <c r="D298" s="163" t="s">
        <v>191</v>
      </c>
      <c r="E298" s="32"/>
      <c r="F298" s="171" t="s">
        <v>568</v>
      </c>
      <c r="G298" s="32"/>
      <c r="H298" s="32"/>
      <c r="I298" s="172"/>
      <c r="J298" s="32"/>
      <c r="K298" s="32"/>
      <c r="L298" s="33"/>
      <c r="M298" s="173"/>
      <c r="N298" s="174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191</v>
      </c>
      <c r="AU298" s="17" t="s">
        <v>88</v>
      </c>
    </row>
    <row r="299" spans="1:65" s="2" customFormat="1" ht="24.15" customHeight="1">
      <c r="A299" s="32"/>
      <c r="B299" s="148"/>
      <c r="C299" s="149" t="s">
        <v>569</v>
      </c>
      <c r="D299" s="149" t="s">
        <v>174</v>
      </c>
      <c r="E299" s="150" t="s">
        <v>570</v>
      </c>
      <c r="F299" s="151" t="s">
        <v>571</v>
      </c>
      <c r="G299" s="152" t="s">
        <v>200</v>
      </c>
      <c r="H299" s="153">
        <v>1</v>
      </c>
      <c r="I299" s="154"/>
      <c r="J299" s="155">
        <f>ROUND(I299*H299,2)</f>
        <v>0</v>
      </c>
      <c r="K299" s="151" t="s">
        <v>178</v>
      </c>
      <c r="L299" s="33"/>
      <c r="M299" s="156" t="s">
        <v>1</v>
      </c>
      <c r="N299" s="157" t="s">
        <v>43</v>
      </c>
      <c r="O299" s="58"/>
      <c r="P299" s="158">
        <f>O299*H299</f>
        <v>0</v>
      </c>
      <c r="Q299" s="158">
        <v>0.00843</v>
      </c>
      <c r="R299" s="158">
        <f>Q299*H299</f>
        <v>0.00843</v>
      </c>
      <c r="S299" s="158">
        <v>0.785</v>
      </c>
      <c r="T299" s="159">
        <f>S299*H299</f>
        <v>0.785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0" t="s">
        <v>179</v>
      </c>
      <c r="AT299" s="160" t="s">
        <v>174</v>
      </c>
      <c r="AU299" s="160" t="s">
        <v>88</v>
      </c>
      <c r="AY299" s="17" t="s">
        <v>172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17" t="s">
        <v>85</v>
      </c>
      <c r="BK299" s="161">
        <f>ROUND(I299*H299,2)</f>
        <v>0</v>
      </c>
      <c r="BL299" s="17" t="s">
        <v>179</v>
      </c>
      <c r="BM299" s="160" t="s">
        <v>572</v>
      </c>
    </row>
    <row r="300" spans="1:47" s="2" customFormat="1" ht="18">
      <c r="A300" s="32"/>
      <c r="B300" s="33"/>
      <c r="C300" s="32"/>
      <c r="D300" s="163" t="s">
        <v>191</v>
      </c>
      <c r="E300" s="32"/>
      <c r="F300" s="171" t="s">
        <v>573</v>
      </c>
      <c r="G300" s="32"/>
      <c r="H300" s="32"/>
      <c r="I300" s="172"/>
      <c r="J300" s="32"/>
      <c r="K300" s="32"/>
      <c r="L300" s="33"/>
      <c r="M300" s="173"/>
      <c r="N300" s="174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191</v>
      </c>
      <c r="AU300" s="17" t="s">
        <v>88</v>
      </c>
    </row>
    <row r="301" spans="1:65" s="2" customFormat="1" ht="24.15" customHeight="1">
      <c r="A301" s="32"/>
      <c r="B301" s="148"/>
      <c r="C301" s="149" t="s">
        <v>574</v>
      </c>
      <c r="D301" s="149" t="s">
        <v>174</v>
      </c>
      <c r="E301" s="150" t="s">
        <v>575</v>
      </c>
      <c r="F301" s="151" t="s">
        <v>576</v>
      </c>
      <c r="G301" s="152" t="s">
        <v>177</v>
      </c>
      <c r="H301" s="153">
        <v>11</v>
      </c>
      <c r="I301" s="154"/>
      <c r="J301" s="155">
        <f>ROUND(I301*H301,2)</f>
        <v>0</v>
      </c>
      <c r="K301" s="151" t="s">
        <v>178</v>
      </c>
      <c r="L301" s="33"/>
      <c r="M301" s="156" t="s">
        <v>1</v>
      </c>
      <c r="N301" s="157" t="s">
        <v>43</v>
      </c>
      <c r="O301" s="58"/>
      <c r="P301" s="158">
        <f>O301*H301</f>
        <v>0</v>
      </c>
      <c r="Q301" s="158">
        <v>0</v>
      </c>
      <c r="R301" s="158">
        <f>Q301*H301</f>
        <v>0</v>
      </c>
      <c r="S301" s="158">
        <v>0</v>
      </c>
      <c r="T301" s="15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0" t="s">
        <v>179</v>
      </c>
      <c r="AT301" s="160" t="s">
        <v>174</v>
      </c>
      <c r="AU301" s="160" t="s">
        <v>88</v>
      </c>
      <c r="AY301" s="17" t="s">
        <v>172</v>
      </c>
      <c r="BE301" s="161">
        <f>IF(N301="základní",J301,0)</f>
        <v>0</v>
      </c>
      <c r="BF301" s="161">
        <f>IF(N301="snížená",J301,0)</f>
        <v>0</v>
      </c>
      <c r="BG301" s="161">
        <f>IF(N301="zákl. přenesená",J301,0)</f>
        <v>0</v>
      </c>
      <c r="BH301" s="161">
        <f>IF(N301="sníž. přenesená",J301,0)</f>
        <v>0</v>
      </c>
      <c r="BI301" s="161">
        <f>IF(N301="nulová",J301,0)</f>
        <v>0</v>
      </c>
      <c r="BJ301" s="17" t="s">
        <v>85</v>
      </c>
      <c r="BK301" s="161">
        <f>ROUND(I301*H301,2)</f>
        <v>0</v>
      </c>
      <c r="BL301" s="17" t="s">
        <v>179</v>
      </c>
      <c r="BM301" s="160" t="s">
        <v>577</v>
      </c>
    </row>
    <row r="302" spans="2:51" s="13" customFormat="1" ht="10">
      <c r="B302" s="162"/>
      <c r="D302" s="163" t="s">
        <v>181</v>
      </c>
      <c r="E302" s="164" t="s">
        <v>1</v>
      </c>
      <c r="F302" s="165" t="s">
        <v>578</v>
      </c>
      <c r="H302" s="166">
        <v>11</v>
      </c>
      <c r="I302" s="167"/>
      <c r="L302" s="162"/>
      <c r="M302" s="168"/>
      <c r="N302" s="169"/>
      <c r="O302" s="169"/>
      <c r="P302" s="169"/>
      <c r="Q302" s="169"/>
      <c r="R302" s="169"/>
      <c r="S302" s="169"/>
      <c r="T302" s="170"/>
      <c r="AT302" s="164" t="s">
        <v>181</v>
      </c>
      <c r="AU302" s="164" t="s">
        <v>88</v>
      </c>
      <c r="AV302" s="13" t="s">
        <v>88</v>
      </c>
      <c r="AW302" s="13" t="s">
        <v>34</v>
      </c>
      <c r="AX302" s="13" t="s">
        <v>85</v>
      </c>
      <c r="AY302" s="164" t="s">
        <v>172</v>
      </c>
    </row>
    <row r="303" spans="1:65" s="2" customFormat="1" ht="24.15" customHeight="1">
      <c r="A303" s="32"/>
      <c r="B303" s="148"/>
      <c r="C303" s="149" t="s">
        <v>579</v>
      </c>
      <c r="D303" s="149" t="s">
        <v>174</v>
      </c>
      <c r="E303" s="150" t="s">
        <v>580</v>
      </c>
      <c r="F303" s="151" t="s">
        <v>581</v>
      </c>
      <c r="G303" s="152" t="s">
        <v>177</v>
      </c>
      <c r="H303" s="153">
        <v>11</v>
      </c>
      <c r="I303" s="154"/>
      <c r="J303" s="155">
        <f>ROUND(I303*H303,2)</f>
        <v>0</v>
      </c>
      <c r="K303" s="151" t="s">
        <v>178</v>
      </c>
      <c r="L303" s="33"/>
      <c r="M303" s="156" t="s">
        <v>1</v>
      </c>
      <c r="N303" s="157" t="s">
        <v>43</v>
      </c>
      <c r="O303" s="58"/>
      <c r="P303" s="158">
        <f>O303*H303</f>
        <v>0</v>
      </c>
      <c r="Q303" s="158">
        <v>0</v>
      </c>
      <c r="R303" s="158">
        <f>Q303*H303</f>
        <v>0</v>
      </c>
      <c r="S303" s="158">
        <v>0.0779</v>
      </c>
      <c r="T303" s="159">
        <f>S303*H303</f>
        <v>0.8569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0" t="s">
        <v>179</v>
      </c>
      <c r="AT303" s="160" t="s">
        <v>174</v>
      </c>
      <c r="AU303" s="160" t="s">
        <v>88</v>
      </c>
      <c r="AY303" s="17" t="s">
        <v>172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7" t="s">
        <v>85</v>
      </c>
      <c r="BK303" s="161">
        <f>ROUND(I303*H303,2)</f>
        <v>0</v>
      </c>
      <c r="BL303" s="17" t="s">
        <v>179</v>
      </c>
      <c r="BM303" s="160" t="s">
        <v>582</v>
      </c>
    </row>
    <row r="304" spans="1:65" s="2" customFormat="1" ht="24.15" customHeight="1">
      <c r="A304" s="32"/>
      <c r="B304" s="148"/>
      <c r="C304" s="149" t="s">
        <v>583</v>
      </c>
      <c r="D304" s="149" t="s">
        <v>174</v>
      </c>
      <c r="E304" s="150" t="s">
        <v>584</v>
      </c>
      <c r="F304" s="151" t="s">
        <v>585</v>
      </c>
      <c r="G304" s="152" t="s">
        <v>177</v>
      </c>
      <c r="H304" s="153">
        <v>11</v>
      </c>
      <c r="I304" s="154"/>
      <c r="J304" s="155">
        <f>ROUND(I304*H304,2)</f>
        <v>0</v>
      </c>
      <c r="K304" s="151" t="s">
        <v>178</v>
      </c>
      <c r="L304" s="33"/>
      <c r="M304" s="156" t="s">
        <v>1</v>
      </c>
      <c r="N304" s="157" t="s">
        <v>43</v>
      </c>
      <c r="O304" s="58"/>
      <c r="P304" s="158">
        <f>O304*H304</f>
        <v>0</v>
      </c>
      <c r="Q304" s="158">
        <v>0</v>
      </c>
      <c r="R304" s="158">
        <f>Q304*H304</f>
        <v>0</v>
      </c>
      <c r="S304" s="158">
        <v>0</v>
      </c>
      <c r="T304" s="15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0" t="s">
        <v>179</v>
      </c>
      <c r="AT304" s="160" t="s">
        <v>174</v>
      </c>
      <c r="AU304" s="160" t="s">
        <v>88</v>
      </c>
      <c r="AY304" s="17" t="s">
        <v>172</v>
      </c>
      <c r="BE304" s="161">
        <f>IF(N304="základní",J304,0)</f>
        <v>0</v>
      </c>
      <c r="BF304" s="161">
        <f>IF(N304="snížená",J304,0)</f>
        <v>0</v>
      </c>
      <c r="BG304" s="161">
        <f>IF(N304="zákl. přenesená",J304,0)</f>
        <v>0</v>
      </c>
      <c r="BH304" s="161">
        <f>IF(N304="sníž. přenesená",J304,0)</f>
        <v>0</v>
      </c>
      <c r="BI304" s="161">
        <f>IF(N304="nulová",J304,0)</f>
        <v>0</v>
      </c>
      <c r="BJ304" s="17" t="s">
        <v>85</v>
      </c>
      <c r="BK304" s="161">
        <f>ROUND(I304*H304,2)</f>
        <v>0</v>
      </c>
      <c r="BL304" s="17" t="s">
        <v>179</v>
      </c>
      <c r="BM304" s="160" t="s">
        <v>586</v>
      </c>
    </row>
    <row r="305" spans="1:65" s="2" customFormat="1" ht="24.15" customHeight="1">
      <c r="A305" s="32"/>
      <c r="B305" s="148"/>
      <c r="C305" s="149" t="s">
        <v>587</v>
      </c>
      <c r="D305" s="149" t="s">
        <v>174</v>
      </c>
      <c r="E305" s="150" t="s">
        <v>588</v>
      </c>
      <c r="F305" s="151" t="s">
        <v>589</v>
      </c>
      <c r="G305" s="152" t="s">
        <v>177</v>
      </c>
      <c r="H305" s="153">
        <v>11</v>
      </c>
      <c r="I305" s="154"/>
      <c r="J305" s="155">
        <f>ROUND(I305*H305,2)</f>
        <v>0</v>
      </c>
      <c r="K305" s="151" t="s">
        <v>178</v>
      </c>
      <c r="L305" s="33"/>
      <c r="M305" s="156" t="s">
        <v>1</v>
      </c>
      <c r="N305" s="157" t="s">
        <v>43</v>
      </c>
      <c r="O305" s="58"/>
      <c r="P305" s="158">
        <f>O305*H305</f>
        <v>0</v>
      </c>
      <c r="Q305" s="158">
        <v>0.07816</v>
      </c>
      <c r="R305" s="158">
        <f>Q305*H305</f>
        <v>0.85976</v>
      </c>
      <c r="S305" s="158">
        <v>0</v>
      </c>
      <c r="T305" s="15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0" t="s">
        <v>179</v>
      </c>
      <c r="AT305" s="160" t="s">
        <v>174</v>
      </c>
      <c r="AU305" s="160" t="s">
        <v>88</v>
      </c>
      <c r="AY305" s="17" t="s">
        <v>172</v>
      </c>
      <c r="BE305" s="161">
        <f>IF(N305="základní",J305,0)</f>
        <v>0</v>
      </c>
      <c r="BF305" s="161">
        <f>IF(N305="snížená",J305,0)</f>
        <v>0</v>
      </c>
      <c r="BG305" s="161">
        <f>IF(N305="zákl. přenesená",J305,0)</f>
        <v>0</v>
      </c>
      <c r="BH305" s="161">
        <f>IF(N305="sníž. přenesená",J305,0)</f>
        <v>0</v>
      </c>
      <c r="BI305" s="161">
        <f>IF(N305="nulová",J305,0)</f>
        <v>0</v>
      </c>
      <c r="BJ305" s="17" t="s">
        <v>85</v>
      </c>
      <c r="BK305" s="161">
        <f>ROUND(I305*H305,2)</f>
        <v>0</v>
      </c>
      <c r="BL305" s="17" t="s">
        <v>179</v>
      </c>
      <c r="BM305" s="160" t="s">
        <v>590</v>
      </c>
    </row>
    <row r="306" spans="1:65" s="2" customFormat="1" ht="24.15" customHeight="1">
      <c r="A306" s="32"/>
      <c r="B306" s="148"/>
      <c r="C306" s="149" t="s">
        <v>591</v>
      </c>
      <c r="D306" s="149" t="s">
        <v>174</v>
      </c>
      <c r="E306" s="150" t="s">
        <v>592</v>
      </c>
      <c r="F306" s="151" t="s">
        <v>593</v>
      </c>
      <c r="G306" s="152" t="s">
        <v>177</v>
      </c>
      <c r="H306" s="153">
        <v>11</v>
      </c>
      <c r="I306" s="154"/>
      <c r="J306" s="155">
        <f>ROUND(I306*H306,2)</f>
        <v>0</v>
      </c>
      <c r="K306" s="151" t="s">
        <v>178</v>
      </c>
      <c r="L306" s="33"/>
      <c r="M306" s="156" t="s">
        <v>1</v>
      </c>
      <c r="N306" s="157" t="s">
        <v>43</v>
      </c>
      <c r="O306" s="58"/>
      <c r="P306" s="158">
        <f>O306*H306</f>
        <v>0</v>
      </c>
      <c r="Q306" s="158">
        <v>0</v>
      </c>
      <c r="R306" s="158">
        <f>Q306*H306</f>
        <v>0</v>
      </c>
      <c r="S306" s="158">
        <v>0</v>
      </c>
      <c r="T306" s="15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0" t="s">
        <v>179</v>
      </c>
      <c r="AT306" s="160" t="s">
        <v>174</v>
      </c>
      <c r="AU306" s="160" t="s">
        <v>88</v>
      </c>
      <c r="AY306" s="17" t="s">
        <v>172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7" t="s">
        <v>85</v>
      </c>
      <c r="BK306" s="161">
        <f>ROUND(I306*H306,2)</f>
        <v>0</v>
      </c>
      <c r="BL306" s="17" t="s">
        <v>179</v>
      </c>
      <c r="BM306" s="160" t="s">
        <v>594</v>
      </c>
    </row>
    <row r="307" spans="2:63" s="12" customFormat="1" ht="22.75" customHeight="1">
      <c r="B307" s="135"/>
      <c r="D307" s="136" t="s">
        <v>77</v>
      </c>
      <c r="E307" s="146" t="s">
        <v>595</v>
      </c>
      <c r="F307" s="146" t="s">
        <v>596</v>
      </c>
      <c r="I307" s="138"/>
      <c r="J307" s="147">
        <f>BK307</f>
        <v>0</v>
      </c>
      <c r="L307" s="135"/>
      <c r="M307" s="140"/>
      <c r="N307" s="141"/>
      <c r="O307" s="141"/>
      <c r="P307" s="142">
        <f>SUM(P308:P313)</f>
        <v>0</v>
      </c>
      <c r="Q307" s="141"/>
      <c r="R307" s="142">
        <f>SUM(R308:R313)</f>
        <v>0</v>
      </c>
      <c r="S307" s="141"/>
      <c r="T307" s="143">
        <f>SUM(T308:T313)</f>
        <v>0</v>
      </c>
      <c r="AR307" s="136" t="s">
        <v>85</v>
      </c>
      <c r="AT307" s="144" t="s">
        <v>77</v>
      </c>
      <c r="AU307" s="144" t="s">
        <v>85</v>
      </c>
      <c r="AY307" s="136" t="s">
        <v>172</v>
      </c>
      <c r="BK307" s="145">
        <f>SUM(BK308:BK313)</f>
        <v>0</v>
      </c>
    </row>
    <row r="308" spans="1:65" s="2" customFormat="1" ht="24.15" customHeight="1">
      <c r="A308" s="32"/>
      <c r="B308" s="148"/>
      <c r="C308" s="149" t="s">
        <v>597</v>
      </c>
      <c r="D308" s="149" t="s">
        <v>174</v>
      </c>
      <c r="E308" s="150" t="s">
        <v>598</v>
      </c>
      <c r="F308" s="151" t="s">
        <v>599</v>
      </c>
      <c r="G308" s="152" t="s">
        <v>294</v>
      </c>
      <c r="H308" s="153">
        <v>74.714</v>
      </c>
      <c r="I308" s="154"/>
      <c r="J308" s="155">
        <f>ROUND(I308*H308,2)</f>
        <v>0</v>
      </c>
      <c r="K308" s="151" t="s">
        <v>178</v>
      </c>
      <c r="L308" s="33"/>
      <c r="M308" s="156" t="s">
        <v>1</v>
      </c>
      <c r="N308" s="157" t="s">
        <v>43</v>
      </c>
      <c r="O308" s="58"/>
      <c r="P308" s="158">
        <f>O308*H308</f>
        <v>0</v>
      </c>
      <c r="Q308" s="158">
        <v>0</v>
      </c>
      <c r="R308" s="158">
        <f>Q308*H308</f>
        <v>0</v>
      </c>
      <c r="S308" s="158">
        <v>0</v>
      </c>
      <c r="T308" s="15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0" t="s">
        <v>179</v>
      </c>
      <c r="AT308" s="160" t="s">
        <v>174</v>
      </c>
      <c r="AU308" s="160" t="s">
        <v>88</v>
      </c>
      <c r="AY308" s="17" t="s">
        <v>172</v>
      </c>
      <c r="BE308" s="161">
        <f>IF(N308="základní",J308,0)</f>
        <v>0</v>
      </c>
      <c r="BF308" s="161">
        <f>IF(N308="snížená",J308,0)</f>
        <v>0</v>
      </c>
      <c r="BG308" s="161">
        <f>IF(N308="zákl. přenesená",J308,0)</f>
        <v>0</v>
      </c>
      <c r="BH308" s="161">
        <f>IF(N308="sníž. přenesená",J308,0)</f>
        <v>0</v>
      </c>
      <c r="BI308" s="161">
        <f>IF(N308="nulová",J308,0)</f>
        <v>0</v>
      </c>
      <c r="BJ308" s="17" t="s">
        <v>85</v>
      </c>
      <c r="BK308" s="161">
        <f>ROUND(I308*H308,2)</f>
        <v>0</v>
      </c>
      <c r="BL308" s="17" t="s">
        <v>179</v>
      </c>
      <c r="BM308" s="160" t="s">
        <v>600</v>
      </c>
    </row>
    <row r="309" spans="1:65" s="2" customFormat="1" ht="24.15" customHeight="1">
      <c r="A309" s="32"/>
      <c r="B309" s="148"/>
      <c r="C309" s="149" t="s">
        <v>601</v>
      </c>
      <c r="D309" s="149" t="s">
        <v>174</v>
      </c>
      <c r="E309" s="150" t="s">
        <v>602</v>
      </c>
      <c r="F309" s="151" t="s">
        <v>603</v>
      </c>
      <c r="G309" s="152" t="s">
        <v>294</v>
      </c>
      <c r="H309" s="153">
        <v>74.714</v>
      </c>
      <c r="I309" s="154"/>
      <c r="J309" s="155">
        <f>ROUND(I309*H309,2)</f>
        <v>0</v>
      </c>
      <c r="K309" s="151" t="s">
        <v>178</v>
      </c>
      <c r="L309" s="33"/>
      <c r="M309" s="156" t="s">
        <v>1</v>
      </c>
      <c r="N309" s="157" t="s">
        <v>43</v>
      </c>
      <c r="O309" s="58"/>
      <c r="P309" s="158">
        <f>O309*H309</f>
        <v>0</v>
      </c>
      <c r="Q309" s="158">
        <v>0</v>
      </c>
      <c r="R309" s="158">
        <f>Q309*H309</f>
        <v>0</v>
      </c>
      <c r="S309" s="158">
        <v>0</v>
      </c>
      <c r="T309" s="15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0" t="s">
        <v>179</v>
      </c>
      <c r="AT309" s="160" t="s">
        <v>174</v>
      </c>
      <c r="AU309" s="160" t="s">
        <v>88</v>
      </c>
      <c r="AY309" s="17" t="s">
        <v>172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17" t="s">
        <v>85</v>
      </c>
      <c r="BK309" s="161">
        <f>ROUND(I309*H309,2)</f>
        <v>0</v>
      </c>
      <c r="BL309" s="17" t="s">
        <v>179</v>
      </c>
      <c r="BM309" s="160" t="s">
        <v>604</v>
      </c>
    </row>
    <row r="310" spans="1:65" s="2" customFormat="1" ht="24.15" customHeight="1">
      <c r="A310" s="32"/>
      <c r="B310" s="148"/>
      <c r="C310" s="149" t="s">
        <v>605</v>
      </c>
      <c r="D310" s="149" t="s">
        <v>174</v>
      </c>
      <c r="E310" s="150" t="s">
        <v>606</v>
      </c>
      <c r="F310" s="151" t="s">
        <v>607</v>
      </c>
      <c r="G310" s="152" t="s">
        <v>294</v>
      </c>
      <c r="H310" s="153">
        <v>373.57</v>
      </c>
      <c r="I310" s="154"/>
      <c r="J310" s="155">
        <f>ROUND(I310*H310,2)</f>
        <v>0</v>
      </c>
      <c r="K310" s="151" t="s">
        <v>178</v>
      </c>
      <c r="L310" s="33"/>
      <c r="M310" s="156" t="s">
        <v>1</v>
      </c>
      <c r="N310" s="157" t="s">
        <v>43</v>
      </c>
      <c r="O310" s="58"/>
      <c r="P310" s="158">
        <f>O310*H310</f>
        <v>0</v>
      </c>
      <c r="Q310" s="158">
        <v>0</v>
      </c>
      <c r="R310" s="158">
        <f>Q310*H310</f>
        <v>0</v>
      </c>
      <c r="S310" s="158">
        <v>0</v>
      </c>
      <c r="T310" s="15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0" t="s">
        <v>179</v>
      </c>
      <c r="AT310" s="160" t="s">
        <v>174</v>
      </c>
      <c r="AU310" s="160" t="s">
        <v>88</v>
      </c>
      <c r="AY310" s="17" t="s">
        <v>172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17" t="s">
        <v>85</v>
      </c>
      <c r="BK310" s="161">
        <f>ROUND(I310*H310,2)</f>
        <v>0</v>
      </c>
      <c r="BL310" s="17" t="s">
        <v>179</v>
      </c>
      <c r="BM310" s="160" t="s">
        <v>608</v>
      </c>
    </row>
    <row r="311" spans="2:51" s="13" customFormat="1" ht="10">
      <c r="B311" s="162"/>
      <c r="D311" s="163" t="s">
        <v>181</v>
      </c>
      <c r="F311" s="165" t="s">
        <v>609</v>
      </c>
      <c r="H311" s="166">
        <v>373.57</v>
      </c>
      <c r="I311" s="167"/>
      <c r="L311" s="162"/>
      <c r="M311" s="168"/>
      <c r="N311" s="169"/>
      <c r="O311" s="169"/>
      <c r="P311" s="169"/>
      <c r="Q311" s="169"/>
      <c r="R311" s="169"/>
      <c r="S311" s="169"/>
      <c r="T311" s="170"/>
      <c r="AT311" s="164" t="s">
        <v>181</v>
      </c>
      <c r="AU311" s="164" t="s">
        <v>88</v>
      </c>
      <c r="AV311" s="13" t="s">
        <v>88</v>
      </c>
      <c r="AW311" s="13" t="s">
        <v>3</v>
      </c>
      <c r="AX311" s="13" t="s">
        <v>85</v>
      </c>
      <c r="AY311" s="164" t="s">
        <v>172</v>
      </c>
    </row>
    <row r="312" spans="1:65" s="2" customFormat="1" ht="24.15" customHeight="1">
      <c r="A312" s="32"/>
      <c r="B312" s="148"/>
      <c r="C312" s="149" t="s">
        <v>610</v>
      </c>
      <c r="D312" s="149" t="s">
        <v>174</v>
      </c>
      <c r="E312" s="150" t="s">
        <v>611</v>
      </c>
      <c r="F312" s="151" t="s">
        <v>293</v>
      </c>
      <c r="G312" s="152" t="s">
        <v>294</v>
      </c>
      <c r="H312" s="153">
        <v>8</v>
      </c>
      <c r="I312" s="154"/>
      <c r="J312" s="155">
        <f>ROUND(I312*H312,2)</f>
        <v>0</v>
      </c>
      <c r="K312" s="151" t="s">
        <v>178</v>
      </c>
      <c r="L312" s="33"/>
      <c r="M312" s="156" t="s">
        <v>1</v>
      </c>
      <c r="N312" s="157" t="s">
        <v>43</v>
      </c>
      <c r="O312" s="58"/>
      <c r="P312" s="158">
        <f>O312*H312</f>
        <v>0</v>
      </c>
      <c r="Q312" s="158">
        <v>0</v>
      </c>
      <c r="R312" s="158">
        <f>Q312*H312</f>
        <v>0</v>
      </c>
      <c r="S312" s="158">
        <v>0</v>
      </c>
      <c r="T312" s="15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0" t="s">
        <v>179</v>
      </c>
      <c r="AT312" s="160" t="s">
        <v>174</v>
      </c>
      <c r="AU312" s="160" t="s">
        <v>88</v>
      </c>
      <c r="AY312" s="17" t="s">
        <v>172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7" t="s">
        <v>85</v>
      </c>
      <c r="BK312" s="161">
        <f>ROUND(I312*H312,2)</f>
        <v>0</v>
      </c>
      <c r="BL312" s="17" t="s">
        <v>179</v>
      </c>
      <c r="BM312" s="160" t="s">
        <v>612</v>
      </c>
    </row>
    <row r="313" spans="1:65" s="2" customFormat="1" ht="24.15" customHeight="1">
      <c r="A313" s="32"/>
      <c r="B313" s="148"/>
      <c r="C313" s="149" t="s">
        <v>613</v>
      </c>
      <c r="D313" s="149" t="s">
        <v>174</v>
      </c>
      <c r="E313" s="150" t="s">
        <v>614</v>
      </c>
      <c r="F313" s="151" t="s">
        <v>615</v>
      </c>
      <c r="G313" s="152" t="s">
        <v>294</v>
      </c>
      <c r="H313" s="153">
        <v>60.8</v>
      </c>
      <c r="I313" s="154"/>
      <c r="J313" s="155">
        <f>ROUND(I313*H313,2)</f>
        <v>0</v>
      </c>
      <c r="K313" s="151" t="s">
        <v>178</v>
      </c>
      <c r="L313" s="33"/>
      <c r="M313" s="156" t="s">
        <v>1</v>
      </c>
      <c r="N313" s="157" t="s">
        <v>43</v>
      </c>
      <c r="O313" s="58"/>
      <c r="P313" s="158">
        <f>O313*H313</f>
        <v>0</v>
      </c>
      <c r="Q313" s="158">
        <v>0</v>
      </c>
      <c r="R313" s="158">
        <f>Q313*H313</f>
        <v>0</v>
      </c>
      <c r="S313" s="158">
        <v>0</v>
      </c>
      <c r="T313" s="15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0" t="s">
        <v>179</v>
      </c>
      <c r="AT313" s="160" t="s">
        <v>174</v>
      </c>
      <c r="AU313" s="160" t="s">
        <v>88</v>
      </c>
      <c r="AY313" s="17" t="s">
        <v>172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17" t="s">
        <v>85</v>
      </c>
      <c r="BK313" s="161">
        <f>ROUND(I313*H313,2)</f>
        <v>0</v>
      </c>
      <c r="BL313" s="17" t="s">
        <v>179</v>
      </c>
      <c r="BM313" s="160" t="s">
        <v>616</v>
      </c>
    </row>
    <row r="314" spans="2:63" s="12" customFormat="1" ht="22.75" customHeight="1">
      <c r="B314" s="135"/>
      <c r="D314" s="136" t="s">
        <v>77</v>
      </c>
      <c r="E314" s="146" t="s">
        <v>617</v>
      </c>
      <c r="F314" s="146" t="s">
        <v>618</v>
      </c>
      <c r="I314" s="138"/>
      <c r="J314" s="147">
        <f>BK314</f>
        <v>0</v>
      </c>
      <c r="L314" s="135"/>
      <c r="M314" s="140"/>
      <c r="N314" s="141"/>
      <c r="O314" s="141"/>
      <c r="P314" s="142">
        <f>SUM(P315:P316)</f>
        <v>0</v>
      </c>
      <c r="Q314" s="141"/>
      <c r="R314" s="142">
        <f>SUM(R315:R316)</f>
        <v>0</v>
      </c>
      <c r="S314" s="141"/>
      <c r="T314" s="143">
        <f>SUM(T315:T316)</f>
        <v>0</v>
      </c>
      <c r="AR314" s="136" t="s">
        <v>85</v>
      </c>
      <c r="AT314" s="144" t="s">
        <v>77</v>
      </c>
      <c r="AU314" s="144" t="s">
        <v>85</v>
      </c>
      <c r="AY314" s="136" t="s">
        <v>172</v>
      </c>
      <c r="BK314" s="145">
        <f>SUM(BK315:BK316)</f>
        <v>0</v>
      </c>
    </row>
    <row r="315" spans="1:65" s="2" customFormat="1" ht="24.15" customHeight="1">
      <c r="A315" s="32"/>
      <c r="B315" s="148"/>
      <c r="C315" s="149" t="s">
        <v>619</v>
      </c>
      <c r="D315" s="149" t="s">
        <v>174</v>
      </c>
      <c r="E315" s="150" t="s">
        <v>620</v>
      </c>
      <c r="F315" s="151" t="s">
        <v>621</v>
      </c>
      <c r="G315" s="152" t="s">
        <v>294</v>
      </c>
      <c r="H315" s="153">
        <v>1778.143</v>
      </c>
      <c r="I315" s="154"/>
      <c r="J315" s="155">
        <f>ROUND(I315*H315,2)</f>
        <v>0</v>
      </c>
      <c r="K315" s="151" t="s">
        <v>178</v>
      </c>
      <c r="L315" s="33"/>
      <c r="M315" s="156" t="s">
        <v>1</v>
      </c>
      <c r="N315" s="157" t="s">
        <v>43</v>
      </c>
      <c r="O315" s="58"/>
      <c r="P315" s="158">
        <f>O315*H315</f>
        <v>0</v>
      </c>
      <c r="Q315" s="158">
        <v>0</v>
      </c>
      <c r="R315" s="158">
        <f>Q315*H315</f>
        <v>0</v>
      </c>
      <c r="S315" s="158">
        <v>0</v>
      </c>
      <c r="T315" s="15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0" t="s">
        <v>179</v>
      </c>
      <c r="AT315" s="160" t="s">
        <v>174</v>
      </c>
      <c r="AU315" s="160" t="s">
        <v>88</v>
      </c>
      <c r="AY315" s="17" t="s">
        <v>172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17" t="s">
        <v>85</v>
      </c>
      <c r="BK315" s="161">
        <f>ROUND(I315*H315,2)</f>
        <v>0</v>
      </c>
      <c r="BL315" s="17" t="s">
        <v>179</v>
      </c>
      <c r="BM315" s="160" t="s">
        <v>622</v>
      </c>
    </row>
    <row r="316" spans="1:65" s="2" customFormat="1" ht="24.15" customHeight="1">
      <c r="A316" s="32"/>
      <c r="B316" s="148"/>
      <c r="C316" s="149" t="s">
        <v>623</v>
      </c>
      <c r="D316" s="149" t="s">
        <v>174</v>
      </c>
      <c r="E316" s="150" t="s">
        <v>624</v>
      </c>
      <c r="F316" s="151" t="s">
        <v>625</v>
      </c>
      <c r="G316" s="152" t="s">
        <v>294</v>
      </c>
      <c r="H316" s="153">
        <v>1778.143</v>
      </c>
      <c r="I316" s="154"/>
      <c r="J316" s="155">
        <f>ROUND(I316*H316,2)</f>
        <v>0</v>
      </c>
      <c r="K316" s="151" t="s">
        <v>178</v>
      </c>
      <c r="L316" s="33"/>
      <c r="M316" s="156" t="s">
        <v>1</v>
      </c>
      <c r="N316" s="157" t="s">
        <v>43</v>
      </c>
      <c r="O316" s="58"/>
      <c r="P316" s="158">
        <f>O316*H316</f>
        <v>0</v>
      </c>
      <c r="Q316" s="158">
        <v>0</v>
      </c>
      <c r="R316" s="158">
        <f>Q316*H316</f>
        <v>0</v>
      </c>
      <c r="S316" s="158">
        <v>0</v>
      </c>
      <c r="T316" s="15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0" t="s">
        <v>179</v>
      </c>
      <c r="AT316" s="160" t="s">
        <v>174</v>
      </c>
      <c r="AU316" s="160" t="s">
        <v>88</v>
      </c>
      <c r="AY316" s="17" t="s">
        <v>172</v>
      </c>
      <c r="BE316" s="161">
        <f>IF(N316="základní",J316,0)</f>
        <v>0</v>
      </c>
      <c r="BF316" s="161">
        <f>IF(N316="snížená",J316,0)</f>
        <v>0</v>
      </c>
      <c r="BG316" s="161">
        <f>IF(N316="zákl. přenesená",J316,0)</f>
        <v>0</v>
      </c>
      <c r="BH316" s="161">
        <f>IF(N316="sníž. přenesená",J316,0)</f>
        <v>0</v>
      </c>
      <c r="BI316" s="161">
        <f>IF(N316="nulová",J316,0)</f>
        <v>0</v>
      </c>
      <c r="BJ316" s="17" t="s">
        <v>85</v>
      </c>
      <c r="BK316" s="161">
        <f>ROUND(I316*H316,2)</f>
        <v>0</v>
      </c>
      <c r="BL316" s="17" t="s">
        <v>179</v>
      </c>
      <c r="BM316" s="160" t="s">
        <v>626</v>
      </c>
    </row>
    <row r="317" spans="2:63" s="12" customFormat="1" ht="25.9" customHeight="1">
      <c r="B317" s="135"/>
      <c r="D317" s="136" t="s">
        <v>77</v>
      </c>
      <c r="E317" s="137" t="s">
        <v>627</v>
      </c>
      <c r="F317" s="137" t="s">
        <v>628</v>
      </c>
      <c r="I317" s="138"/>
      <c r="J317" s="139">
        <f>BK317</f>
        <v>0</v>
      </c>
      <c r="L317" s="135"/>
      <c r="M317" s="140"/>
      <c r="N317" s="141"/>
      <c r="O317" s="141"/>
      <c r="P317" s="142">
        <f>P318</f>
        <v>0</v>
      </c>
      <c r="Q317" s="141"/>
      <c r="R317" s="142">
        <f>R318</f>
        <v>0</v>
      </c>
      <c r="S317" s="141"/>
      <c r="T317" s="143">
        <f>T318</f>
        <v>0</v>
      </c>
      <c r="AR317" s="136" t="s">
        <v>88</v>
      </c>
      <c r="AT317" s="144" t="s">
        <v>77</v>
      </c>
      <c r="AU317" s="144" t="s">
        <v>78</v>
      </c>
      <c r="AY317" s="136" t="s">
        <v>172</v>
      </c>
      <c r="BK317" s="145">
        <f>BK318</f>
        <v>0</v>
      </c>
    </row>
    <row r="318" spans="2:63" s="12" customFormat="1" ht="22.75" customHeight="1">
      <c r="B318" s="135"/>
      <c r="D318" s="136" t="s">
        <v>77</v>
      </c>
      <c r="E318" s="146" t="s">
        <v>629</v>
      </c>
      <c r="F318" s="146" t="s">
        <v>630</v>
      </c>
      <c r="I318" s="138"/>
      <c r="J318" s="147">
        <f>BK318</f>
        <v>0</v>
      </c>
      <c r="L318" s="135"/>
      <c r="M318" s="140"/>
      <c r="N318" s="141"/>
      <c r="O318" s="141"/>
      <c r="P318" s="142">
        <f>P319</f>
        <v>0</v>
      </c>
      <c r="Q318" s="141"/>
      <c r="R318" s="142">
        <f>R319</f>
        <v>0</v>
      </c>
      <c r="S318" s="141"/>
      <c r="T318" s="143">
        <f>T319</f>
        <v>0</v>
      </c>
      <c r="AR318" s="136" t="s">
        <v>88</v>
      </c>
      <c r="AT318" s="144" t="s">
        <v>77</v>
      </c>
      <c r="AU318" s="144" t="s">
        <v>85</v>
      </c>
      <c r="AY318" s="136" t="s">
        <v>172</v>
      </c>
      <c r="BK318" s="145">
        <f>BK319</f>
        <v>0</v>
      </c>
    </row>
    <row r="319" spans="1:65" s="2" customFormat="1" ht="14.4" customHeight="1">
      <c r="A319" s="32"/>
      <c r="B319" s="148"/>
      <c r="C319" s="149" t="s">
        <v>631</v>
      </c>
      <c r="D319" s="149" t="s">
        <v>174</v>
      </c>
      <c r="E319" s="150" t="s">
        <v>632</v>
      </c>
      <c r="F319" s="151" t="s">
        <v>633</v>
      </c>
      <c r="G319" s="152" t="s">
        <v>177</v>
      </c>
      <c r="H319" s="153">
        <v>9</v>
      </c>
      <c r="I319" s="154"/>
      <c r="J319" s="155">
        <f>ROUND(I319*H319,2)</f>
        <v>0</v>
      </c>
      <c r="K319" s="151" t="s">
        <v>178</v>
      </c>
      <c r="L319" s="33"/>
      <c r="M319" s="156" t="s">
        <v>1</v>
      </c>
      <c r="N319" s="157" t="s">
        <v>43</v>
      </c>
      <c r="O319" s="58"/>
      <c r="P319" s="158">
        <f>O319*H319</f>
        <v>0</v>
      </c>
      <c r="Q319" s="158">
        <v>0</v>
      </c>
      <c r="R319" s="158">
        <f>Q319*H319</f>
        <v>0</v>
      </c>
      <c r="S319" s="158">
        <v>0</v>
      </c>
      <c r="T319" s="15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0" t="s">
        <v>257</v>
      </c>
      <c r="AT319" s="160" t="s">
        <v>174</v>
      </c>
      <c r="AU319" s="160" t="s">
        <v>88</v>
      </c>
      <c r="AY319" s="17" t="s">
        <v>172</v>
      </c>
      <c r="BE319" s="161">
        <f>IF(N319="základní",J319,0)</f>
        <v>0</v>
      </c>
      <c r="BF319" s="161">
        <f>IF(N319="snížená",J319,0)</f>
        <v>0</v>
      </c>
      <c r="BG319" s="161">
        <f>IF(N319="zákl. přenesená",J319,0)</f>
        <v>0</v>
      </c>
      <c r="BH319" s="161">
        <f>IF(N319="sníž. přenesená",J319,0)</f>
        <v>0</v>
      </c>
      <c r="BI319" s="161">
        <f>IF(N319="nulová",J319,0)</f>
        <v>0</v>
      </c>
      <c r="BJ319" s="17" t="s">
        <v>85</v>
      </c>
      <c r="BK319" s="161">
        <f>ROUND(I319*H319,2)</f>
        <v>0</v>
      </c>
      <c r="BL319" s="17" t="s">
        <v>257</v>
      </c>
      <c r="BM319" s="160" t="s">
        <v>634</v>
      </c>
    </row>
    <row r="320" spans="2:63" s="12" customFormat="1" ht="25.9" customHeight="1">
      <c r="B320" s="135"/>
      <c r="D320" s="136" t="s">
        <v>77</v>
      </c>
      <c r="E320" s="137" t="s">
        <v>635</v>
      </c>
      <c r="F320" s="137" t="s">
        <v>636</v>
      </c>
      <c r="I320" s="138"/>
      <c r="J320" s="139">
        <f>BK320</f>
        <v>0</v>
      </c>
      <c r="L320" s="135"/>
      <c r="M320" s="140"/>
      <c r="N320" s="141"/>
      <c r="O320" s="141"/>
      <c r="P320" s="142">
        <f>P321</f>
        <v>0</v>
      </c>
      <c r="Q320" s="141"/>
      <c r="R320" s="142">
        <f>R321</f>
        <v>0</v>
      </c>
      <c r="S320" s="141"/>
      <c r="T320" s="143">
        <f>T321</f>
        <v>0</v>
      </c>
      <c r="AR320" s="136" t="s">
        <v>197</v>
      </c>
      <c r="AT320" s="144" t="s">
        <v>77</v>
      </c>
      <c r="AU320" s="144" t="s">
        <v>78</v>
      </c>
      <c r="AY320" s="136" t="s">
        <v>172</v>
      </c>
      <c r="BK320" s="145">
        <f>BK321</f>
        <v>0</v>
      </c>
    </row>
    <row r="321" spans="2:63" s="12" customFormat="1" ht="22.75" customHeight="1">
      <c r="B321" s="135"/>
      <c r="D321" s="136" t="s">
        <v>77</v>
      </c>
      <c r="E321" s="146" t="s">
        <v>637</v>
      </c>
      <c r="F321" s="146" t="s">
        <v>638</v>
      </c>
      <c r="I321" s="138"/>
      <c r="J321" s="147">
        <f>BK321</f>
        <v>0</v>
      </c>
      <c r="L321" s="135"/>
      <c r="M321" s="140"/>
      <c r="N321" s="141"/>
      <c r="O321" s="141"/>
      <c r="P321" s="142">
        <f>SUM(P322:P325)</f>
        <v>0</v>
      </c>
      <c r="Q321" s="141"/>
      <c r="R321" s="142">
        <f>SUM(R322:R325)</f>
        <v>0</v>
      </c>
      <c r="S321" s="141"/>
      <c r="T321" s="143">
        <f>SUM(T322:T325)</f>
        <v>0</v>
      </c>
      <c r="AR321" s="136" t="s">
        <v>197</v>
      </c>
      <c r="AT321" s="144" t="s">
        <v>77</v>
      </c>
      <c r="AU321" s="144" t="s">
        <v>85</v>
      </c>
      <c r="AY321" s="136" t="s">
        <v>172</v>
      </c>
      <c r="BK321" s="145">
        <f>SUM(BK322:BK325)</f>
        <v>0</v>
      </c>
    </row>
    <row r="322" spans="1:65" s="2" customFormat="1" ht="14.4" customHeight="1">
      <c r="A322" s="32"/>
      <c r="B322" s="148"/>
      <c r="C322" s="149" t="s">
        <v>639</v>
      </c>
      <c r="D322" s="149" t="s">
        <v>174</v>
      </c>
      <c r="E322" s="150" t="s">
        <v>640</v>
      </c>
      <c r="F322" s="151" t="s">
        <v>641</v>
      </c>
      <c r="G322" s="152" t="s">
        <v>556</v>
      </c>
      <c r="H322" s="153">
        <v>1</v>
      </c>
      <c r="I322" s="154"/>
      <c r="J322" s="155">
        <f>ROUND(I322*H322,2)</f>
        <v>0</v>
      </c>
      <c r="K322" s="151" t="s">
        <v>178</v>
      </c>
      <c r="L322" s="33"/>
      <c r="M322" s="156" t="s">
        <v>1</v>
      </c>
      <c r="N322" s="157" t="s">
        <v>43</v>
      </c>
      <c r="O322" s="58"/>
      <c r="P322" s="158">
        <f>O322*H322</f>
        <v>0</v>
      </c>
      <c r="Q322" s="158">
        <v>0</v>
      </c>
      <c r="R322" s="158">
        <f>Q322*H322</f>
        <v>0</v>
      </c>
      <c r="S322" s="158">
        <v>0</v>
      </c>
      <c r="T322" s="15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0" t="s">
        <v>642</v>
      </c>
      <c r="AT322" s="160" t="s">
        <v>174</v>
      </c>
      <c r="AU322" s="160" t="s">
        <v>88</v>
      </c>
      <c r="AY322" s="17" t="s">
        <v>172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17" t="s">
        <v>85</v>
      </c>
      <c r="BK322" s="161">
        <f>ROUND(I322*H322,2)</f>
        <v>0</v>
      </c>
      <c r="BL322" s="17" t="s">
        <v>642</v>
      </c>
      <c r="BM322" s="160" t="s">
        <v>643</v>
      </c>
    </row>
    <row r="323" spans="1:47" s="2" customFormat="1" ht="36">
      <c r="A323" s="32"/>
      <c r="B323" s="33"/>
      <c r="C323" s="32"/>
      <c r="D323" s="163" t="s">
        <v>191</v>
      </c>
      <c r="E323" s="32"/>
      <c r="F323" s="171" t="s">
        <v>644</v>
      </c>
      <c r="G323" s="32"/>
      <c r="H323" s="32"/>
      <c r="I323" s="172"/>
      <c r="J323" s="32"/>
      <c r="K323" s="32"/>
      <c r="L323" s="33"/>
      <c r="M323" s="173"/>
      <c r="N323" s="174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191</v>
      </c>
      <c r="AU323" s="17" t="s">
        <v>88</v>
      </c>
    </row>
    <row r="324" spans="1:65" s="2" customFormat="1" ht="14.4" customHeight="1">
      <c r="A324" s="32"/>
      <c r="B324" s="148"/>
      <c r="C324" s="149" t="s">
        <v>645</v>
      </c>
      <c r="D324" s="149" t="s">
        <v>174</v>
      </c>
      <c r="E324" s="150" t="s">
        <v>646</v>
      </c>
      <c r="F324" s="151" t="s">
        <v>647</v>
      </c>
      <c r="G324" s="152" t="s">
        <v>556</v>
      </c>
      <c r="H324" s="153">
        <v>1</v>
      </c>
      <c r="I324" s="154"/>
      <c r="J324" s="155">
        <f>ROUND(I324*H324,2)</f>
        <v>0</v>
      </c>
      <c r="K324" s="151" t="s">
        <v>178</v>
      </c>
      <c r="L324" s="33"/>
      <c r="M324" s="156" t="s">
        <v>1</v>
      </c>
      <c r="N324" s="157" t="s">
        <v>43</v>
      </c>
      <c r="O324" s="58"/>
      <c r="P324" s="158">
        <f>O324*H324</f>
        <v>0</v>
      </c>
      <c r="Q324" s="158">
        <v>0</v>
      </c>
      <c r="R324" s="158">
        <f>Q324*H324</f>
        <v>0</v>
      </c>
      <c r="S324" s="158">
        <v>0</v>
      </c>
      <c r="T324" s="15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0" t="s">
        <v>642</v>
      </c>
      <c r="AT324" s="160" t="s">
        <v>174</v>
      </c>
      <c r="AU324" s="160" t="s">
        <v>88</v>
      </c>
      <c r="AY324" s="17" t="s">
        <v>172</v>
      </c>
      <c r="BE324" s="161">
        <f>IF(N324="základní",J324,0)</f>
        <v>0</v>
      </c>
      <c r="BF324" s="161">
        <f>IF(N324="snížená",J324,0)</f>
        <v>0</v>
      </c>
      <c r="BG324" s="161">
        <f>IF(N324="zákl. přenesená",J324,0)</f>
        <v>0</v>
      </c>
      <c r="BH324" s="161">
        <f>IF(N324="sníž. přenesená",J324,0)</f>
        <v>0</v>
      </c>
      <c r="BI324" s="161">
        <f>IF(N324="nulová",J324,0)</f>
        <v>0</v>
      </c>
      <c r="BJ324" s="17" t="s">
        <v>85</v>
      </c>
      <c r="BK324" s="161">
        <f>ROUND(I324*H324,2)</f>
        <v>0</v>
      </c>
      <c r="BL324" s="17" t="s">
        <v>642</v>
      </c>
      <c r="BM324" s="160" t="s">
        <v>648</v>
      </c>
    </row>
    <row r="325" spans="1:47" s="2" customFormat="1" ht="18">
      <c r="A325" s="32"/>
      <c r="B325" s="33"/>
      <c r="C325" s="32"/>
      <c r="D325" s="163" t="s">
        <v>191</v>
      </c>
      <c r="E325" s="32"/>
      <c r="F325" s="171" t="s">
        <v>649</v>
      </c>
      <c r="G325" s="32"/>
      <c r="H325" s="32"/>
      <c r="I325" s="172"/>
      <c r="J325" s="32"/>
      <c r="K325" s="32"/>
      <c r="L325" s="33"/>
      <c r="M325" s="193"/>
      <c r="N325" s="194"/>
      <c r="O325" s="195"/>
      <c r="P325" s="195"/>
      <c r="Q325" s="195"/>
      <c r="R325" s="195"/>
      <c r="S325" s="195"/>
      <c r="T325" s="196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7" t="s">
        <v>191</v>
      </c>
      <c r="AU325" s="17" t="s">
        <v>88</v>
      </c>
    </row>
    <row r="326" spans="1:31" s="2" customFormat="1" ht="7" customHeight="1">
      <c r="A326" s="32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33"/>
      <c r="M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</row>
  </sheetData>
  <autoFilter ref="C132:K325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4"/>
  <sheetViews>
    <sheetView showGridLines="0" workbookViewId="0" topLeftCell="A198">
      <selection activeCell="F209" sqref="F20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96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136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650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87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ROUND(J133,2)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ROUND((SUM(BE133:BE473)),2)</f>
        <v>0</v>
      </c>
      <c r="G35" s="32"/>
      <c r="H35" s="32"/>
      <c r="I35" s="105">
        <v>0.21</v>
      </c>
      <c r="J35" s="104">
        <f>ROUND(((SUM(BE133:BE473))*I35),2)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ROUND((SUM(BF133:BF473)),2)</f>
        <v>0</v>
      </c>
      <c r="G36" s="32"/>
      <c r="H36" s="32"/>
      <c r="I36" s="105">
        <v>0.15</v>
      </c>
      <c r="J36" s="104">
        <f>ROUND(((SUM(BF133:BF473))*I36),2)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ROUND((SUM(BG133:BG473)),2)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ROUND((SUM(BH133:BH473)),2)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ROUND((SUM(BI133:BI473)),2)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136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303 - Vodovodní řad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J133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J134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J138</f>
        <v>0</v>
      </c>
      <c r="L100" s="121"/>
    </row>
    <row r="101" spans="2:12" s="10" customFormat="1" ht="19.9" customHeight="1">
      <c r="B101" s="121"/>
      <c r="D101" s="122" t="s">
        <v>147</v>
      </c>
      <c r="E101" s="123"/>
      <c r="F101" s="123"/>
      <c r="G101" s="123"/>
      <c r="H101" s="123"/>
      <c r="I101" s="123"/>
      <c r="J101" s="124">
        <f>J188</f>
        <v>0</v>
      </c>
      <c r="L101" s="121"/>
    </row>
    <row r="102" spans="2:12" s="10" customFormat="1" ht="19.9" customHeight="1">
      <c r="B102" s="121"/>
      <c r="D102" s="122" t="s">
        <v>148</v>
      </c>
      <c r="E102" s="123"/>
      <c r="F102" s="123"/>
      <c r="G102" s="123"/>
      <c r="H102" s="123"/>
      <c r="I102" s="123"/>
      <c r="J102" s="124">
        <f>J196</f>
        <v>0</v>
      </c>
      <c r="L102" s="121"/>
    </row>
    <row r="103" spans="2:12" s="10" customFormat="1" ht="19.9" customHeight="1">
      <c r="B103" s="121"/>
      <c r="D103" s="122" t="s">
        <v>149</v>
      </c>
      <c r="E103" s="123"/>
      <c r="F103" s="123"/>
      <c r="G103" s="123"/>
      <c r="H103" s="123"/>
      <c r="I103" s="123"/>
      <c r="J103" s="124">
        <f>J219</f>
        <v>0</v>
      </c>
      <c r="L103" s="121"/>
    </row>
    <row r="104" spans="2:12" s="10" customFormat="1" ht="19.9" customHeight="1">
      <c r="B104" s="121"/>
      <c r="D104" s="122" t="s">
        <v>150</v>
      </c>
      <c r="E104" s="123"/>
      <c r="F104" s="123"/>
      <c r="G104" s="123"/>
      <c r="H104" s="123"/>
      <c r="I104" s="123"/>
      <c r="J104" s="124">
        <f>J440</f>
        <v>0</v>
      </c>
      <c r="L104" s="121"/>
    </row>
    <row r="105" spans="2:12" s="10" customFormat="1" ht="19.9" customHeight="1">
      <c r="B105" s="121"/>
      <c r="D105" s="122" t="s">
        <v>151</v>
      </c>
      <c r="E105" s="123"/>
      <c r="F105" s="123"/>
      <c r="G105" s="123"/>
      <c r="H105" s="123"/>
      <c r="I105" s="123"/>
      <c r="J105" s="124">
        <f>J444</f>
        <v>0</v>
      </c>
      <c r="L105" s="121"/>
    </row>
    <row r="106" spans="2:12" s="10" customFormat="1" ht="19.9" customHeight="1">
      <c r="B106" s="121"/>
      <c r="D106" s="122" t="s">
        <v>152</v>
      </c>
      <c r="E106" s="123"/>
      <c r="F106" s="123"/>
      <c r="G106" s="123"/>
      <c r="H106" s="123"/>
      <c r="I106" s="123"/>
      <c r="J106" s="124">
        <f>J453</f>
        <v>0</v>
      </c>
      <c r="L106" s="121"/>
    </row>
    <row r="107" spans="2:12" s="9" customFormat="1" ht="25" customHeight="1">
      <c r="B107" s="117"/>
      <c r="D107" s="118" t="s">
        <v>153</v>
      </c>
      <c r="E107" s="119"/>
      <c r="F107" s="119"/>
      <c r="G107" s="119"/>
      <c r="H107" s="119"/>
      <c r="I107" s="119"/>
      <c r="J107" s="120">
        <f>J456</f>
        <v>0</v>
      </c>
      <c r="L107" s="117"/>
    </row>
    <row r="108" spans="2:12" s="10" customFormat="1" ht="19.9" customHeight="1">
      <c r="B108" s="121"/>
      <c r="D108" s="122" t="s">
        <v>651</v>
      </c>
      <c r="E108" s="123"/>
      <c r="F108" s="123"/>
      <c r="G108" s="123"/>
      <c r="H108" s="123"/>
      <c r="I108" s="123"/>
      <c r="J108" s="124">
        <f>J457</f>
        <v>0</v>
      </c>
      <c r="L108" s="121"/>
    </row>
    <row r="109" spans="2:12" s="10" customFormat="1" ht="19.9" customHeight="1">
      <c r="B109" s="121"/>
      <c r="D109" s="122" t="s">
        <v>652</v>
      </c>
      <c r="E109" s="123"/>
      <c r="F109" s="123"/>
      <c r="G109" s="123"/>
      <c r="H109" s="123"/>
      <c r="I109" s="123"/>
      <c r="J109" s="124">
        <f>J461</f>
        <v>0</v>
      </c>
      <c r="L109" s="121"/>
    </row>
    <row r="110" spans="2:12" s="9" customFormat="1" ht="25" customHeight="1">
      <c r="B110" s="117"/>
      <c r="D110" s="118" t="s">
        <v>155</v>
      </c>
      <c r="E110" s="119"/>
      <c r="F110" s="119"/>
      <c r="G110" s="119"/>
      <c r="H110" s="119"/>
      <c r="I110" s="119"/>
      <c r="J110" s="120">
        <f>J466</f>
        <v>0</v>
      </c>
      <c r="L110" s="117"/>
    </row>
    <row r="111" spans="2:12" s="10" customFormat="1" ht="19.9" customHeight="1">
      <c r="B111" s="121"/>
      <c r="D111" s="122" t="s">
        <v>156</v>
      </c>
      <c r="E111" s="123"/>
      <c r="F111" s="123"/>
      <c r="G111" s="123"/>
      <c r="H111" s="123"/>
      <c r="I111" s="123"/>
      <c r="J111" s="124">
        <f>J467</f>
        <v>0</v>
      </c>
      <c r="L111" s="121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7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" customHeight="1">
      <c r="A118" s="32"/>
      <c r="B118" s="33"/>
      <c r="C118" s="21" t="s">
        <v>157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7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3.25" customHeight="1">
      <c r="A121" s="32"/>
      <c r="B121" s="33"/>
      <c r="C121" s="32"/>
      <c r="D121" s="32"/>
      <c r="E121" s="254" t="str">
        <f>E7</f>
        <v>Rekonstrukce místních komunikací v sídlišti K Hradišťku v Dačicích - I. Etapa - aktualizace</v>
      </c>
      <c r="F121" s="255"/>
      <c r="G121" s="255"/>
      <c r="H121" s="255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12" s="1" customFormat="1" ht="12" customHeight="1">
      <c r="B122" s="20"/>
      <c r="C122" s="27" t="s">
        <v>135</v>
      </c>
      <c r="L122" s="20"/>
    </row>
    <row r="123" spans="1:31" s="2" customFormat="1" ht="23.25" customHeight="1">
      <c r="A123" s="32"/>
      <c r="B123" s="33"/>
      <c r="C123" s="32"/>
      <c r="D123" s="32"/>
      <c r="E123" s="254" t="s">
        <v>136</v>
      </c>
      <c r="F123" s="256"/>
      <c r="G123" s="256"/>
      <c r="H123" s="25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137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16" t="str">
        <f>E11</f>
        <v>SO 303 - Vodovodní řad</v>
      </c>
      <c r="F125" s="256"/>
      <c r="G125" s="256"/>
      <c r="H125" s="25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20</v>
      </c>
      <c r="D127" s="32"/>
      <c r="E127" s="32"/>
      <c r="F127" s="25" t="str">
        <f>F14</f>
        <v>Dačice</v>
      </c>
      <c r="G127" s="32"/>
      <c r="H127" s="32"/>
      <c r="I127" s="27" t="s">
        <v>22</v>
      </c>
      <c r="J127" s="55" t="str">
        <f>IF(J14="","",J14)</f>
        <v>21. 10. 2021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7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40" customHeight="1">
      <c r="A129" s="32"/>
      <c r="B129" s="33"/>
      <c r="C129" s="27" t="s">
        <v>24</v>
      </c>
      <c r="D129" s="32"/>
      <c r="E129" s="32"/>
      <c r="F129" s="25" t="str">
        <f>E17</f>
        <v>Město Dačice, Krajířova 27, 380 13 Dačice</v>
      </c>
      <c r="G129" s="32"/>
      <c r="H129" s="32"/>
      <c r="I129" s="27" t="s">
        <v>31</v>
      </c>
      <c r="J129" s="30" t="str">
        <f>E23</f>
        <v>Ing. arch. Martin Jirovský Ph.D., MBA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40" customHeight="1">
      <c r="A130" s="32"/>
      <c r="B130" s="33"/>
      <c r="C130" s="27" t="s">
        <v>29</v>
      </c>
      <c r="D130" s="32"/>
      <c r="E130" s="32"/>
      <c r="F130" s="25" t="str">
        <f>IF(E20="","",E20)</f>
        <v>Vyplň údaj</v>
      </c>
      <c r="G130" s="32"/>
      <c r="H130" s="32"/>
      <c r="I130" s="27" t="s">
        <v>35</v>
      </c>
      <c r="J130" s="30" t="str">
        <f>E26</f>
        <v>Centrum služeb Staré město; Petra Stejskalová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2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5"/>
      <c r="B132" s="126"/>
      <c r="C132" s="127" t="s">
        <v>158</v>
      </c>
      <c r="D132" s="128" t="s">
        <v>63</v>
      </c>
      <c r="E132" s="128" t="s">
        <v>59</v>
      </c>
      <c r="F132" s="128" t="s">
        <v>60</v>
      </c>
      <c r="G132" s="128" t="s">
        <v>159</v>
      </c>
      <c r="H132" s="128" t="s">
        <v>160</v>
      </c>
      <c r="I132" s="128" t="s">
        <v>161</v>
      </c>
      <c r="J132" s="128" t="s">
        <v>141</v>
      </c>
      <c r="K132" s="129" t="s">
        <v>162</v>
      </c>
      <c r="L132" s="130"/>
      <c r="M132" s="62" t="s">
        <v>1</v>
      </c>
      <c r="N132" s="63" t="s">
        <v>42</v>
      </c>
      <c r="O132" s="63" t="s">
        <v>163</v>
      </c>
      <c r="P132" s="63" t="s">
        <v>164</v>
      </c>
      <c r="Q132" s="63" t="s">
        <v>165</v>
      </c>
      <c r="R132" s="63" t="s">
        <v>166</v>
      </c>
      <c r="S132" s="63" t="s">
        <v>167</v>
      </c>
      <c r="T132" s="64" t="s">
        <v>168</v>
      </c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</row>
    <row r="133" spans="1:63" s="2" customFormat="1" ht="22.75" customHeight="1">
      <c r="A133" s="32"/>
      <c r="B133" s="33"/>
      <c r="C133" s="69" t="s">
        <v>169</v>
      </c>
      <c r="D133" s="32"/>
      <c r="E133" s="32"/>
      <c r="F133" s="32"/>
      <c r="G133" s="32"/>
      <c r="H133" s="32"/>
      <c r="I133" s="32"/>
      <c r="J133" s="131">
        <f>BK133</f>
        <v>0</v>
      </c>
      <c r="K133" s="32"/>
      <c r="L133" s="33"/>
      <c r="M133" s="65"/>
      <c r="N133" s="56"/>
      <c r="O133" s="66"/>
      <c r="P133" s="132">
        <f>P134+P456+P466</f>
        <v>0</v>
      </c>
      <c r="Q133" s="66"/>
      <c r="R133" s="132">
        <f>R134+R456+R466</f>
        <v>1165.27475311</v>
      </c>
      <c r="S133" s="66"/>
      <c r="T133" s="133">
        <f>T134+T456+T466</f>
        <v>120.89150000000001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77</v>
      </c>
      <c r="AU133" s="17" t="s">
        <v>143</v>
      </c>
      <c r="BK133" s="134">
        <f>BK134+BK456+BK466</f>
        <v>0</v>
      </c>
    </row>
    <row r="134" spans="2:63" s="12" customFormat="1" ht="25.9" customHeight="1">
      <c r="B134" s="135"/>
      <c r="D134" s="136" t="s">
        <v>77</v>
      </c>
      <c r="E134" s="137" t="s">
        <v>170</v>
      </c>
      <c r="F134" s="137" t="s">
        <v>171</v>
      </c>
      <c r="I134" s="138"/>
      <c r="J134" s="139">
        <f>BK134</f>
        <v>0</v>
      </c>
      <c r="L134" s="135"/>
      <c r="M134" s="140"/>
      <c r="N134" s="141"/>
      <c r="O134" s="141"/>
      <c r="P134" s="142">
        <f>P135+SUM(P136:P138)+P188+P196+P219+P440+P444+P453</f>
        <v>0</v>
      </c>
      <c r="Q134" s="141"/>
      <c r="R134" s="142">
        <f>R135+SUM(R136:R138)+R188+R196+R219+R440+R444+R453</f>
        <v>1165.1391551099998</v>
      </c>
      <c r="S134" s="141"/>
      <c r="T134" s="143">
        <f>T135+SUM(T136:T138)+T188+T196+T219+T440+T444+T453</f>
        <v>120.89150000000001</v>
      </c>
      <c r="AR134" s="136" t="s">
        <v>85</v>
      </c>
      <c r="AT134" s="144" t="s">
        <v>77</v>
      </c>
      <c r="AU134" s="144" t="s">
        <v>78</v>
      </c>
      <c r="AY134" s="136" t="s">
        <v>172</v>
      </c>
      <c r="BK134" s="145">
        <f>BK135+SUM(BK136:BK138)+BK188+BK196+BK219+BK440+BK444+BK453</f>
        <v>0</v>
      </c>
    </row>
    <row r="135" spans="1:65" s="2" customFormat="1" ht="24.15" customHeight="1">
      <c r="A135" s="32"/>
      <c r="B135" s="148"/>
      <c r="C135" s="149" t="s">
        <v>85</v>
      </c>
      <c r="D135" s="149" t="s">
        <v>174</v>
      </c>
      <c r="E135" s="150" t="s">
        <v>175</v>
      </c>
      <c r="F135" s="151" t="s">
        <v>176</v>
      </c>
      <c r="G135" s="152" t="s">
        <v>177</v>
      </c>
      <c r="H135" s="153">
        <v>8</v>
      </c>
      <c r="I135" s="154"/>
      <c r="J135" s="155">
        <f>ROUND(I135*H135,2)</f>
        <v>0</v>
      </c>
      <c r="K135" s="151" t="s">
        <v>178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0.26</v>
      </c>
      <c r="T135" s="159">
        <f>S135*H135</f>
        <v>2.08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85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653</v>
      </c>
    </row>
    <row r="136" spans="1:47" s="2" customFormat="1" ht="18">
      <c r="A136" s="32"/>
      <c r="B136" s="33"/>
      <c r="C136" s="32"/>
      <c r="D136" s="163" t="s">
        <v>191</v>
      </c>
      <c r="E136" s="32"/>
      <c r="F136" s="171" t="s">
        <v>654</v>
      </c>
      <c r="G136" s="32"/>
      <c r="H136" s="32"/>
      <c r="I136" s="172"/>
      <c r="J136" s="32"/>
      <c r="K136" s="32"/>
      <c r="L136" s="33"/>
      <c r="M136" s="173"/>
      <c r="N136" s="174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191</v>
      </c>
      <c r="AU136" s="17" t="s">
        <v>85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655</v>
      </c>
      <c r="H137" s="166">
        <v>8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85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2:63" s="12" customFormat="1" ht="22.75" customHeight="1">
      <c r="B138" s="135"/>
      <c r="D138" s="136" t="s">
        <v>77</v>
      </c>
      <c r="E138" s="146" t="s">
        <v>85</v>
      </c>
      <c r="F138" s="146" t="s">
        <v>173</v>
      </c>
      <c r="I138" s="138"/>
      <c r="J138" s="147">
        <f>BK138</f>
        <v>0</v>
      </c>
      <c r="L138" s="135"/>
      <c r="M138" s="140"/>
      <c r="N138" s="141"/>
      <c r="O138" s="141"/>
      <c r="P138" s="142">
        <f>SUM(P139:P187)</f>
        <v>0</v>
      </c>
      <c r="Q138" s="141"/>
      <c r="R138" s="142">
        <f>SUM(R139:R187)</f>
        <v>781.1572754</v>
      </c>
      <c r="S138" s="141"/>
      <c r="T138" s="143">
        <f>SUM(T139:T187)</f>
        <v>53.54</v>
      </c>
      <c r="AR138" s="136" t="s">
        <v>85</v>
      </c>
      <c r="AT138" s="144" t="s">
        <v>77</v>
      </c>
      <c r="AU138" s="144" t="s">
        <v>85</v>
      </c>
      <c r="AY138" s="136" t="s">
        <v>172</v>
      </c>
      <c r="BK138" s="145">
        <f>SUM(BK139:BK187)</f>
        <v>0</v>
      </c>
    </row>
    <row r="139" spans="1:65" s="2" customFormat="1" ht="24.15" customHeight="1">
      <c r="A139" s="32"/>
      <c r="B139" s="148"/>
      <c r="C139" s="149" t="s">
        <v>88</v>
      </c>
      <c r="D139" s="149" t="s">
        <v>174</v>
      </c>
      <c r="E139" s="150" t="s">
        <v>656</v>
      </c>
      <c r="F139" s="151" t="s">
        <v>657</v>
      </c>
      <c r="G139" s="152" t="s">
        <v>177</v>
      </c>
      <c r="H139" s="153">
        <v>8</v>
      </c>
      <c r="I139" s="154"/>
      <c r="J139" s="155">
        <f>ROUND(I139*H139,2)</f>
        <v>0</v>
      </c>
      <c r="K139" s="151" t="s">
        <v>178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0.44</v>
      </c>
      <c r="T139" s="159">
        <f>S139*H139</f>
        <v>3.52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658</v>
      </c>
    </row>
    <row r="140" spans="1:65" s="2" customFormat="1" ht="24.15" customHeight="1">
      <c r="A140" s="32"/>
      <c r="B140" s="148"/>
      <c r="C140" s="149" t="s">
        <v>186</v>
      </c>
      <c r="D140" s="149" t="s">
        <v>174</v>
      </c>
      <c r="E140" s="150" t="s">
        <v>659</v>
      </c>
      <c r="F140" s="151" t="s">
        <v>660</v>
      </c>
      <c r="G140" s="152" t="s">
        <v>177</v>
      </c>
      <c r="H140" s="153">
        <v>36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0.75</v>
      </c>
      <c r="T140" s="159">
        <f>S140*H140</f>
        <v>27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661</v>
      </c>
    </row>
    <row r="141" spans="1:65" s="2" customFormat="1" ht="24.15" customHeight="1">
      <c r="A141" s="32"/>
      <c r="B141" s="148"/>
      <c r="C141" s="149" t="s">
        <v>179</v>
      </c>
      <c r="D141" s="149" t="s">
        <v>174</v>
      </c>
      <c r="E141" s="150" t="s">
        <v>662</v>
      </c>
      <c r="F141" s="151" t="s">
        <v>663</v>
      </c>
      <c r="G141" s="152" t="s">
        <v>177</v>
      </c>
      <c r="H141" s="153">
        <v>46</v>
      </c>
      <c r="I141" s="154"/>
      <c r="J141" s="155">
        <f>ROUND(I141*H141,2)</f>
        <v>0</v>
      </c>
      <c r="K141" s="151" t="s">
        <v>178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0.45</v>
      </c>
      <c r="T141" s="159">
        <f>S141*H141</f>
        <v>20.7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179</v>
      </c>
      <c r="AT141" s="160" t="s">
        <v>174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664</v>
      </c>
    </row>
    <row r="142" spans="1:47" s="2" customFormat="1" ht="18">
      <c r="A142" s="32"/>
      <c r="B142" s="33"/>
      <c r="C142" s="32"/>
      <c r="D142" s="163" t="s">
        <v>191</v>
      </c>
      <c r="E142" s="32"/>
      <c r="F142" s="171" t="s">
        <v>665</v>
      </c>
      <c r="G142" s="32"/>
      <c r="H142" s="32"/>
      <c r="I142" s="172"/>
      <c r="J142" s="32"/>
      <c r="K142" s="32"/>
      <c r="L142" s="33"/>
      <c r="M142" s="173"/>
      <c r="N142" s="174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191</v>
      </c>
      <c r="AU142" s="17" t="s">
        <v>88</v>
      </c>
    </row>
    <row r="143" spans="2:51" s="13" customFormat="1" ht="10">
      <c r="B143" s="162"/>
      <c r="D143" s="163" t="s">
        <v>181</v>
      </c>
      <c r="E143" s="164" t="s">
        <v>1</v>
      </c>
      <c r="F143" s="165" t="s">
        <v>666</v>
      </c>
      <c r="H143" s="166">
        <v>46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85</v>
      </c>
      <c r="AY143" s="164" t="s">
        <v>172</v>
      </c>
    </row>
    <row r="144" spans="1:65" s="2" customFormat="1" ht="14.4" customHeight="1">
      <c r="A144" s="32"/>
      <c r="B144" s="148"/>
      <c r="C144" s="149" t="s">
        <v>197</v>
      </c>
      <c r="D144" s="149" t="s">
        <v>174</v>
      </c>
      <c r="E144" s="150" t="s">
        <v>667</v>
      </c>
      <c r="F144" s="151" t="s">
        <v>668</v>
      </c>
      <c r="G144" s="152" t="s">
        <v>200</v>
      </c>
      <c r="H144" s="153">
        <v>8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0.29</v>
      </c>
      <c r="T144" s="159">
        <f>S144*H144</f>
        <v>2.32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669</v>
      </c>
    </row>
    <row r="145" spans="1:65" s="2" customFormat="1" ht="24.15" customHeight="1">
      <c r="A145" s="32"/>
      <c r="B145" s="148"/>
      <c r="C145" s="149" t="s">
        <v>202</v>
      </c>
      <c r="D145" s="149" t="s">
        <v>174</v>
      </c>
      <c r="E145" s="150" t="s">
        <v>187</v>
      </c>
      <c r="F145" s="151" t="s">
        <v>188</v>
      </c>
      <c r="G145" s="152" t="s">
        <v>189</v>
      </c>
      <c r="H145" s="153">
        <v>150</v>
      </c>
      <c r="I145" s="154"/>
      <c r="J145" s="155">
        <f>ROUND(I145*H145,2)</f>
        <v>0</v>
      </c>
      <c r="K145" s="151" t="s">
        <v>178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4E-05</v>
      </c>
      <c r="R145" s="158">
        <f>Q145*H145</f>
        <v>0.006</v>
      </c>
      <c r="S145" s="158">
        <v>0</v>
      </c>
      <c r="T145" s="15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179</v>
      </c>
      <c r="AT145" s="160" t="s">
        <v>174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670</v>
      </c>
    </row>
    <row r="146" spans="1:47" s="2" customFormat="1" ht="18">
      <c r="A146" s="32"/>
      <c r="B146" s="33"/>
      <c r="C146" s="32"/>
      <c r="D146" s="163" t="s">
        <v>191</v>
      </c>
      <c r="E146" s="32"/>
      <c r="F146" s="171" t="s">
        <v>192</v>
      </c>
      <c r="G146" s="32"/>
      <c r="H146" s="32"/>
      <c r="I146" s="172"/>
      <c r="J146" s="32"/>
      <c r="K146" s="32"/>
      <c r="L146" s="33"/>
      <c r="M146" s="173"/>
      <c r="N146" s="174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191</v>
      </c>
      <c r="AU146" s="17" t="s">
        <v>88</v>
      </c>
    </row>
    <row r="147" spans="1:65" s="2" customFormat="1" ht="24.15" customHeight="1">
      <c r="A147" s="32"/>
      <c r="B147" s="148"/>
      <c r="C147" s="149" t="s">
        <v>206</v>
      </c>
      <c r="D147" s="149" t="s">
        <v>174</v>
      </c>
      <c r="E147" s="150" t="s">
        <v>193</v>
      </c>
      <c r="F147" s="151" t="s">
        <v>194</v>
      </c>
      <c r="G147" s="152" t="s">
        <v>195</v>
      </c>
      <c r="H147" s="153">
        <v>150</v>
      </c>
      <c r="I147" s="154"/>
      <c r="J147" s="155">
        <f>ROUND(I147*H147,2)</f>
        <v>0</v>
      </c>
      <c r="K147" s="151" t="s">
        <v>178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179</v>
      </c>
      <c r="AT147" s="160" t="s">
        <v>174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671</v>
      </c>
    </row>
    <row r="148" spans="1:47" s="2" customFormat="1" ht="18">
      <c r="A148" s="32"/>
      <c r="B148" s="33"/>
      <c r="C148" s="32"/>
      <c r="D148" s="163" t="s">
        <v>191</v>
      </c>
      <c r="E148" s="32"/>
      <c r="F148" s="171" t="s">
        <v>192</v>
      </c>
      <c r="G148" s="32"/>
      <c r="H148" s="32"/>
      <c r="I148" s="172"/>
      <c r="J148" s="32"/>
      <c r="K148" s="32"/>
      <c r="L148" s="33"/>
      <c r="M148" s="173"/>
      <c r="N148" s="174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191</v>
      </c>
      <c r="AU148" s="17" t="s">
        <v>88</v>
      </c>
    </row>
    <row r="149" spans="1:65" s="2" customFormat="1" ht="14.4" customHeight="1">
      <c r="A149" s="32"/>
      <c r="B149" s="148"/>
      <c r="C149" s="149" t="s">
        <v>211</v>
      </c>
      <c r="D149" s="149" t="s">
        <v>174</v>
      </c>
      <c r="E149" s="150" t="s">
        <v>198</v>
      </c>
      <c r="F149" s="151" t="s">
        <v>199</v>
      </c>
      <c r="G149" s="152" t="s">
        <v>200</v>
      </c>
      <c r="H149" s="153">
        <v>83.7</v>
      </c>
      <c r="I149" s="154"/>
      <c r="J149" s="155">
        <f>ROUND(I149*H149,2)</f>
        <v>0</v>
      </c>
      <c r="K149" s="151" t="s">
        <v>178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0.00868</v>
      </c>
      <c r="R149" s="158">
        <f>Q149*H149</f>
        <v>0.726516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179</v>
      </c>
      <c r="AT149" s="160" t="s">
        <v>174</v>
      </c>
      <c r="AU149" s="160" t="s">
        <v>88</v>
      </c>
      <c r="AY149" s="17" t="s">
        <v>172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179</v>
      </c>
      <c r="BM149" s="160" t="s">
        <v>672</v>
      </c>
    </row>
    <row r="150" spans="1:65" s="2" customFormat="1" ht="24.15" customHeight="1">
      <c r="A150" s="32"/>
      <c r="B150" s="148"/>
      <c r="C150" s="149" t="s">
        <v>222</v>
      </c>
      <c r="D150" s="149" t="s">
        <v>174</v>
      </c>
      <c r="E150" s="150" t="s">
        <v>203</v>
      </c>
      <c r="F150" s="151" t="s">
        <v>204</v>
      </c>
      <c r="G150" s="152" t="s">
        <v>200</v>
      </c>
      <c r="H150" s="153">
        <v>76.4</v>
      </c>
      <c r="I150" s="154"/>
      <c r="J150" s="155">
        <f>ROUND(I150*H150,2)</f>
        <v>0</v>
      </c>
      <c r="K150" s="151" t="s">
        <v>1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0.0369</v>
      </c>
      <c r="R150" s="158">
        <f>Q150*H150</f>
        <v>2.8191600000000006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179</v>
      </c>
      <c r="AT150" s="160" t="s">
        <v>174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179</v>
      </c>
      <c r="BM150" s="160" t="s">
        <v>673</v>
      </c>
    </row>
    <row r="151" spans="1:65" s="2" customFormat="1" ht="24.15" customHeight="1">
      <c r="A151" s="32"/>
      <c r="B151" s="148"/>
      <c r="C151" s="149" t="s">
        <v>230</v>
      </c>
      <c r="D151" s="149" t="s">
        <v>174</v>
      </c>
      <c r="E151" s="150" t="s">
        <v>207</v>
      </c>
      <c r="F151" s="151" t="s">
        <v>208</v>
      </c>
      <c r="G151" s="152" t="s">
        <v>177</v>
      </c>
      <c r="H151" s="153">
        <v>360.6</v>
      </c>
      <c r="I151" s="154"/>
      <c r="J151" s="155">
        <f>ROUND(I151*H151,2)</f>
        <v>0</v>
      </c>
      <c r="K151" s="151" t="s">
        <v>178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179</v>
      </c>
      <c r="AT151" s="160" t="s">
        <v>174</v>
      </c>
      <c r="AU151" s="160" t="s">
        <v>88</v>
      </c>
      <c r="AY151" s="17" t="s">
        <v>172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179</v>
      </c>
      <c r="BM151" s="160" t="s">
        <v>674</v>
      </c>
    </row>
    <row r="152" spans="2:51" s="13" customFormat="1" ht="10">
      <c r="B152" s="162"/>
      <c r="D152" s="163" t="s">
        <v>181</v>
      </c>
      <c r="E152" s="164" t="s">
        <v>1</v>
      </c>
      <c r="F152" s="165" t="s">
        <v>675</v>
      </c>
      <c r="H152" s="166">
        <v>360.6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34</v>
      </c>
      <c r="AX152" s="13" t="s">
        <v>85</v>
      </c>
      <c r="AY152" s="164" t="s">
        <v>172</v>
      </c>
    </row>
    <row r="153" spans="1:65" s="2" customFormat="1" ht="24.15" customHeight="1">
      <c r="A153" s="32"/>
      <c r="B153" s="148"/>
      <c r="C153" s="149" t="s">
        <v>234</v>
      </c>
      <c r="D153" s="149" t="s">
        <v>174</v>
      </c>
      <c r="E153" s="150" t="s">
        <v>676</v>
      </c>
      <c r="F153" s="151" t="s">
        <v>677</v>
      </c>
      <c r="G153" s="152" t="s">
        <v>214</v>
      </c>
      <c r="H153" s="153">
        <v>29.6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678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679</v>
      </c>
      <c r="H154" s="166">
        <v>29.6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85</v>
      </c>
      <c r="AY154" s="164" t="s">
        <v>172</v>
      </c>
    </row>
    <row r="155" spans="1:65" s="2" customFormat="1" ht="24.15" customHeight="1">
      <c r="A155" s="32"/>
      <c r="B155" s="148"/>
      <c r="C155" s="149" t="s">
        <v>240</v>
      </c>
      <c r="D155" s="149" t="s">
        <v>174</v>
      </c>
      <c r="E155" s="150" t="s">
        <v>223</v>
      </c>
      <c r="F155" s="151" t="s">
        <v>224</v>
      </c>
      <c r="G155" s="152" t="s">
        <v>214</v>
      </c>
      <c r="H155" s="153">
        <v>1415.29</v>
      </c>
      <c r="I155" s="154"/>
      <c r="J155" s="155">
        <f>ROUND(I155*H155,2)</f>
        <v>0</v>
      </c>
      <c r="K155" s="151" t="s">
        <v>178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179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179</v>
      </c>
      <c r="BM155" s="160" t="s">
        <v>680</v>
      </c>
    </row>
    <row r="156" spans="2:51" s="13" customFormat="1" ht="30">
      <c r="B156" s="162"/>
      <c r="D156" s="163" t="s">
        <v>181</v>
      </c>
      <c r="E156" s="164" t="s">
        <v>1</v>
      </c>
      <c r="F156" s="165" t="s">
        <v>681</v>
      </c>
      <c r="H156" s="166">
        <v>1415.29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85</v>
      </c>
      <c r="AY156" s="164" t="s">
        <v>172</v>
      </c>
    </row>
    <row r="157" spans="1:65" s="2" customFormat="1" ht="24.15" customHeight="1">
      <c r="A157" s="32"/>
      <c r="B157" s="148"/>
      <c r="C157" s="149" t="s">
        <v>245</v>
      </c>
      <c r="D157" s="149" t="s">
        <v>174</v>
      </c>
      <c r="E157" s="150" t="s">
        <v>231</v>
      </c>
      <c r="F157" s="151" t="s">
        <v>232</v>
      </c>
      <c r="G157" s="152" t="s">
        <v>214</v>
      </c>
      <c r="H157" s="153">
        <v>157.73</v>
      </c>
      <c r="I157" s="154"/>
      <c r="J157" s="155">
        <f>ROUND(I157*H157,2)</f>
        <v>0</v>
      </c>
      <c r="K157" s="151" t="s">
        <v>178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179</v>
      </c>
      <c r="AT157" s="160" t="s">
        <v>174</v>
      </c>
      <c r="AU157" s="160" t="s">
        <v>88</v>
      </c>
      <c r="AY157" s="17" t="s">
        <v>172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179</v>
      </c>
      <c r="BM157" s="160" t="s">
        <v>682</v>
      </c>
    </row>
    <row r="158" spans="2:51" s="13" customFormat="1" ht="20">
      <c r="B158" s="162"/>
      <c r="D158" s="163" t="s">
        <v>181</v>
      </c>
      <c r="E158" s="164" t="s">
        <v>1</v>
      </c>
      <c r="F158" s="165" t="s">
        <v>683</v>
      </c>
      <c r="H158" s="166">
        <v>157.73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181</v>
      </c>
      <c r="AU158" s="164" t="s">
        <v>88</v>
      </c>
      <c r="AV158" s="13" t="s">
        <v>88</v>
      </c>
      <c r="AW158" s="13" t="s">
        <v>34</v>
      </c>
      <c r="AX158" s="13" t="s">
        <v>85</v>
      </c>
      <c r="AY158" s="164" t="s">
        <v>172</v>
      </c>
    </row>
    <row r="159" spans="1:65" s="2" customFormat="1" ht="24.15" customHeight="1">
      <c r="A159" s="32"/>
      <c r="B159" s="148"/>
      <c r="C159" s="149" t="s">
        <v>249</v>
      </c>
      <c r="D159" s="149" t="s">
        <v>174</v>
      </c>
      <c r="E159" s="150" t="s">
        <v>235</v>
      </c>
      <c r="F159" s="151" t="s">
        <v>236</v>
      </c>
      <c r="G159" s="152" t="s">
        <v>214</v>
      </c>
      <c r="H159" s="153">
        <v>168.264</v>
      </c>
      <c r="I159" s="154"/>
      <c r="J159" s="155">
        <f>ROUND(I159*H159,2)</f>
        <v>0</v>
      </c>
      <c r="K159" s="151" t="s">
        <v>178</v>
      </c>
      <c r="L159" s="33"/>
      <c r="M159" s="156" t="s">
        <v>1</v>
      </c>
      <c r="N159" s="157" t="s">
        <v>43</v>
      </c>
      <c r="O159" s="58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179</v>
      </c>
      <c r="AT159" s="160" t="s">
        <v>174</v>
      </c>
      <c r="AU159" s="160" t="s">
        <v>88</v>
      </c>
      <c r="AY159" s="17" t="s">
        <v>172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179</v>
      </c>
      <c r="BM159" s="160" t="s">
        <v>684</v>
      </c>
    </row>
    <row r="160" spans="2:51" s="13" customFormat="1" ht="10">
      <c r="B160" s="162"/>
      <c r="D160" s="163" t="s">
        <v>181</v>
      </c>
      <c r="E160" s="164" t="s">
        <v>1</v>
      </c>
      <c r="F160" s="165" t="s">
        <v>685</v>
      </c>
      <c r="H160" s="166">
        <v>168.264</v>
      </c>
      <c r="I160" s="167"/>
      <c r="L160" s="162"/>
      <c r="M160" s="168"/>
      <c r="N160" s="169"/>
      <c r="O160" s="169"/>
      <c r="P160" s="169"/>
      <c r="Q160" s="169"/>
      <c r="R160" s="169"/>
      <c r="S160" s="169"/>
      <c r="T160" s="170"/>
      <c r="AT160" s="164" t="s">
        <v>181</v>
      </c>
      <c r="AU160" s="164" t="s">
        <v>88</v>
      </c>
      <c r="AV160" s="13" t="s">
        <v>88</v>
      </c>
      <c r="AW160" s="13" t="s">
        <v>34</v>
      </c>
      <c r="AX160" s="13" t="s">
        <v>85</v>
      </c>
      <c r="AY160" s="164" t="s">
        <v>172</v>
      </c>
    </row>
    <row r="161" spans="1:65" s="2" customFormat="1" ht="24.15" customHeight="1">
      <c r="A161" s="32"/>
      <c r="B161" s="148"/>
      <c r="C161" s="149" t="s">
        <v>8</v>
      </c>
      <c r="D161" s="149" t="s">
        <v>174</v>
      </c>
      <c r="E161" s="150" t="s">
        <v>241</v>
      </c>
      <c r="F161" s="151" t="s">
        <v>242</v>
      </c>
      <c r="G161" s="152" t="s">
        <v>214</v>
      </c>
      <c r="H161" s="153">
        <v>58.365</v>
      </c>
      <c r="I161" s="154"/>
      <c r="J161" s="155">
        <f>ROUND(I161*H161,2)</f>
        <v>0</v>
      </c>
      <c r="K161" s="151" t="s">
        <v>1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179</v>
      </c>
      <c r="AT161" s="160" t="s">
        <v>174</v>
      </c>
      <c r="AU161" s="160" t="s">
        <v>88</v>
      </c>
      <c r="AY161" s="17" t="s">
        <v>172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179</v>
      </c>
      <c r="BM161" s="160" t="s">
        <v>686</v>
      </c>
    </row>
    <row r="162" spans="2:51" s="13" customFormat="1" ht="30">
      <c r="B162" s="162"/>
      <c r="D162" s="163" t="s">
        <v>181</v>
      </c>
      <c r="E162" s="164" t="s">
        <v>1</v>
      </c>
      <c r="F162" s="165" t="s">
        <v>687</v>
      </c>
      <c r="H162" s="166">
        <v>58.365</v>
      </c>
      <c r="I162" s="167"/>
      <c r="L162" s="162"/>
      <c r="M162" s="168"/>
      <c r="N162" s="169"/>
      <c r="O162" s="169"/>
      <c r="P162" s="169"/>
      <c r="Q162" s="169"/>
      <c r="R162" s="169"/>
      <c r="S162" s="169"/>
      <c r="T162" s="170"/>
      <c r="AT162" s="164" t="s">
        <v>181</v>
      </c>
      <c r="AU162" s="164" t="s">
        <v>88</v>
      </c>
      <c r="AV162" s="13" t="s">
        <v>88</v>
      </c>
      <c r="AW162" s="13" t="s">
        <v>34</v>
      </c>
      <c r="AX162" s="13" t="s">
        <v>85</v>
      </c>
      <c r="AY162" s="164" t="s">
        <v>172</v>
      </c>
    </row>
    <row r="163" spans="1:65" s="2" customFormat="1" ht="14.4" customHeight="1">
      <c r="A163" s="32"/>
      <c r="B163" s="148"/>
      <c r="C163" s="149" t="s">
        <v>257</v>
      </c>
      <c r="D163" s="149" t="s">
        <v>174</v>
      </c>
      <c r="E163" s="150" t="s">
        <v>688</v>
      </c>
      <c r="F163" s="151" t="s">
        <v>689</v>
      </c>
      <c r="G163" s="152" t="s">
        <v>177</v>
      </c>
      <c r="H163" s="153">
        <v>4058.56</v>
      </c>
      <c r="I163" s="154"/>
      <c r="J163" s="155">
        <f>ROUND(I163*H163,2)</f>
        <v>0</v>
      </c>
      <c r="K163" s="151" t="s">
        <v>178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0.00084</v>
      </c>
      <c r="R163" s="158">
        <f>Q163*H163</f>
        <v>3.4091904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179</v>
      </c>
      <c r="AT163" s="160" t="s">
        <v>174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179</v>
      </c>
      <c r="BM163" s="160" t="s">
        <v>690</v>
      </c>
    </row>
    <row r="164" spans="1:47" s="2" customFormat="1" ht="18">
      <c r="A164" s="32"/>
      <c r="B164" s="33"/>
      <c r="C164" s="32"/>
      <c r="D164" s="163" t="s">
        <v>191</v>
      </c>
      <c r="E164" s="32"/>
      <c r="F164" s="171" t="s">
        <v>691</v>
      </c>
      <c r="G164" s="32"/>
      <c r="H164" s="32"/>
      <c r="I164" s="172"/>
      <c r="J164" s="32"/>
      <c r="K164" s="32"/>
      <c r="L164" s="33"/>
      <c r="M164" s="173"/>
      <c r="N164" s="174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191</v>
      </c>
      <c r="AU164" s="17" t="s">
        <v>88</v>
      </c>
    </row>
    <row r="165" spans="2:51" s="13" customFormat="1" ht="20">
      <c r="B165" s="162"/>
      <c r="D165" s="163" t="s">
        <v>181</v>
      </c>
      <c r="E165" s="164" t="s">
        <v>1</v>
      </c>
      <c r="F165" s="165" t="s">
        <v>692</v>
      </c>
      <c r="H165" s="166">
        <v>4056.56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181</v>
      </c>
      <c r="AU165" s="164" t="s">
        <v>88</v>
      </c>
      <c r="AV165" s="13" t="s">
        <v>88</v>
      </c>
      <c r="AW165" s="13" t="s">
        <v>34</v>
      </c>
      <c r="AX165" s="13" t="s">
        <v>78</v>
      </c>
      <c r="AY165" s="164" t="s">
        <v>172</v>
      </c>
    </row>
    <row r="166" spans="2:51" s="13" customFormat="1" ht="10">
      <c r="B166" s="162"/>
      <c r="D166" s="163" t="s">
        <v>181</v>
      </c>
      <c r="E166" s="164" t="s">
        <v>1</v>
      </c>
      <c r="F166" s="165" t="s">
        <v>693</v>
      </c>
      <c r="H166" s="166">
        <v>2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34</v>
      </c>
      <c r="AX166" s="13" t="s">
        <v>78</v>
      </c>
      <c r="AY166" s="164" t="s">
        <v>172</v>
      </c>
    </row>
    <row r="167" spans="2:51" s="14" customFormat="1" ht="10">
      <c r="B167" s="175"/>
      <c r="D167" s="163" t="s">
        <v>181</v>
      </c>
      <c r="E167" s="176" t="s">
        <v>1</v>
      </c>
      <c r="F167" s="177" t="s">
        <v>221</v>
      </c>
      <c r="H167" s="178">
        <v>4058.56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181</v>
      </c>
      <c r="AU167" s="176" t="s">
        <v>88</v>
      </c>
      <c r="AV167" s="14" t="s">
        <v>179</v>
      </c>
      <c r="AW167" s="14" t="s">
        <v>34</v>
      </c>
      <c r="AX167" s="14" t="s">
        <v>85</v>
      </c>
      <c r="AY167" s="176" t="s">
        <v>172</v>
      </c>
    </row>
    <row r="168" spans="1:65" s="2" customFormat="1" ht="24.15" customHeight="1">
      <c r="A168" s="32"/>
      <c r="B168" s="148"/>
      <c r="C168" s="149" t="s">
        <v>262</v>
      </c>
      <c r="D168" s="149" t="s">
        <v>174</v>
      </c>
      <c r="E168" s="150" t="s">
        <v>694</v>
      </c>
      <c r="F168" s="151" t="s">
        <v>695</v>
      </c>
      <c r="G168" s="152" t="s">
        <v>177</v>
      </c>
      <c r="H168" s="153">
        <v>4058.56</v>
      </c>
      <c r="I168" s="154"/>
      <c r="J168" s="155">
        <f>ROUND(I168*H168,2)</f>
        <v>0</v>
      </c>
      <c r="K168" s="151" t="s">
        <v>178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179</v>
      </c>
      <c r="AT168" s="160" t="s">
        <v>174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179</v>
      </c>
      <c r="BM168" s="160" t="s">
        <v>696</v>
      </c>
    </row>
    <row r="169" spans="1:65" s="2" customFormat="1" ht="24.15" customHeight="1">
      <c r="A169" s="32"/>
      <c r="B169" s="148"/>
      <c r="C169" s="149" t="s">
        <v>266</v>
      </c>
      <c r="D169" s="149" t="s">
        <v>174</v>
      </c>
      <c r="E169" s="150" t="s">
        <v>282</v>
      </c>
      <c r="F169" s="151" t="s">
        <v>283</v>
      </c>
      <c r="G169" s="152" t="s">
        <v>214</v>
      </c>
      <c r="H169" s="153">
        <v>302.124</v>
      </c>
      <c r="I169" s="154"/>
      <c r="J169" s="155">
        <f>ROUND(I169*H169,2)</f>
        <v>0</v>
      </c>
      <c r="K169" s="151" t="s">
        <v>178</v>
      </c>
      <c r="L169" s="33"/>
      <c r="M169" s="156" t="s">
        <v>1</v>
      </c>
      <c r="N169" s="157" t="s">
        <v>43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179</v>
      </c>
      <c r="AT169" s="160" t="s">
        <v>174</v>
      </c>
      <c r="AU169" s="160" t="s">
        <v>88</v>
      </c>
      <c r="AY169" s="17" t="s">
        <v>172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179</v>
      </c>
      <c r="BM169" s="160" t="s">
        <v>697</v>
      </c>
    </row>
    <row r="170" spans="2:51" s="13" customFormat="1" ht="10">
      <c r="B170" s="162"/>
      <c r="D170" s="163" t="s">
        <v>181</v>
      </c>
      <c r="E170" s="164" t="s">
        <v>1</v>
      </c>
      <c r="F170" s="165" t="s">
        <v>698</v>
      </c>
      <c r="H170" s="166">
        <v>302.124</v>
      </c>
      <c r="I170" s="167"/>
      <c r="L170" s="162"/>
      <c r="M170" s="168"/>
      <c r="N170" s="169"/>
      <c r="O170" s="169"/>
      <c r="P170" s="169"/>
      <c r="Q170" s="169"/>
      <c r="R170" s="169"/>
      <c r="S170" s="169"/>
      <c r="T170" s="170"/>
      <c r="AT170" s="164" t="s">
        <v>181</v>
      </c>
      <c r="AU170" s="164" t="s">
        <v>88</v>
      </c>
      <c r="AV170" s="13" t="s">
        <v>88</v>
      </c>
      <c r="AW170" s="13" t="s">
        <v>34</v>
      </c>
      <c r="AX170" s="13" t="s">
        <v>85</v>
      </c>
      <c r="AY170" s="164" t="s">
        <v>172</v>
      </c>
    </row>
    <row r="171" spans="1:65" s="2" customFormat="1" ht="24.15" customHeight="1">
      <c r="A171" s="32"/>
      <c r="B171" s="148"/>
      <c r="C171" s="149" t="s">
        <v>270</v>
      </c>
      <c r="D171" s="149" t="s">
        <v>174</v>
      </c>
      <c r="E171" s="150" t="s">
        <v>287</v>
      </c>
      <c r="F171" s="151" t="s">
        <v>288</v>
      </c>
      <c r="G171" s="152" t="s">
        <v>214</v>
      </c>
      <c r="H171" s="153">
        <v>325.994</v>
      </c>
      <c r="I171" s="154"/>
      <c r="J171" s="155">
        <f>ROUND(I171*H171,2)</f>
        <v>0</v>
      </c>
      <c r="K171" s="151" t="s">
        <v>178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179</v>
      </c>
      <c r="AT171" s="160" t="s">
        <v>174</v>
      </c>
      <c r="AU171" s="160" t="s">
        <v>88</v>
      </c>
      <c r="AY171" s="17" t="s">
        <v>172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179</v>
      </c>
      <c r="BM171" s="160" t="s">
        <v>699</v>
      </c>
    </row>
    <row r="172" spans="2:51" s="13" customFormat="1" ht="10">
      <c r="B172" s="162"/>
      <c r="D172" s="163" t="s">
        <v>181</v>
      </c>
      <c r="E172" s="164" t="s">
        <v>1</v>
      </c>
      <c r="F172" s="165" t="s">
        <v>700</v>
      </c>
      <c r="H172" s="166">
        <v>325.994</v>
      </c>
      <c r="I172" s="167"/>
      <c r="L172" s="162"/>
      <c r="M172" s="168"/>
      <c r="N172" s="169"/>
      <c r="O172" s="169"/>
      <c r="P172" s="169"/>
      <c r="Q172" s="169"/>
      <c r="R172" s="169"/>
      <c r="S172" s="169"/>
      <c r="T172" s="170"/>
      <c r="AT172" s="164" t="s">
        <v>181</v>
      </c>
      <c r="AU172" s="164" t="s">
        <v>88</v>
      </c>
      <c r="AV172" s="13" t="s">
        <v>88</v>
      </c>
      <c r="AW172" s="13" t="s">
        <v>34</v>
      </c>
      <c r="AX172" s="13" t="s">
        <v>85</v>
      </c>
      <c r="AY172" s="164" t="s">
        <v>172</v>
      </c>
    </row>
    <row r="173" spans="1:65" s="2" customFormat="1" ht="24.15" customHeight="1">
      <c r="A173" s="32"/>
      <c r="B173" s="148"/>
      <c r="C173" s="149" t="s">
        <v>278</v>
      </c>
      <c r="D173" s="149" t="s">
        <v>174</v>
      </c>
      <c r="E173" s="150" t="s">
        <v>292</v>
      </c>
      <c r="F173" s="151" t="s">
        <v>293</v>
      </c>
      <c r="G173" s="152" t="s">
        <v>294</v>
      </c>
      <c r="H173" s="153">
        <v>1256.236</v>
      </c>
      <c r="I173" s="154"/>
      <c r="J173" s="155">
        <f>ROUND(I173*H173,2)</f>
        <v>0</v>
      </c>
      <c r="K173" s="151" t="s">
        <v>178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179</v>
      </c>
      <c r="AT173" s="160" t="s">
        <v>174</v>
      </c>
      <c r="AU173" s="160" t="s">
        <v>88</v>
      </c>
      <c r="AY173" s="17" t="s">
        <v>172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179</v>
      </c>
      <c r="BM173" s="160" t="s">
        <v>701</v>
      </c>
    </row>
    <row r="174" spans="2:51" s="13" customFormat="1" ht="10">
      <c r="B174" s="162"/>
      <c r="D174" s="163" t="s">
        <v>181</v>
      </c>
      <c r="E174" s="164" t="s">
        <v>1</v>
      </c>
      <c r="F174" s="165" t="s">
        <v>702</v>
      </c>
      <c r="H174" s="166">
        <v>628.118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85</v>
      </c>
      <c r="AY174" s="164" t="s">
        <v>172</v>
      </c>
    </row>
    <row r="175" spans="2:51" s="13" customFormat="1" ht="10">
      <c r="B175" s="162"/>
      <c r="D175" s="163" t="s">
        <v>181</v>
      </c>
      <c r="F175" s="165" t="s">
        <v>703</v>
      </c>
      <c r="H175" s="166">
        <v>1256.236</v>
      </c>
      <c r="I175" s="167"/>
      <c r="L175" s="162"/>
      <c r="M175" s="168"/>
      <c r="N175" s="169"/>
      <c r="O175" s="169"/>
      <c r="P175" s="169"/>
      <c r="Q175" s="169"/>
      <c r="R175" s="169"/>
      <c r="S175" s="169"/>
      <c r="T175" s="170"/>
      <c r="AT175" s="164" t="s">
        <v>181</v>
      </c>
      <c r="AU175" s="164" t="s">
        <v>88</v>
      </c>
      <c r="AV175" s="13" t="s">
        <v>88</v>
      </c>
      <c r="AW175" s="13" t="s">
        <v>3</v>
      </c>
      <c r="AX175" s="13" t="s">
        <v>85</v>
      </c>
      <c r="AY175" s="164" t="s">
        <v>172</v>
      </c>
    </row>
    <row r="176" spans="1:65" s="2" customFormat="1" ht="24.15" customHeight="1">
      <c r="A176" s="32"/>
      <c r="B176" s="148"/>
      <c r="C176" s="149" t="s">
        <v>7</v>
      </c>
      <c r="D176" s="149" t="s">
        <v>174</v>
      </c>
      <c r="E176" s="150" t="s">
        <v>299</v>
      </c>
      <c r="F176" s="151" t="s">
        <v>300</v>
      </c>
      <c r="G176" s="152" t="s">
        <v>214</v>
      </c>
      <c r="H176" s="153">
        <v>1291.778</v>
      </c>
      <c r="I176" s="154"/>
      <c r="J176" s="155">
        <f>ROUND(I176*H176,2)</f>
        <v>0</v>
      </c>
      <c r="K176" s="151" t="s">
        <v>178</v>
      </c>
      <c r="L176" s="33"/>
      <c r="M176" s="156" t="s">
        <v>1</v>
      </c>
      <c r="N176" s="157" t="s">
        <v>43</v>
      </c>
      <c r="O176" s="58"/>
      <c r="P176" s="158">
        <f>O176*H176</f>
        <v>0</v>
      </c>
      <c r="Q176" s="158">
        <v>0</v>
      </c>
      <c r="R176" s="158">
        <f>Q176*H176</f>
        <v>0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179</v>
      </c>
      <c r="AT176" s="160" t="s">
        <v>174</v>
      </c>
      <c r="AU176" s="160" t="s">
        <v>88</v>
      </c>
      <c r="AY176" s="17" t="s">
        <v>172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179</v>
      </c>
      <c r="BM176" s="160" t="s">
        <v>704</v>
      </c>
    </row>
    <row r="177" spans="2:51" s="13" customFormat="1" ht="20">
      <c r="B177" s="162"/>
      <c r="D177" s="163" t="s">
        <v>181</v>
      </c>
      <c r="E177" s="164" t="s">
        <v>1</v>
      </c>
      <c r="F177" s="165" t="s">
        <v>705</v>
      </c>
      <c r="H177" s="166">
        <v>1195.578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181</v>
      </c>
      <c r="AU177" s="164" t="s">
        <v>88</v>
      </c>
      <c r="AV177" s="13" t="s">
        <v>88</v>
      </c>
      <c r="AW177" s="13" t="s">
        <v>34</v>
      </c>
      <c r="AX177" s="13" t="s">
        <v>78</v>
      </c>
      <c r="AY177" s="164" t="s">
        <v>172</v>
      </c>
    </row>
    <row r="178" spans="2:51" s="13" customFormat="1" ht="10">
      <c r="B178" s="162"/>
      <c r="D178" s="163" t="s">
        <v>181</v>
      </c>
      <c r="E178" s="164" t="s">
        <v>1</v>
      </c>
      <c r="F178" s="165" t="s">
        <v>706</v>
      </c>
      <c r="H178" s="166">
        <v>96.2</v>
      </c>
      <c r="I178" s="167"/>
      <c r="L178" s="162"/>
      <c r="M178" s="168"/>
      <c r="N178" s="169"/>
      <c r="O178" s="169"/>
      <c r="P178" s="169"/>
      <c r="Q178" s="169"/>
      <c r="R178" s="169"/>
      <c r="S178" s="169"/>
      <c r="T178" s="170"/>
      <c r="AT178" s="164" t="s">
        <v>181</v>
      </c>
      <c r="AU178" s="164" t="s">
        <v>88</v>
      </c>
      <c r="AV178" s="13" t="s">
        <v>88</v>
      </c>
      <c r="AW178" s="13" t="s">
        <v>34</v>
      </c>
      <c r="AX178" s="13" t="s">
        <v>78</v>
      </c>
      <c r="AY178" s="164" t="s">
        <v>172</v>
      </c>
    </row>
    <row r="179" spans="2:51" s="14" customFormat="1" ht="10">
      <c r="B179" s="175"/>
      <c r="D179" s="163" t="s">
        <v>181</v>
      </c>
      <c r="E179" s="176" t="s">
        <v>1</v>
      </c>
      <c r="F179" s="177" t="s">
        <v>221</v>
      </c>
      <c r="H179" s="178">
        <v>1291.778</v>
      </c>
      <c r="I179" s="179"/>
      <c r="L179" s="175"/>
      <c r="M179" s="180"/>
      <c r="N179" s="181"/>
      <c r="O179" s="181"/>
      <c r="P179" s="181"/>
      <c r="Q179" s="181"/>
      <c r="R179" s="181"/>
      <c r="S179" s="181"/>
      <c r="T179" s="182"/>
      <c r="AT179" s="176" t="s">
        <v>181</v>
      </c>
      <c r="AU179" s="176" t="s">
        <v>88</v>
      </c>
      <c r="AV179" s="14" t="s">
        <v>179</v>
      </c>
      <c r="AW179" s="14" t="s">
        <v>34</v>
      </c>
      <c r="AX179" s="14" t="s">
        <v>85</v>
      </c>
      <c r="AY179" s="176" t="s">
        <v>172</v>
      </c>
    </row>
    <row r="180" spans="1:65" s="2" customFormat="1" ht="24.15" customHeight="1">
      <c r="A180" s="32"/>
      <c r="B180" s="148"/>
      <c r="C180" s="149" t="s">
        <v>286</v>
      </c>
      <c r="D180" s="149" t="s">
        <v>174</v>
      </c>
      <c r="E180" s="150" t="s">
        <v>313</v>
      </c>
      <c r="F180" s="151" t="s">
        <v>314</v>
      </c>
      <c r="G180" s="152" t="s">
        <v>214</v>
      </c>
      <c r="H180" s="153">
        <v>430.106</v>
      </c>
      <c r="I180" s="154"/>
      <c r="J180" s="155">
        <f>ROUND(I180*H180,2)</f>
        <v>0</v>
      </c>
      <c r="K180" s="151" t="s">
        <v>178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179</v>
      </c>
      <c r="AT180" s="160" t="s">
        <v>174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179</v>
      </c>
      <c r="BM180" s="160" t="s">
        <v>707</v>
      </c>
    </row>
    <row r="181" spans="2:51" s="13" customFormat="1" ht="30">
      <c r="B181" s="162"/>
      <c r="D181" s="163" t="s">
        <v>181</v>
      </c>
      <c r="E181" s="164" t="s">
        <v>1</v>
      </c>
      <c r="F181" s="165" t="s">
        <v>708</v>
      </c>
      <c r="H181" s="166">
        <v>430.106</v>
      </c>
      <c r="I181" s="167"/>
      <c r="L181" s="162"/>
      <c r="M181" s="168"/>
      <c r="N181" s="169"/>
      <c r="O181" s="169"/>
      <c r="P181" s="169"/>
      <c r="Q181" s="169"/>
      <c r="R181" s="169"/>
      <c r="S181" s="169"/>
      <c r="T181" s="170"/>
      <c r="AT181" s="164" t="s">
        <v>181</v>
      </c>
      <c r="AU181" s="164" t="s">
        <v>88</v>
      </c>
      <c r="AV181" s="13" t="s">
        <v>88</v>
      </c>
      <c r="AW181" s="13" t="s">
        <v>34</v>
      </c>
      <c r="AX181" s="13" t="s">
        <v>85</v>
      </c>
      <c r="AY181" s="164" t="s">
        <v>172</v>
      </c>
    </row>
    <row r="182" spans="1:65" s="2" customFormat="1" ht="14.4" customHeight="1">
      <c r="A182" s="32"/>
      <c r="B182" s="148"/>
      <c r="C182" s="183" t="s">
        <v>291</v>
      </c>
      <c r="D182" s="183" t="s">
        <v>250</v>
      </c>
      <c r="E182" s="184" t="s">
        <v>320</v>
      </c>
      <c r="F182" s="185" t="s">
        <v>321</v>
      </c>
      <c r="G182" s="186" t="s">
        <v>294</v>
      </c>
      <c r="H182" s="187">
        <v>774.191</v>
      </c>
      <c r="I182" s="188"/>
      <c r="J182" s="189">
        <f>ROUND(I182*H182,2)</f>
        <v>0</v>
      </c>
      <c r="K182" s="185" t="s">
        <v>178</v>
      </c>
      <c r="L182" s="190"/>
      <c r="M182" s="191" t="s">
        <v>1</v>
      </c>
      <c r="N182" s="192" t="s">
        <v>43</v>
      </c>
      <c r="O182" s="58"/>
      <c r="P182" s="158">
        <f>O182*H182</f>
        <v>0</v>
      </c>
      <c r="Q182" s="158">
        <v>1</v>
      </c>
      <c r="R182" s="158">
        <f>Q182*H182</f>
        <v>774.191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211</v>
      </c>
      <c r="AT182" s="160" t="s">
        <v>250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179</v>
      </c>
      <c r="BM182" s="160" t="s">
        <v>709</v>
      </c>
    </row>
    <row r="183" spans="2:51" s="13" customFormat="1" ht="10">
      <c r="B183" s="162"/>
      <c r="D183" s="163" t="s">
        <v>181</v>
      </c>
      <c r="F183" s="165" t="s">
        <v>710</v>
      </c>
      <c r="H183" s="166">
        <v>774.191</v>
      </c>
      <c r="I183" s="167"/>
      <c r="L183" s="162"/>
      <c r="M183" s="168"/>
      <c r="N183" s="169"/>
      <c r="O183" s="169"/>
      <c r="P183" s="169"/>
      <c r="Q183" s="169"/>
      <c r="R183" s="169"/>
      <c r="S183" s="169"/>
      <c r="T183" s="170"/>
      <c r="AT183" s="164" t="s">
        <v>181</v>
      </c>
      <c r="AU183" s="164" t="s">
        <v>88</v>
      </c>
      <c r="AV183" s="13" t="s">
        <v>88</v>
      </c>
      <c r="AW183" s="13" t="s">
        <v>3</v>
      </c>
      <c r="AX183" s="13" t="s">
        <v>85</v>
      </c>
      <c r="AY183" s="164" t="s">
        <v>172</v>
      </c>
    </row>
    <row r="184" spans="1:65" s="2" customFormat="1" ht="24.15" customHeight="1">
      <c r="A184" s="32"/>
      <c r="B184" s="148"/>
      <c r="C184" s="149" t="s">
        <v>298</v>
      </c>
      <c r="D184" s="149" t="s">
        <v>174</v>
      </c>
      <c r="E184" s="150" t="s">
        <v>711</v>
      </c>
      <c r="F184" s="151" t="s">
        <v>712</v>
      </c>
      <c r="G184" s="152" t="s">
        <v>177</v>
      </c>
      <c r="H184" s="153">
        <v>360.6</v>
      </c>
      <c r="I184" s="154"/>
      <c r="J184" s="155">
        <f>ROUND(I184*H184,2)</f>
        <v>0</v>
      </c>
      <c r="K184" s="151" t="s">
        <v>178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179</v>
      </c>
      <c r="AT184" s="160" t="s">
        <v>174</v>
      </c>
      <c r="AU184" s="160" t="s">
        <v>88</v>
      </c>
      <c r="AY184" s="17" t="s">
        <v>172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179</v>
      </c>
      <c r="BM184" s="160" t="s">
        <v>713</v>
      </c>
    </row>
    <row r="185" spans="1:65" s="2" customFormat="1" ht="24.15" customHeight="1">
      <c r="A185" s="32"/>
      <c r="B185" s="148"/>
      <c r="C185" s="149" t="s">
        <v>312</v>
      </c>
      <c r="D185" s="149" t="s">
        <v>174</v>
      </c>
      <c r="E185" s="150" t="s">
        <v>714</v>
      </c>
      <c r="F185" s="151" t="s">
        <v>715</v>
      </c>
      <c r="G185" s="152" t="s">
        <v>177</v>
      </c>
      <c r="H185" s="153">
        <v>360.6</v>
      </c>
      <c r="I185" s="154"/>
      <c r="J185" s="155">
        <f>ROUND(I185*H185,2)</f>
        <v>0</v>
      </c>
      <c r="K185" s="151" t="s">
        <v>178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0</v>
      </c>
      <c r="R185" s="158">
        <f>Q185*H185</f>
        <v>0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179</v>
      </c>
      <c r="AT185" s="160" t="s">
        <v>174</v>
      </c>
      <c r="AU185" s="160" t="s">
        <v>88</v>
      </c>
      <c r="AY185" s="17" t="s">
        <v>172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179</v>
      </c>
      <c r="BM185" s="160" t="s">
        <v>716</v>
      </c>
    </row>
    <row r="186" spans="1:65" s="2" customFormat="1" ht="14.4" customHeight="1">
      <c r="A186" s="32"/>
      <c r="B186" s="148"/>
      <c r="C186" s="183" t="s">
        <v>319</v>
      </c>
      <c r="D186" s="183" t="s">
        <v>250</v>
      </c>
      <c r="E186" s="184" t="s">
        <v>333</v>
      </c>
      <c r="F186" s="185" t="s">
        <v>334</v>
      </c>
      <c r="G186" s="186" t="s">
        <v>335</v>
      </c>
      <c r="H186" s="187">
        <v>5.409</v>
      </c>
      <c r="I186" s="188"/>
      <c r="J186" s="189">
        <f>ROUND(I186*H186,2)</f>
        <v>0</v>
      </c>
      <c r="K186" s="185" t="s">
        <v>178</v>
      </c>
      <c r="L186" s="190"/>
      <c r="M186" s="191" t="s">
        <v>1</v>
      </c>
      <c r="N186" s="192" t="s">
        <v>43</v>
      </c>
      <c r="O186" s="58"/>
      <c r="P186" s="158">
        <f>O186*H186</f>
        <v>0</v>
      </c>
      <c r="Q186" s="158">
        <v>0.001</v>
      </c>
      <c r="R186" s="158">
        <f>Q186*H186</f>
        <v>0.005409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211</v>
      </c>
      <c r="AT186" s="160" t="s">
        <v>250</v>
      </c>
      <c r="AU186" s="160" t="s">
        <v>88</v>
      </c>
      <c r="AY186" s="17" t="s">
        <v>172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179</v>
      </c>
      <c r="BM186" s="160" t="s">
        <v>717</v>
      </c>
    </row>
    <row r="187" spans="2:51" s="13" customFormat="1" ht="10">
      <c r="B187" s="162"/>
      <c r="D187" s="163" t="s">
        <v>181</v>
      </c>
      <c r="F187" s="165" t="s">
        <v>718</v>
      </c>
      <c r="H187" s="166">
        <v>5.409</v>
      </c>
      <c r="I187" s="167"/>
      <c r="L187" s="162"/>
      <c r="M187" s="168"/>
      <c r="N187" s="169"/>
      <c r="O187" s="169"/>
      <c r="P187" s="169"/>
      <c r="Q187" s="169"/>
      <c r="R187" s="169"/>
      <c r="S187" s="169"/>
      <c r="T187" s="170"/>
      <c r="AT187" s="164" t="s">
        <v>181</v>
      </c>
      <c r="AU187" s="164" t="s">
        <v>88</v>
      </c>
      <c r="AV187" s="13" t="s">
        <v>88</v>
      </c>
      <c r="AW187" s="13" t="s">
        <v>3</v>
      </c>
      <c r="AX187" s="13" t="s">
        <v>85</v>
      </c>
      <c r="AY187" s="164" t="s">
        <v>172</v>
      </c>
    </row>
    <row r="188" spans="2:63" s="12" customFormat="1" ht="22.75" customHeight="1">
      <c r="B188" s="135"/>
      <c r="D188" s="136" t="s">
        <v>77</v>
      </c>
      <c r="E188" s="146" t="s">
        <v>179</v>
      </c>
      <c r="F188" s="146" t="s">
        <v>362</v>
      </c>
      <c r="I188" s="138"/>
      <c r="J188" s="147">
        <f>BK188</f>
        <v>0</v>
      </c>
      <c r="L188" s="135"/>
      <c r="M188" s="140"/>
      <c r="N188" s="141"/>
      <c r="O188" s="141"/>
      <c r="P188" s="142">
        <f>SUM(P189:P195)</f>
        <v>0</v>
      </c>
      <c r="Q188" s="141"/>
      <c r="R188" s="142">
        <f>SUM(R189:R195)</f>
        <v>279.07044047</v>
      </c>
      <c r="S188" s="141"/>
      <c r="T188" s="143">
        <f>SUM(T189:T195)</f>
        <v>0</v>
      </c>
      <c r="AR188" s="136" t="s">
        <v>85</v>
      </c>
      <c r="AT188" s="144" t="s">
        <v>77</v>
      </c>
      <c r="AU188" s="144" t="s">
        <v>85</v>
      </c>
      <c r="AY188" s="136" t="s">
        <v>172</v>
      </c>
      <c r="BK188" s="145">
        <f>SUM(BK189:BK195)</f>
        <v>0</v>
      </c>
    </row>
    <row r="189" spans="1:65" s="2" customFormat="1" ht="24.15" customHeight="1">
      <c r="A189" s="32"/>
      <c r="B189" s="148"/>
      <c r="C189" s="149" t="s">
        <v>324</v>
      </c>
      <c r="D189" s="149" t="s">
        <v>174</v>
      </c>
      <c r="E189" s="150" t="s">
        <v>364</v>
      </c>
      <c r="F189" s="151" t="s">
        <v>365</v>
      </c>
      <c r="G189" s="152" t="s">
        <v>214</v>
      </c>
      <c r="H189" s="153">
        <v>145.011</v>
      </c>
      <c r="I189" s="154"/>
      <c r="J189" s="155">
        <f>ROUND(I189*H189,2)</f>
        <v>0</v>
      </c>
      <c r="K189" s="151" t="s">
        <v>178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1.89077</v>
      </c>
      <c r="R189" s="158">
        <f>Q189*H189</f>
        <v>274.18244847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179</v>
      </c>
      <c r="AT189" s="160" t="s">
        <v>174</v>
      </c>
      <c r="AU189" s="160" t="s">
        <v>88</v>
      </c>
      <c r="AY189" s="17" t="s">
        <v>172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179</v>
      </c>
      <c r="BM189" s="160" t="s">
        <v>719</v>
      </c>
    </row>
    <row r="190" spans="2:51" s="13" customFormat="1" ht="30">
      <c r="B190" s="162"/>
      <c r="D190" s="163" t="s">
        <v>181</v>
      </c>
      <c r="E190" s="164" t="s">
        <v>1</v>
      </c>
      <c r="F190" s="165" t="s">
        <v>720</v>
      </c>
      <c r="H190" s="166">
        <v>145.011</v>
      </c>
      <c r="I190" s="167"/>
      <c r="L190" s="162"/>
      <c r="M190" s="168"/>
      <c r="N190" s="169"/>
      <c r="O190" s="169"/>
      <c r="P190" s="169"/>
      <c r="Q190" s="169"/>
      <c r="R190" s="169"/>
      <c r="S190" s="169"/>
      <c r="T190" s="170"/>
      <c r="AT190" s="164" t="s">
        <v>181</v>
      </c>
      <c r="AU190" s="164" t="s">
        <v>88</v>
      </c>
      <c r="AV190" s="13" t="s">
        <v>88</v>
      </c>
      <c r="AW190" s="13" t="s">
        <v>34</v>
      </c>
      <c r="AX190" s="13" t="s">
        <v>85</v>
      </c>
      <c r="AY190" s="164" t="s">
        <v>172</v>
      </c>
    </row>
    <row r="191" spans="1:65" s="2" customFormat="1" ht="24.15" customHeight="1">
      <c r="A191" s="32"/>
      <c r="B191" s="148"/>
      <c r="C191" s="149" t="s">
        <v>328</v>
      </c>
      <c r="D191" s="149" t="s">
        <v>174</v>
      </c>
      <c r="E191" s="150" t="s">
        <v>371</v>
      </c>
      <c r="F191" s="151" t="s">
        <v>372</v>
      </c>
      <c r="G191" s="152" t="s">
        <v>214</v>
      </c>
      <c r="H191" s="153">
        <v>2.188</v>
      </c>
      <c r="I191" s="154"/>
      <c r="J191" s="155">
        <f>ROUND(I191*H191,2)</f>
        <v>0</v>
      </c>
      <c r="K191" s="151" t="s">
        <v>178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2.234</v>
      </c>
      <c r="R191" s="158">
        <f>Q191*H191</f>
        <v>4.887992000000001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179</v>
      </c>
      <c r="AT191" s="160" t="s">
        <v>174</v>
      </c>
      <c r="AU191" s="160" t="s">
        <v>88</v>
      </c>
      <c r="AY191" s="17" t="s">
        <v>172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179</v>
      </c>
      <c r="BM191" s="160" t="s">
        <v>721</v>
      </c>
    </row>
    <row r="192" spans="1:47" s="2" customFormat="1" ht="18">
      <c r="A192" s="32"/>
      <c r="B192" s="33"/>
      <c r="C192" s="32"/>
      <c r="D192" s="163" t="s">
        <v>191</v>
      </c>
      <c r="E192" s="32"/>
      <c r="F192" s="171" t="s">
        <v>691</v>
      </c>
      <c r="G192" s="32"/>
      <c r="H192" s="32"/>
      <c r="I192" s="172"/>
      <c r="J192" s="32"/>
      <c r="K192" s="32"/>
      <c r="L192" s="33"/>
      <c r="M192" s="173"/>
      <c r="N192" s="174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191</v>
      </c>
      <c r="AU192" s="17" t="s">
        <v>88</v>
      </c>
    </row>
    <row r="193" spans="2:51" s="13" customFormat="1" ht="10">
      <c r="B193" s="162"/>
      <c r="D193" s="163" t="s">
        <v>181</v>
      </c>
      <c r="E193" s="164" t="s">
        <v>1</v>
      </c>
      <c r="F193" s="165" t="s">
        <v>722</v>
      </c>
      <c r="H193" s="166">
        <v>0.188</v>
      </c>
      <c r="I193" s="167"/>
      <c r="L193" s="162"/>
      <c r="M193" s="168"/>
      <c r="N193" s="169"/>
      <c r="O193" s="169"/>
      <c r="P193" s="169"/>
      <c r="Q193" s="169"/>
      <c r="R193" s="169"/>
      <c r="S193" s="169"/>
      <c r="T193" s="170"/>
      <c r="AT193" s="164" t="s">
        <v>181</v>
      </c>
      <c r="AU193" s="164" t="s">
        <v>88</v>
      </c>
      <c r="AV193" s="13" t="s">
        <v>88</v>
      </c>
      <c r="AW193" s="13" t="s">
        <v>34</v>
      </c>
      <c r="AX193" s="13" t="s">
        <v>78</v>
      </c>
      <c r="AY193" s="164" t="s">
        <v>172</v>
      </c>
    </row>
    <row r="194" spans="2:51" s="13" customFormat="1" ht="20">
      <c r="B194" s="162"/>
      <c r="D194" s="163" t="s">
        <v>181</v>
      </c>
      <c r="E194" s="164" t="s">
        <v>1</v>
      </c>
      <c r="F194" s="165" t="s">
        <v>723</v>
      </c>
      <c r="H194" s="166">
        <v>2</v>
      </c>
      <c r="I194" s="167"/>
      <c r="L194" s="162"/>
      <c r="M194" s="168"/>
      <c r="N194" s="169"/>
      <c r="O194" s="169"/>
      <c r="P194" s="169"/>
      <c r="Q194" s="169"/>
      <c r="R194" s="169"/>
      <c r="S194" s="169"/>
      <c r="T194" s="170"/>
      <c r="AT194" s="164" t="s">
        <v>181</v>
      </c>
      <c r="AU194" s="164" t="s">
        <v>88</v>
      </c>
      <c r="AV194" s="13" t="s">
        <v>88</v>
      </c>
      <c r="AW194" s="13" t="s">
        <v>34</v>
      </c>
      <c r="AX194" s="13" t="s">
        <v>78</v>
      </c>
      <c r="AY194" s="164" t="s">
        <v>172</v>
      </c>
    </row>
    <row r="195" spans="2:51" s="14" customFormat="1" ht="10">
      <c r="B195" s="175"/>
      <c r="D195" s="163" t="s">
        <v>181</v>
      </c>
      <c r="E195" s="176" t="s">
        <v>1</v>
      </c>
      <c r="F195" s="177" t="s">
        <v>221</v>
      </c>
      <c r="H195" s="178">
        <v>2.188</v>
      </c>
      <c r="I195" s="179"/>
      <c r="L195" s="175"/>
      <c r="M195" s="180"/>
      <c r="N195" s="181"/>
      <c r="O195" s="181"/>
      <c r="P195" s="181"/>
      <c r="Q195" s="181"/>
      <c r="R195" s="181"/>
      <c r="S195" s="181"/>
      <c r="T195" s="182"/>
      <c r="AT195" s="176" t="s">
        <v>181</v>
      </c>
      <c r="AU195" s="176" t="s">
        <v>88</v>
      </c>
      <c r="AV195" s="14" t="s">
        <v>179</v>
      </c>
      <c r="AW195" s="14" t="s">
        <v>34</v>
      </c>
      <c r="AX195" s="14" t="s">
        <v>85</v>
      </c>
      <c r="AY195" s="176" t="s">
        <v>172</v>
      </c>
    </row>
    <row r="196" spans="2:63" s="12" customFormat="1" ht="22.75" customHeight="1">
      <c r="B196" s="135"/>
      <c r="D196" s="136" t="s">
        <v>77</v>
      </c>
      <c r="E196" s="146" t="s">
        <v>197</v>
      </c>
      <c r="F196" s="146" t="s">
        <v>390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SUM(P197:P218)</f>
        <v>0</v>
      </c>
      <c r="Q196" s="141"/>
      <c r="R196" s="142">
        <f>SUM(R197:R218)</f>
        <v>60.83114</v>
      </c>
      <c r="S196" s="141"/>
      <c r="T196" s="143">
        <f>SUM(T197:T218)</f>
        <v>0</v>
      </c>
      <c r="AR196" s="136" t="s">
        <v>85</v>
      </c>
      <c r="AT196" s="144" t="s">
        <v>77</v>
      </c>
      <c r="AU196" s="144" t="s">
        <v>85</v>
      </c>
      <c r="AY196" s="136" t="s">
        <v>172</v>
      </c>
      <c r="BK196" s="145">
        <f>SUM(BK197:BK218)</f>
        <v>0</v>
      </c>
    </row>
    <row r="197" spans="1:65" s="2" customFormat="1" ht="14.4" customHeight="1">
      <c r="A197" s="32"/>
      <c r="B197" s="148"/>
      <c r="C197" s="149" t="s">
        <v>332</v>
      </c>
      <c r="D197" s="149" t="s">
        <v>174</v>
      </c>
      <c r="E197" s="150" t="s">
        <v>397</v>
      </c>
      <c r="F197" s="151" t="s">
        <v>398</v>
      </c>
      <c r="G197" s="152" t="s">
        <v>177</v>
      </c>
      <c r="H197" s="153">
        <v>36</v>
      </c>
      <c r="I197" s="154"/>
      <c r="J197" s="155">
        <f>ROUND(I197*H197,2)</f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0.46</v>
      </c>
      <c r="R197" s="158">
        <f>Q197*H197</f>
        <v>16.560000000000002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179</v>
      </c>
      <c r="AT197" s="160" t="s">
        <v>174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179</v>
      </c>
      <c r="BM197" s="160" t="s">
        <v>724</v>
      </c>
    </row>
    <row r="198" spans="1:47" s="2" customFormat="1" ht="18">
      <c r="A198" s="32"/>
      <c r="B198" s="33"/>
      <c r="C198" s="32"/>
      <c r="D198" s="163" t="s">
        <v>191</v>
      </c>
      <c r="E198" s="32"/>
      <c r="F198" s="171" t="s">
        <v>725</v>
      </c>
      <c r="G198" s="32"/>
      <c r="H198" s="32"/>
      <c r="I198" s="172"/>
      <c r="J198" s="32"/>
      <c r="K198" s="32"/>
      <c r="L198" s="33"/>
      <c r="M198" s="173"/>
      <c r="N198" s="174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191</v>
      </c>
      <c r="AU198" s="17" t="s">
        <v>88</v>
      </c>
    </row>
    <row r="199" spans="1:65" s="2" customFormat="1" ht="14.4" customHeight="1">
      <c r="A199" s="32"/>
      <c r="B199" s="148"/>
      <c r="C199" s="149" t="s">
        <v>339</v>
      </c>
      <c r="D199" s="149" t="s">
        <v>174</v>
      </c>
      <c r="E199" s="150" t="s">
        <v>726</v>
      </c>
      <c r="F199" s="151" t="s">
        <v>398</v>
      </c>
      <c r="G199" s="152" t="s">
        <v>177</v>
      </c>
      <c r="H199" s="153">
        <v>49</v>
      </c>
      <c r="I199" s="154"/>
      <c r="J199" s="155">
        <f>ROUND(I199*H199,2)</f>
        <v>0</v>
      </c>
      <c r="K199" s="151" t="s">
        <v>1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0.46</v>
      </c>
      <c r="R199" s="158">
        <f>Q199*H199</f>
        <v>22.540000000000003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179</v>
      </c>
      <c r="AT199" s="160" t="s">
        <v>174</v>
      </c>
      <c r="AU199" s="160" t="s">
        <v>88</v>
      </c>
      <c r="AY199" s="17" t="s">
        <v>172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179</v>
      </c>
      <c r="BM199" s="160" t="s">
        <v>727</v>
      </c>
    </row>
    <row r="200" spans="1:47" s="2" customFormat="1" ht="27">
      <c r="A200" s="32"/>
      <c r="B200" s="33"/>
      <c r="C200" s="32"/>
      <c r="D200" s="163" t="s">
        <v>191</v>
      </c>
      <c r="E200" s="32"/>
      <c r="F200" s="171" t="s">
        <v>728</v>
      </c>
      <c r="G200" s="32"/>
      <c r="H200" s="32"/>
      <c r="I200" s="172"/>
      <c r="J200" s="32"/>
      <c r="K200" s="32"/>
      <c r="L200" s="33"/>
      <c r="M200" s="173"/>
      <c r="N200" s="174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191</v>
      </c>
      <c r="AU200" s="17" t="s">
        <v>88</v>
      </c>
    </row>
    <row r="201" spans="1:65" s="2" customFormat="1" ht="24.15" customHeight="1">
      <c r="A201" s="32"/>
      <c r="B201" s="148"/>
      <c r="C201" s="149" t="s">
        <v>343</v>
      </c>
      <c r="D201" s="149" t="s">
        <v>174</v>
      </c>
      <c r="E201" s="150" t="s">
        <v>729</v>
      </c>
      <c r="F201" s="151" t="s">
        <v>730</v>
      </c>
      <c r="G201" s="152" t="s">
        <v>177</v>
      </c>
      <c r="H201" s="153">
        <v>7</v>
      </c>
      <c r="I201" s="154"/>
      <c r="J201" s="155">
        <f>ROUND(I201*H201,2)</f>
        <v>0</v>
      </c>
      <c r="K201" s="151" t="s">
        <v>178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0.30651</v>
      </c>
      <c r="R201" s="158">
        <f>Q201*H201</f>
        <v>2.14557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179</v>
      </c>
      <c r="AT201" s="160" t="s">
        <v>174</v>
      </c>
      <c r="AU201" s="160" t="s">
        <v>88</v>
      </c>
      <c r="AY201" s="17" t="s">
        <v>172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179</v>
      </c>
      <c r="BM201" s="160" t="s">
        <v>731</v>
      </c>
    </row>
    <row r="202" spans="1:47" s="2" customFormat="1" ht="18">
      <c r="A202" s="32"/>
      <c r="B202" s="33"/>
      <c r="C202" s="32"/>
      <c r="D202" s="163" t="s">
        <v>191</v>
      </c>
      <c r="E202" s="32"/>
      <c r="F202" s="171" t="s">
        <v>732</v>
      </c>
      <c r="G202" s="32"/>
      <c r="H202" s="32"/>
      <c r="I202" s="172"/>
      <c r="J202" s="32"/>
      <c r="K202" s="32"/>
      <c r="L202" s="33"/>
      <c r="M202" s="173"/>
      <c r="N202" s="174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191</v>
      </c>
      <c r="AU202" s="17" t="s">
        <v>88</v>
      </c>
    </row>
    <row r="203" spans="1:65" s="2" customFormat="1" ht="24.15" customHeight="1">
      <c r="A203" s="32"/>
      <c r="B203" s="148"/>
      <c r="C203" s="149" t="s">
        <v>348</v>
      </c>
      <c r="D203" s="149" t="s">
        <v>174</v>
      </c>
      <c r="E203" s="150" t="s">
        <v>733</v>
      </c>
      <c r="F203" s="151" t="s">
        <v>734</v>
      </c>
      <c r="G203" s="152" t="s">
        <v>177</v>
      </c>
      <c r="H203" s="153">
        <v>36</v>
      </c>
      <c r="I203" s="154"/>
      <c r="J203" s="155">
        <f>ROUND(I203*H203,2)</f>
        <v>0</v>
      </c>
      <c r="K203" s="151" t="s">
        <v>178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0.00034</v>
      </c>
      <c r="R203" s="158">
        <f>Q203*H203</f>
        <v>0.012240000000000001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179</v>
      </c>
      <c r="AT203" s="160" t="s">
        <v>174</v>
      </c>
      <c r="AU203" s="160" t="s">
        <v>88</v>
      </c>
      <c r="AY203" s="17" t="s">
        <v>172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179</v>
      </c>
      <c r="BM203" s="160" t="s">
        <v>735</v>
      </c>
    </row>
    <row r="204" spans="1:47" s="2" customFormat="1" ht="18">
      <c r="A204" s="32"/>
      <c r="B204" s="33"/>
      <c r="C204" s="32"/>
      <c r="D204" s="163" t="s">
        <v>191</v>
      </c>
      <c r="E204" s="32"/>
      <c r="F204" s="171" t="s">
        <v>736</v>
      </c>
      <c r="G204" s="32"/>
      <c r="H204" s="32"/>
      <c r="I204" s="172"/>
      <c r="J204" s="32"/>
      <c r="K204" s="32"/>
      <c r="L204" s="33"/>
      <c r="M204" s="173"/>
      <c r="N204" s="174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191</v>
      </c>
      <c r="AU204" s="17" t="s">
        <v>88</v>
      </c>
    </row>
    <row r="205" spans="1:65" s="2" customFormat="1" ht="14.4" customHeight="1">
      <c r="A205" s="32"/>
      <c r="B205" s="148"/>
      <c r="C205" s="149" t="s">
        <v>352</v>
      </c>
      <c r="D205" s="149" t="s">
        <v>174</v>
      </c>
      <c r="E205" s="150" t="s">
        <v>737</v>
      </c>
      <c r="F205" s="151" t="s">
        <v>738</v>
      </c>
      <c r="G205" s="152" t="s">
        <v>177</v>
      </c>
      <c r="H205" s="153">
        <v>92</v>
      </c>
      <c r="I205" s="154"/>
      <c r="J205" s="155">
        <f>ROUND(I205*H205,2)</f>
        <v>0</v>
      </c>
      <c r="K205" s="151" t="s">
        <v>178</v>
      </c>
      <c r="L205" s="33"/>
      <c r="M205" s="156" t="s">
        <v>1</v>
      </c>
      <c r="N205" s="157" t="s">
        <v>43</v>
      </c>
      <c r="O205" s="58"/>
      <c r="P205" s="158">
        <f>O205*H205</f>
        <v>0</v>
      </c>
      <c r="Q205" s="158">
        <v>0.00051</v>
      </c>
      <c r="R205" s="158">
        <f>Q205*H205</f>
        <v>0.04692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179</v>
      </c>
      <c r="AT205" s="160" t="s">
        <v>174</v>
      </c>
      <c r="AU205" s="160" t="s">
        <v>88</v>
      </c>
      <c r="AY205" s="17" t="s">
        <v>172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179</v>
      </c>
      <c r="BM205" s="160" t="s">
        <v>739</v>
      </c>
    </row>
    <row r="206" spans="1:47" s="2" customFormat="1" ht="18">
      <c r="A206" s="32"/>
      <c r="B206" s="33"/>
      <c r="C206" s="32"/>
      <c r="D206" s="163" t="s">
        <v>191</v>
      </c>
      <c r="E206" s="32"/>
      <c r="F206" s="171" t="s">
        <v>736</v>
      </c>
      <c r="G206" s="32"/>
      <c r="H206" s="32"/>
      <c r="I206" s="172"/>
      <c r="J206" s="32"/>
      <c r="K206" s="32"/>
      <c r="L206" s="33"/>
      <c r="M206" s="173"/>
      <c r="N206" s="174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191</v>
      </c>
      <c r="AU206" s="17" t="s">
        <v>88</v>
      </c>
    </row>
    <row r="207" spans="1:65" s="2" customFormat="1" ht="24.15" customHeight="1">
      <c r="A207" s="32"/>
      <c r="B207" s="148"/>
      <c r="C207" s="149" t="s">
        <v>357</v>
      </c>
      <c r="D207" s="149" t="s">
        <v>174</v>
      </c>
      <c r="E207" s="150" t="s">
        <v>740</v>
      </c>
      <c r="F207" s="151" t="s">
        <v>741</v>
      </c>
      <c r="G207" s="152" t="s">
        <v>177</v>
      </c>
      <c r="H207" s="153">
        <v>7</v>
      </c>
      <c r="I207" s="154"/>
      <c r="J207" s="155">
        <f>ROUND(I207*H207,2)</f>
        <v>0</v>
      </c>
      <c r="K207" s="151" t="s">
        <v>178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0.10373</v>
      </c>
      <c r="R207" s="158">
        <f>Q207*H207</f>
        <v>0.72611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179</v>
      </c>
      <c r="AT207" s="160" t="s">
        <v>174</v>
      </c>
      <c r="AU207" s="160" t="s">
        <v>88</v>
      </c>
      <c r="AY207" s="17" t="s">
        <v>172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179</v>
      </c>
      <c r="BM207" s="160" t="s">
        <v>742</v>
      </c>
    </row>
    <row r="208" spans="1:47" s="2" customFormat="1" ht="18">
      <c r="A208" s="32"/>
      <c r="B208" s="33"/>
      <c r="C208" s="32"/>
      <c r="D208" s="163" t="s">
        <v>191</v>
      </c>
      <c r="E208" s="32"/>
      <c r="F208" s="171" t="s">
        <v>732</v>
      </c>
      <c r="G208" s="32"/>
      <c r="H208" s="32"/>
      <c r="I208" s="172"/>
      <c r="J208" s="32"/>
      <c r="K208" s="32"/>
      <c r="L208" s="33"/>
      <c r="M208" s="173"/>
      <c r="N208" s="174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191</v>
      </c>
      <c r="AU208" s="17" t="s">
        <v>88</v>
      </c>
    </row>
    <row r="209" spans="1:65" s="2" customFormat="1" ht="24.15" customHeight="1">
      <c r="A209" s="32"/>
      <c r="B209" s="148"/>
      <c r="C209" s="149" t="s">
        <v>363</v>
      </c>
      <c r="D209" s="149" t="s">
        <v>174</v>
      </c>
      <c r="E209" s="150" t="s">
        <v>743</v>
      </c>
      <c r="F209" s="151" t="s">
        <v>744</v>
      </c>
      <c r="G209" s="152" t="s">
        <v>177</v>
      </c>
      <c r="H209" s="153">
        <v>46</v>
      </c>
      <c r="I209" s="154"/>
      <c r="J209" s="155">
        <f>ROUND(I209*H209,2)</f>
        <v>0</v>
      </c>
      <c r="K209" s="151" t="s">
        <v>178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0.12966</v>
      </c>
      <c r="R209" s="158">
        <f>Q209*H209</f>
        <v>5.96436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179</v>
      </c>
      <c r="AT209" s="160" t="s">
        <v>174</v>
      </c>
      <c r="AU209" s="160" t="s">
        <v>88</v>
      </c>
      <c r="AY209" s="17" t="s">
        <v>172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179</v>
      </c>
      <c r="BM209" s="160" t="s">
        <v>745</v>
      </c>
    </row>
    <row r="210" spans="1:47" s="2" customFormat="1" ht="18">
      <c r="A210" s="32"/>
      <c r="B210" s="33"/>
      <c r="C210" s="32"/>
      <c r="D210" s="163" t="s">
        <v>191</v>
      </c>
      <c r="E210" s="32"/>
      <c r="F210" s="171" t="s">
        <v>736</v>
      </c>
      <c r="G210" s="32"/>
      <c r="H210" s="32"/>
      <c r="I210" s="172"/>
      <c r="J210" s="32"/>
      <c r="K210" s="32"/>
      <c r="L210" s="33"/>
      <c r="M210" s="173"/>
      <c r="N210" s="174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191</v>
      </c>
      <c r="AU210" s="17" t="s">
        <v>88</v>
      </c>
    </row>
    <row r="211" spans="1:65" s="2" customFormat="1" ht="24.15" customHeight="1">
      <c r="A211" s="32"/>
      <c r="B211" s="148"/>
      <c r="C211" s="149" t="s">
        <v>370</v>
      </c>
      <c r="D211" s="149" t="s">
        <v>174</v>
      </c>
      <c r="E211" s="150" t="s">
        <v>746</v>
      </c>
      <c r="F211" s="151" t="s">
        <v>747</v>
      </c>
      <c r="G211" s="152" t="s">
        <v>177</v>
      </c>
      <c r="H211" s="153">
        <v>46</v>
      </c>
      <c r="I211" s="154"/>
      <c r="J211" s="155">
        <f>ROUND(I211*H211,2)</f>
        <v>0</v>
      </c>
      <c r="K211" s="151" t="s">
        <v>178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0.12966</v>
      </c>
      <c r="R211" s="158">
        <f>Q211*H211</f>
        <v>5.96436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179</v>
      </c>
      <c r="AT211" s="160" t="s">
        <v>174</v>
      </c>
      <c r="AU211" s="160" t="s">
        <v>88</v>
      </c>
      <c r="AY211" s="17" t="s">
        <v>172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179</v>
      </c>
      <c r="BM211" s="160" t="s">
        <v>748</v>
      </c>
    </row>
    <row r="212" spans="1:47" s="2" customFormat="1" ht="18">
      <c r="A212" s="32"/>
      <c r="B212" s="33"/>
      <c r="C212" s="32"/>
      <c r="D212" s="163" t="s">
        <v>191</v>
      </c>
      <c r="E212" s="32"/>
      <c r="F212" s="171" t="s">
        <v>749</v>
      </c>
      <c r="G212" s="32"/>
      <c r="H212" s="32"/>
      <c r="I212" s="172"/>
      <c r="J212" s="32"/>
      <c r="K212" s="32"/>
      <c r="L212" s="33"/>
      <c r="M212" s="173"/>
      <c r="N212" s="174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191</v>
      </c>
      <c r="AU212" s="17" t="s">
        <v>88</v>
      </c>
    </row>
    <row r="213" spans="1:65" s="2" customFormat="1" ht="24.15" customHeight="1">
      <c r="A213" s="32"/>
      <c r="B213" s="148"/>
      <c r="C213" s="149" t="s">
        <v>375</v>
      </c>
      <c r="D213" s="149" t="s">
        <v>174</v>
      </c>
      <c r="E213" s="150" t="s">
        <v>750</v>
      </c>
      <c r="F213" s="151" t="s">
        <v>751</v>
      </c>
      <c r="G213" s="152" t="s">
        <v>177</v>
      </c>
      <c r="H213" s="153">
        <v>7</v>
      </c>
      <c r="I213" s="154"/>
      <c r="J213" s="155">
        <f>ROUND(I213*H213,2)</f>
        <v>0</v>
      </c>
      <c r="K213" s="151" t="s">
        <v>178</v>
      </c>
      <c r="L213" s="33"/>
      <c r="M213" s="156" t="s">
        <v>1</v>
      </c>
      <c r="N213" s="157" t="s">
        <v>43</v>
      </c>
      <c r="O213" s="58"/>
      <c r="P213" s="158">
        <f>O213*H213</f>
        <v>0</v>
      </c>
      <c r="Q213" s="158">
        <v>0.15559</v>
      </c>
      <c r="R213" s="158">
        <f>Q213*H213</f>
        <v>1.08913</v>
      </c>
      <c r="S213" s="158">
        <v>0</v>
      </c>
      <c r="T213" s="15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179</v>
      </c>
      <c r="AT213" s="160" t="s">
        <v>174</v>
      </c>
      <c r="AU213" s="160" t="s">
        <v>88</v>
      </c>
      <c r="AY213" s="17" t="s">
        <v>172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7" t="s">
        <v>85</v>
      </c>
      <c r="BK213" s="161">
        <f>ROUND(I213*H213,2)</f>
        <v>0</v>
      </c>
      <c r="BL213" s="17" t="s">
        <v>179</v>
      </c>
      <c r="BM213" s="160" t="s">
        <v>752</v>
      </c>
    </row>
    <row r="214" spans="1:47" s="2" customFormat="1" ht="18">
      <c r="A214" s="32"/>
      <c r="B214" s="33"/>
      <c r="C214" s="32"/>
      <c r="D214" s="163" t="s">
        <v>191</v>
      </c>
      <c r="E214" s="32"/>
      <c r="F214" s="171" t="s">
        <v>732</v>
      </c>
      <c r="G214" s="32"/>
      <c r="H214" s="32"/>
      <c r="I214" s="172"/>
      <c r="J214" s="32"/>
      <c r="K214" s="32"/>
      <c r="L214" s="33"/>
      <c r="M214" s="173"/>
      <c r="N214" s="174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191</v>
      </c>
      <c r="AU214" s="17" t="s">
        <v>88</v>
      </c>
    </row>
    <row r="215" spans="1:65" s="2" customFormat="1" ht="24.15" customHeight="1">
      <c r="A215" s="32"/>
      <c r="B215" s="148"/>
      <c r="C215" s="149" t="s">
        <v>381</v>
      </c>
      <c r="D215" s="149" t="s">
        <v>174</v>
      </c>
      <c r="E215" s="150" t="s">
        <v>753</v>
      </c>
      <c r="F215" s="151" t="s">
        <v>754</v>
      </c>
      <c r="G215" s="152" t="s">
        <v>177</v>
      </c>
      <c r="H215" s="153">
        <v>23</v>
      </c>
      <c r="I215" s="154"/>
      <c r="J215" s="155">
        <f>ROUND(I215*H215,2)</f>
        <v>0</v>
      </c>
      <c r="K215" s="151" t="s">
        <v>178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0.23339</v>
      </c>
      <c r="R215" s="158">
        <f>Q215*H215</f>
        <v>5.36797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179</v>
      </c>
      <c r="AT215" s="160" t="s">
        <v>174</v>
      </c>
      <c r="AU215" s="160" t="s">
        <v>88</v>
      </c>
      <c r="AY215" s="17" t="s">
        <v>172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179</v>
      </c>
      <c r="BM215" s="160" t="s">
        <v>755</v>
      </c>
    </row>
    <row r="216" spans="1:47" s="2" customFormat="1" ht="18">
      <c r="A216" s="32"/>
      <c r="B216" s="33"/>
      <c r="C216" s="32"/>
      <c r="D216" s="163" t="s">
        <v>191</v>
      </c>
      <c r="E216" s="32"/>
      <c r="F216" s="171" t="s">
        <v>749</v>
      </c>
      <c r="G216" s="32"/>
      <c r="H216" s="32"/>
      <c r="I216" s="172"/>
      <c r="J216" s="32"/>
      <c r="K216" s="32"/>
      <c r="L216" s="33"/>
      <c r="M216" s="173"/>
      <c r="N216" s="174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191</v>
      </c>
      <c r="AU216" s="17" t="s">
        <v>88</v>
      </c>
    </row>
    <row r="217" spans="1:65" s="2" customFormat="1" ht="24.15" customHeight="1">
      <c r="A217" s="32"/>
      <c r="B217" s="148"/>
      <c r="C217" s="149" t="s">
        <v>386</v>
      </c>
      <c r="D217" s="149" t="s">
        <v>174</v>
      </c>
      <c r="E217" s="150" t="s">
        <v>402</v>
      </c>
      <c r="F217" s="151" t="s">
        <v>403</v>
      </c>
      <c r="G217" s="152" t="s">
        <v>177</v>
      </c>
      <c r="H217" s="153">
        <v>4</v>
      </c>
      <c r="I217" s="154"/>
      <c r="J217" s="155">
        <f>ROUND(I217*H217,2)</f>
        <v>0</v>
      </c>
      <c r="K217" s="151" t="s">
        <v>178</v>
      </c>
      <c r="L217" s="33"/>
      <c r="M217" s="156" t="s">
        <v>1</v>
      </c>
      <c r="N217" s="157" t="s">
        <v>43</v>
      </c>
      <c r="O217" s="58"/>
      <c r="P217" s="158">
        <f>O217*H217</f>
        <v>0</v>
      </c>
      <c r="Q217" s="158">
        <v>0.10362</v>
      </c>
      <c r="R217" s="158">
        <f>Q217*H217</f>
        <v>0.41448</v>
      </c>
      <c r="S217" s="158">
        <v>0</v>
      </c>
      <c r="T217" s="15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179</v>
      </c>
      <c r="AT217" s="160" t="s">
        <v>174</v>
      </c>
      <c r="AU217" s="160" t="s">
        <v>88</v>
      </c>
      <c r="AY217" s="17" t="s">
        <v>172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7" t="s">
        <v>85</v>
      </c>
      <c r="BK217" s="161">
        <f>ROUND(I217*H217,2)</f>
        <v>0</v>
      </c>
      <c r="BL217" s="17" t="s">
        <v>179</v>
      </c>
      <c r="BM217" s="160" t="s">
        <v>756</v>
      </c>
    </row>
    <row r="218" spans="1:47" s="2" customFormat="1" ht="18">
      <c r="A218" s="32"/>
      <c r="B218" s="33"/>
      <c r="C218" s="32"/>
      <c r="D218" s="163" t="s">
        <v>191</v>
      </c>
      <c r="E218" s="32"/>
      <c r="F218" s="171" t="s">
        <v>757</v>
      </c>
      <c r="G218" s="32"/>
      <c r="H218" s="32"/>
      <c r="I218" s="172"/>
      <c r="J218" s="32"/>
      <c r="K218" s="32"/>
      <c r="L218" s="33"/>
      <c r="M218" s="173"/>
      <c r="N218" s="174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191</v>
      </c>
      <c r="AU218" s="17" t="s">
        <v>88</v>
      </c>
    </row>
    <row r="219" spans="2:63" s="12" customFormat="1" ht="22.75" customHeight="1">
      <c r="B219" s="135"/>
      <c r="D219" s="136" t="s">
        <v>77</v>
      </c>
      <c r="E219" s="146" t="s">
        <v>211</v>
      </c>
      <c r="F219" s="146" t="s">
        <v>410</v>
      </c>
      <c r="I219" s="138"/>
      <c r="J219" s="147">
        <f>BK219</f>
        <v>0</v>
      </c>
      <c r="L219" s="135"/>
      <c r="M219" s="140"/>
      <c r="N219" s="141"/>
      <c r="O219" s="141"/>
      <c r="P219" s="142">
        <f>SUM(P220:P439)</f>
        <v>0</v>
      </c>
      <c r="Q219" s="141"/>
      <c r="R219" s="142">
        <f>SUM(R220:R439)</f>
        <v>42.83709923999999</v>
      </c>
      <c r="S219" s="141"/>
      <c r="T219" s="143">
        <f>SUM(T220:T439)</f>
        <v>65.2715</v>
      </c>
      <c r="AR219" s="136" t="s">
        <v>85</v>
      </c>
      <c r="AT219" s="144" t="s">
        <v>77</v>
      </c>
      <c r="AU219" s="144" t="s">
        <v>85</v>
      </c>
      <c r="AY219" s="136" t="s">
        <v>172</v>
      </c>
      <c r="BK219" s="145">
        <f>SUM(BK220:BK439)</f>
        <v>0</v>
      </c>
    </row>
    <row r="220" spans="1:65" s="2" customFormat="1" ht="14.4" customHeight="1">
      <c r="A220" s="32"/>
      <c r="B220" s="148"/>
      <c r="C220" s="149" t="s">
        <v>391</v>
      </c>
      <c r="D220" s="149" t="s">
        <v>174</v>
      </c>
      <c r="E220" s="150" t="s">
        <v>758</v>
      </c>
      <c r="F220" s="151" t="s">
        <v>759</v>
      </c>
      <c r="G220" s="152" t="s">
        <v>200</v>
      </c>
      <c r="H220" s="153">
        <v>347</v>
      </c>
      <c r="I220" s="154"/>
      <c r="J220" s="155">
        <f>ROUND(I220*H220,2)</f>
        <v>0</v>
      </c>
      <c r="K220" s="151" t="s">
        <v>178</v>
      </c>
      <c r="L220" s="33"/>
      <c r="M220" s="156" t="s">
        <v>1</v>
      </c>
      <c r="N220" s="157" t="s">
        <v>43</v>
      </c>
      <c r="O220" s="58"/>
      <c r="P220" s="158">
        <f>O220*H220</f>
        <v>0</v>
      </c>
      <c r="Q220" s="158">
        <v>0</v>
      </c>
      <c r="R220" s="158">
        <f>Q220*H220</f>
        <v>0</v>
      </c>
      <c r="S220" s="158">
        <v>0.044</v>
      </c>
      <c r="T220" s="159">
        <f>S220*H220</f>
        <v>15.267999999999999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179</v>
      </c>
      <c r="AT220" s="160" t="s">
        <v>174</v>
      </c>
      <c r="AU220" s="160" t="s">
        <v>88</v>
      </c>
      <c r="AY220" s="17" t="s">
        <v>172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179</v>
      </c>
      <c r="BM220" s="160" t="s">
        <v>760</v>
      </c>
    </row>
    <row r="221" spans="1:65" s="2" customFormat="1" ht="24.15" customHeight="1">
      <c r="A221" s="32"/>
      <c r="B221" s="148"/>
      <c r="C221" s="149" t="s">
        <v>396</v>
      </c>
      <c r="D221" s="149" t="s">
        <v>174</v>
      </c>
      <c r="E221" s="150" t="s">
        <v>761</v>
      </c>
      <c r="F221" s="151" t="s">
        <v>762</v>
      </c>
      <c r="G221" s="152" t="s">
        <v>200</v>
      </c>
      <c r="H221" s="153">
        <v>515.5</v>
      </c>
      <c r="I221" s="154"/>
      <c r="J221" s="155">
        <f>ROUND(I221*H221,2)</f>
        <v>0</v>
      </c>
      <c r="K221" s="151" t="s">
        <v>178</v>
      </c>
      <c r="L221" s="33"/>
      <c r="M221" s="156" t="s">
        <v>1</v>
      </c>
      <c r="N221" s="157" t="s">
        <v>43</v>
      </c>
      <c r="O221" s="58"/>
      <c r="P221" s="158">
        <f>O221*H221</f>
        <v>0</v>
      </c>
      <c r="Q221" s="158">
        <v>0</v>
      </c>
      <c r="R221" s="158">
        <f>Q221*H221</f>
        <v>0</v>
      </c>
      <c r="S221" s="158">
        <v>0.097</v>
      </c>
      <c r="T221" s="159">
        <f>S221*H221</f>
        <v>50.0035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0" t="s">
        <v>179</v>
      </c>
      <c r="AT221" s="160" t="s">
        <v>174</v>
      </c>
      <c r="AU221" s="160" t="s">
        <v>88</v>
      </c>
      <c r="AY221" s="17" t="s">
        <v>172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7" t="s">
        <v>85</v>
      </c>
      <c r="BK221" s="161">
        <f>ROUND(I221*H221,2)</f>
        <v>0</v>
      </c>
      <c r="BL221" s="17" t="s">
        <v>179</v>
      </c>
      <c r="BM221" s="160" t="s">
        <v>763</v>
      </c>
    </row>
    <row r="222" spans="1:65" s="2" customFormat="1" ht="24.15" customHeight="1">
      <c r="A222" s="32"/>
      <c r="B222" s="148"/>
      <c r="C222" s="149" t="s">
        <v>401</v>
      </c>
      <c r="D222" s="149" t="s">
        <v>174</v>
      </c>
      <c r="E222" s="150" t="s">
        <v>764</v>
      </c>
      <c r="F222" s="151" t="s">
        <v>765</v>
      </c>
      <c r="G222" s="152" t="s">
        <v>200</v>
      </c>
      <c r="H222" s="153">
        <v>259.3</v>
      </c>
      <c r="I222" s="154"/>
      <c r="J222" s="155">
        <f>ROUND(I222*H222,2)</f>
        <v>0</v>
      </c>
      <c r="K222" s="151" t="s">
        <v>178</v>
      </c>
      <c r="L222" s="33"/>
      <c r="M222" s="156" t="s">
        <v>1</v>
      </c>
      <c r="N222" s="157" t="s">
        <v>43</v>
      </c>
      <c r="O222" s="58"/>
      <c r="P222" s="158">
        <f>O222*H222</f>
        <v>0</v>
      </c>
      <c r="Q222" s="158">
        <v>0</v>
      </c>
      <c r="R222" s="158">
        <f>Q222*H222</f>
        <v>0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179</v>
      </c>
      <c r="AT222" s="160" t="s">
        <v>174</v>
      </c>
      <c r="AU222" s="160" t="s">
        <v>88</v>
      </c>
      <c r="AY222" s="17" t="s">
        <v>172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179</v>
      </c>
      <c r="BM222" s="160" t="s">
        <v>766</v>
      </c>
    </row>
    <row r="223" spans="1:65" s="2" customFormat="1" ht="14.4" customHeight="1">
      <c r="A223" s="32"/>
      <c r="B223" s="148"/>
      <c r="C223" s="183" t="s">
        <v>405</v>
      </c>
      <c r="D223" s="183" t="s">
        <v>250</v>
      </c>
      <c r="E223" s="184" t="s">
        <v>767</v>
      </c>
      <c r="F223" s="185" t="s">
        <v>768</v>
      </c>
      <c r="G223" s="186" t="s">
        <v>200</v>
      </c>
      <c r="H223" s="187">
        <v>261.893</v>
      </c>
      <c r="I223" s="188"/>
      <c r="J223" s="189">
        <f>ROUND(I223*H223,2)</f>
        <v>0</v>
      </c>
      <c r="K223" s="185" t="s">
        <v>178</v>
      </c>
      <c r="L223" s="190"/>
      <c r="M223" s="191" t="s">
        <v>1</v>
      </c>
      <c r="N223" s="192" t="s">
        <v>43</v>
      </c>
      <c r="O223" s="58"/>
      <c r="P223" s="158">
        <f>O223*H223</f>
        <v>0</v>
      </c>
      <c r="Q223" s="158">
        <v>0.048</v>
      </c>
      <c r="R223" s="158">
        <f>Q223*H223</f>
        <v>12.570863999999998</v>
      </c>
      <c r="S223" s="158">
        <v>0</v>
      </c>
      <c r="T223" s="15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0" t="s">
        <v>211</v>
      </c>
      <c r="AT223" s="160" t="s">
        <v>250</v>
      </c>
      <c r="AU223" s="160" t="s">
        <v>88</v>
      </c>
      <c r="AY223" s="17" t="s">
        <v>172</v>
      </c>
      <c r="BE223" s="161">
        <f>IF(N223="základní",J223,0)</f>
        <v>0</v>
      </c>
      <c r="BF223" s="161">
        <f>IF(N223="snížená",J223,0)</f>
        <v>0</v>
      </c>
      <c r="BG223" s="161">
        <f>IF(N223="zákl. přenesená",J223,0)</f>
        <v>0</v>
      </c>
      <c r="BH223" s="161">
        <f>IF(N223="sníž. přenesená",J223,0)</f>
        <v>0</v>
      </c>
      <c r="BI223" s="161">
        <f>IF(N223="nulová",J223,0)</f>
        <v>0</v>
      </c>
      <c r="BJ223" s="17" t="s">
        <v>85</v>
      </c>
      <c r="BK223" s="161">
        <f>ROUND(I223*H223,2)</f>
        <v>0</v>
      </c>
      <c r="BL223" s="17" t="s">
        <v>179</v>
      </c>
      <c r="BM223" s="160" t="s">
        <v>769</v>
      </c>
    </row>
    <row r="224" spans="2:51" s="13" customFormat="1" ht="10">
      <c r="B224" s="162"/>
      <c r="D224" s="163" t="s">
        <v>181</v>
      </c>
      <c r="F224" s="165" t="s">
        <v>770</v>
      </c>
      <c r="H224" s="166">
        <v>261.893</v>
      </c>
      <c r="I224" s="167"/>
      <c r="L224" s="162"/>
      <c r="M224" s="168"/>
      <c r="N224" s="169"/>
      <c r="O224" s="169"/>
      <c r="P224" s="169"/>
      <c r="Q224" s="169"/>
      <c r="R224" s="169"/>
      <c r="S224" s="169"/>
      <c r="T224" s="170"/>
      <c r="AT224" s="164" t="s">
        <v>181</v>
      </c>
      <c r="AU224" s="164" t="s">
        <v>88</v>
      </c>
      <c r="AV224" s="13" t="s">
        <v>88</v>
      </c>
      <c r="AW224" s="13" t="s">
        <v>3</v>
      </c>
      <c r="AX224" s="13" t="s">
        <v>85</v>
      </c>
      <c r="AY224" s="164" t="s">
        <v>172</v>
      </c>
    </row>
    <row r="225" spans="1:65" s="2" customFormat="1" ht="24.15" customHeight="1">
      <c r="A225" s="32"/>
      <c r="B225" s="148"/>
      <c r="C225" s="149" t="s">
        <v>411</v>
      </c>
      <c r="D225" s="149" t="s">
        <v>174</v>
      </c>
      <c r="E225" s="150" t="s">
        <v>771</v>
      </c>
      <c r="F225" s="151" t="s">
        <v>772</v>
      </c>
      <c r="G225" s="152" t="s">
        <v>260</v>
      </c>
      <c r="H225" s="153">
        <v>7</v>
      </c>
      <c r="I225" s="154"/>
      <c r="J225" s="155">
        <f>ROUND(I225*H225,2)</f>
        <v>0</v>
      </c>
      <c r="K225" s="151" t="s">
        <v>178</v>
      </c>
      <c r="L225" s="33"/>
      <c r="M225" s="156" t="s">
        <v>1</v>
      </c>
      <c r="N225" s="157" t="s">
        <v>43</v>
      </c>
      <c r="O225" s="58"/>
      <c r="P225" s="158">
        <f>O225*H225</f>
        <v>0</v>
      </c>
      <c r="Q225" s="158">
        <v>0.00167</v>
      </c>
      <c r="R225" s="158">
        <f>Q225*H225</f>
        <v>0.01169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179</v>
      </c>
      <c r="AT225" s="160" t="s">
        <v>174</v>
      </c>
      <c r="AU225" s="160" t="s">
        <v>88</v>
      </c>
      <c r="AY225" s="17" t="s">
        <v>172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179</v>
      </c>
      <c r="BM225" s="160" t="s">
        <v>773</v>
      </c>
    </row>
    <row r="226" spans="1:65" s="2" customFormat="1" ht="24.15" customHeight="1">
      <c r="A226" s="32"/>
      <c r="B226" s="148"/>
      <c r="C226" s="183" t="s">
        <v>417</v>
      </c>
      <c r="D226" s="183" t="s">
        <v>250</v>
      </c>
      <c r="E226" s="184" t="s">
        <v>774</v>
      </c>
      <c r="F226" s="185" t="s">
        <v>775</v>
      </c>
      <c r="G226" s="186" t="s">
        <v>260</v>
      </c>
      <c r="H226" s="187">
        <v>6</v>
      </c>
      <c r="I226" s="188"/>
      <c r="J226" s="189">
        <f>ROUND(I226*H226,2)</f>
        <v>0</v>
      </c>
      <c r="K226" s="185" t="s">
        <v>178</v>
      </c>
      <c r="L226" s="190"/>
      <c r="M226" s="191" t="s">
        <v>1</v>
      </c>
      <c r="N226" s="192" t="s">
        <v>43</v>
      </c>
      <c r="O226" s="58"/>
      <c r="P226" s="158">
        <f>O226*H226</f>
        <v>0</v>
      </c>
      <c r="Q226" s="158">
        <v>0.0145</v>
      </c>
      <c r="R226" s="158">
        <f>Q226*H226</f>
        <v>0.08700000000000001</v>
      </c>
      <c r="S226" s="158">
        <v>0</v>
      </c>
      <c r="T226" s="15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0" t="s">
        <v>211</v>
      </c>
      <c r="AT226" s="160" t="s">
        <v>250</v>
      </c>
      <c r="AU226" s="160" t="s">
        <v>88</v>
      </c>
      <c r="AY226" s="17" t="s">
        <v>172</v>
      </c>
      <c r="BE226" s="161">
        <f>IF(N226="základní",J226,0)</f>
        <v>0</v>
      </c>
      <c r="BF226" s="161">
        <f>IF(N226="snížená",J226,0)</f>
        <v>0</v>
      </c>
      <c r="BG226" s="161">
        <f>IF(N226="zákl. přenesená",J226,0)</f>
        <v>0</v>
      </c>
      <c r="BH226" s="161">
        <f>IF(N226="sníž. přenesená",J226,0)</f>
        <v>0</v>
      </c>
      <c r="BI226" s="161">
        <f>IF(N226="nulová",J226,0)</f>
        <v>0</v>
      </c>
      <c r="BJ226" s="17" t="s">
        <v>85</v>
      </c>
      <c r="BK226" s="161">
        <f>ROUND(I226*H226,2)</f>
        <v>0</v>
      </c>
      <c r="BL226" s="17" t="s">
        <v>179</v>
      </c>
      <c r="BM226" s="160" t="s">
        <v>776</v>
      </c>
    </row>
    <row r="227" spans="2:51" s="13" customFormat="1" ht="10">
      <c r="B227" s="162"/>
      <c r="D227" s="163" t="s">
        <v>181</v>
      </c>
      <c r="E227" s="164" t="s">
        <v>1</v>
      </c>
      <c r="F227" s="165" t="s">
        <v>777</v>
      </c>
      <c r="H227" s="166">
        <v>2</v>
      </c>
      <c r="I227" s="167"/>
      <c r="L227" s="162"/>
      <c r="M227" s="168"/>
      <c r="N227" s="169"/>
      <c r="O227" s="169"/>
      <c r="P227" s="169"/>
      <c r="Q227" s="169"/>
      <c r="R227" s="169"/>
      <c r="S227" s="169"/>
      <c r="T227" s="170"/>
      <c r="AT227" s="164" t="s">
        <v>181</v>
      </c>
      <c r="AU227" s="164" t="s">
        <v>88</v>
      </c>
      <c r="AV227" s="13" t="s">
        <v>88</v>
      </c>
      <c r="AW227" s="13" t="s">
        <v>34</v>
      </c>
      <c r="AX227" s="13" t="s">
        <v>78</v>
      </c>
      <c r="AY227" s="164" t="s">
        <v>172</v>
      </c>
    </row>
    <row r="228" spans="2:51" s="13" customFormat="1" ht="10">
      <c r="B228" s="162"/>
      <c r="D228" s="163" t="s">
        <v>181</v>
      </c>
      <c r="E228" s="164" t="s">
        <v>1</v>
      </c>
      <c r="F228" s="165" t="s">
        <v>778</v>
      </c>
      <c r="H228" s="166">
        <v>1</v>
      </c>
      <c r="I228" s="167"/>
      <c r="L228" s="162"/>
      <c r="M228" s="168"/>
      <c r="N228" s="169"/>
      <c r="O228" s="169"/>
      <c r="P228" s="169"/>
      <c r="Q228" s="169"/>
      <c r="R228" s="169"/>
      <c r="S228" s="169"/>
      <c r="T228" s="170"/>
      <c r="AT228" s="164" t="s">
        <v>181</v>
      </c>
      <c r="AU228" s="164" t="s">
        <v>88</v>
      </c>
      <c r="AV228" s="13" t="s">
        <v>88</v>
      </c>
      <c r="AW228" s="13" t="s">
        <v>34</v>
      </c>
      <c r="AX228" s="13" t="s">
        <v>78</v>
      </c>
      <c r="AY228" s="164" t="s">
        <v>172</v>
      </c>
    </row>
    <row r="229" spans="2:51" s="13" customFormat="1" ht="10">
      <c r="B229" s="162"/>
      <c r="D229" s="163" t="s">
        <v>181</v>
      </c>
      <c r="E229" s="164" t="s">
        <v>1</v>
      </c>
      <c r="F229" s="165" t="s">
        <v>779</v>
      </c>
      <c r="H229" s="166">
        <v>3</v>
      </c>
      <c r="I229" s="167"/>
      <c r="L229" s="162"/>
      <c r="M229" s="168"/>
      <c r="N229" s="169"/>
      <c r="O229" s="169"/>
      <c r="P229" s="169"/>
      <c r="Q229" s="169"/>
      <c r="R229" s="169"/>
      <c r="S229" s="169"/>
      <c r="T229" s="170"/>
      <c r="AT229" s="164" t="s">
        <v>181</v>
      </c>
      <c r="AU229" s="164" t="s">
        <v>88</v>
      </c>
      <c r="AV229" s="13" t="s">
        <v>88</v>
      </c>
      <c r="AW229" s="13" t="s">
        <v>34</v>
      </c>
      <c r="AX229" s="13" t="s">
        <v>78</v>
      </c>
      <c r="AY229" s="164" t="s">
        <v>172</v>
      </c>
    </row>
    <row r="230" spans="2:51" s="14" customFormat="1" ht="10">
      <c r="B230" s="175"/>
      <c r="D230" s="163" t="s">
        <v>181</v>
      </c>
      <c r="E230" s="176" t="s">
        <v>1</v>
      </c>
      <c r="F230" s="177" t="s">
        <v>221</v>
      </c>
      <c r="H230" s="178">
        <v>6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181</v>
      </c>
      <c r="AU230" s="176" t="s">
        <v>88</v>
      </c>
      <c r="AV230" s="14" t="s">
        <v>179</v>
      </c>
      <c r="AW230" s="14" t="s">
        <v>34</v>
      </c>
      <c r="AX230" s="14" t="s">
        <v>85</v>
      </c>
      <c r="AY230" s="176" t="s">
        <v>172</v>
      </c>
    </row>
    <row r="231" spans="1:65" s="2" customFormat="1" ht="24.15" customHeight="1">
      <c r="A231" s="32"/>
      <c r="B231" s="148"/>
      <c r="C231" s="183" t="s">
        <v>421</v>
      </c>
      <c r="D231" s="183" t="s">
        <v>250</v>
      </c>
      <c r="E231" s="184" t="s">
        <v>780</v>
      </c>
      <c r="F231" s="185" t="s">
        <v>781</v>
      </c>
      <c r="G231" s="186" t="s">
        <v>260</v>
      </c>
      <c r="H231" s="187">
        <v>1</v>
      </c>
      <c r="I231" s="188"/>
      <c r="J231" s="189">
        <f>ROUND(I231*H231,2)</f>
        <v>0</v>
      </c>
      <c r="K231" s="185" t="s">
        <v>178</v>
      </c>
      <c r="L231" s="190"/>
      <c r="M231" s="191" t="s">
        <v>1</v>
      </c>
      <c r="N231" s="192" t="s">
        <v>43</v>
      </c>
      <c r="O231" s="58"/>
      <c r="P231" s="158">
        <f>O231*H231</f>
        <v>0</v>
      </c>
      <c r="Q231" s="158">
        <v>0.008</v>
      </c>
      <c r="R231" s="158">
        <f>Q231*H231</f>
        <v>0.008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211</v>
      </c>
      <c r="AT231" s="160" t="s">
        <v>250</v>
      </c>
      <c r="AU231" s="160" t="s">
        <v>88</v>
      </c>
      <c r="AY231" s="17" t="s">
        <v>172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179</v>
      </c>
      <c r="BM231" s="160" t="s">
        <v>782</v>
      </c>
    </row>
    <row r="232" spans="2:51" s="13" customFormat="1" ht="10">
      <c r="B232" s="162"/>
      <c r="D232" s="163" t="s">
        <v>181</v>
      </c>
      <c r="E232" s="164" t="s">
        <v>1</v>
      </c>
      <c r="F232" s="165" t="s">
        <v>783</v>
      </c>
      <c r="H232" s="166">
        <v>1</v>
      </c>
      <c r="I232" s="167"/>
      <c r="L232" s="162"/>
      <c r="M232" s="168"/>
      <c r="N232" s="169"/>
      <c r="O232" s="169"/>
      <c r="P232" s="169"/>
      <c r="Q232" s="169"/>
      <c r="R232" s="169"/>
      <c r="S232" s="169"/>
      <c r="T232" s="170"/>
      <c r="AT232" s="164" t="s">
        <v>181</v>
      </c>
      <c r="AU232" s="164" t="s">
        <v>88</v>
      </c>
      <c r="AV232" s="13" t="s">
        <v>88</v>
      </c>
      <c r="AW232" s="13" t="s">
        <v>34</v>
      </c>
      <c r="AX232" s="13" t="s">
        <v>85</v>
      </c>
      <c r="AY232" s="164" t="s">
        <v>172</v>
      </c>
    </row>
    <row r="233" spans="1:65" s="2" customFormat="1" ht="24.15" customHeight="1">
      <c r="A233" s="32"/>
      <c r="B233" s="148"/>
      <c r="C233" s="149" t="s">
        <v>426</v>
      </c>
      <c r="D233" s="149" t="s">
        <v>174</v>
      </c>
      <c r="E233" s="150" t="s">
        <v>784</v>
      </c>
      <c r="F233" s="151" t="s">
        <v>785</v>
      </c>
      <c r="G233" s="152" t="s">
        <v>260</v>
      </c>
      <c r="H233" s="153">
        <v>1</v>
      </c>
      <c r="I233" s="154"/>
      <c r="J233" s="155">
        <f>ROUND(I233*H233,2)</f>
        <v>0</v>
      </c>
      <c r="K233" s="151" t="s">
        <v>178</v>
      </c>
      <c r="L233" s="33"/>
      <c r="M233" s="156" t="s">
        <v>1</v>
      </c>
      <c r="N233" s="157" t="s">
        <v>43</v>
      </c>
      <c r="O233" s="58"/>
      <c r="P233" s="158">
        <f>O233*H233</f>
        <v>0</v>
      </c>
      <c r="Q233" s="158">
        <v>0.00171</v>
      </c>
      <c r="R233" s="158">
        <f>Q233*H233</f>
        <v>0.00171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179</v>
      </c>
      <c r="AT233" s="160" t="s">
        <v>174</v>
      </c>
      <c r="AU233" s="160" t="s">
        <v>88</v>
      </c>
      <c r="AY233" s="17" t="s">
        <v>172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179</v>
      </c>
      <c r="BM233" s="160" t="s">
        <v>786</v>
      </c>
    </row>
    <row r="234" spans="1:65" s="2" customFormat="1" ht="24.15" customHeight="1">
      <c r="A234" s="32"/>
      <c r="B234" s="148"/>
      <c r="C234" s="183" t="s">
        <v>430</v>
      </c>
      <c r="D234" s="183" t="s">
        <v>250</v>
      </c>
      <c r="E234" s="184" t="s">
        <v>787</v>
      </c>
      <c r="F234" s="185" t="s">
        <v>788</v>
      </c>
      <c r="G234" s="186" t="s">
        <v>260</v>
      </c>
      <c r="H234" s="187">
        <v>1</v>
      </c>
      <c r="I234" s="188"/>
      <c r="J234" s="189">
        <f>ROUND(I234*H234,2)</f>
        <v>0</v>
      </c>
      <c r="K234" s="185" t="s">
        <v>178</v>
      </c>
      <c r="L234" s="190"/>
      <c r="M234" s="191" t="s">
        <v>1</v>
      </c>
      <c r="N234" s="192" t="s">
        <v>43</v>
      </c>
      <c r="O234" s="58"/>
      <c r="P234" s="158">
        <f>O234*H234</f>
        <v>0</v>
      </c>
      <c r="Q234" s="158">
        <v>0.0149</v>
      </c>
      <c r="R234" s="158">
        <f>Q234*H234</f>
        <v>0.0149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211</v>
      </c>
      <c r="AT234" s="160" t="s">
        <v>250</v>
      </c>
      <c r="AU234" s="160" t="s">
        <v>88</v>
      </c>
      <c r="AY234" s="17" t="s">
        <v>172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179</v>
      </c>
      <c r="BM234" s="160" t="s">
        <v>789</v>
      </c>
    </row>
    <row r="235" spans="1:47" s="2" customFormat="1" ht="18">
      <c r="A235" s="32"/>
      <c r="B235" s="33"/>
      <c r="C235" s="32"/>
      <c r="D235" s="163" t="s">
        <v>191</v>
      </c>
      <c r="E235" s="32"/>
      <c r="F235" s="171" t="s">
        <v>790</v>
      </c>
      <c r="G235" s="32"/>
      <c r="H235" s="32"/>
      <c r="I235" s="172"/>
      <c r="J235" s="32"/>
      <c r="K235" s="32"/>
      <c r="L235" s="33"/>
      <c r="M235" s="173"/>
      <c r="N235" s="174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191</v>
      </c>
      <c r="AU235" s="17" t="s">
        <v>88</v>
      </c>
    </row>
    <row r="236" spans="1:65" s="2" customFormat="1" ht="24.15" customHeight="1">
      <c r="A236" s="32"/>
      <c r="B236" s="148"/>
      <c r="C236" s="149" t="s">
        <v>435</v>
      </c>
      <c r="D236" s="149" t="s">
        <v>174</v>
      </c>
      <c r="E236" s="150" t="s">
        <v>791</v>
      </c>
      <c r="F236" s="151" t="s">
        <v>792</v>
      </c>
      <c r="G236" s="152" t="s">
        <v>260</v>
      </c>
      <c r="H236" s="153">
        <v>9</v>
      </c>
      <c r="I236" s="154"/>
      <c r="J236" s="155">
        <f>ROUND(I236*H236,2)</f>
        <v>0</v>
      </c>
      <c r="K236" s="151" t="s">
        <v>178</v>
      </c>
      <c r="L236" s="33"/>
      <c r="M236" s="156" t="s">
        <v>1</v>
      </c>
      <c r="N236" s="157" t="s">
        <v>43</v>
      </c>
      <c r="O236" s="58"/>
      <c r="P236" s="158">
        <f>O236*H236</f>
        <v>0</v>
      </c>
      <c r="Q236" s="158">
        <v>0.00167</v>
      </c>
      <c r="R236" s="158">
        <f>Q236*H236</f>
        <v>0.01503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179</v>
      </c>
      <c r="AT236" s="160" t="s">
        <v>174</v>
      </c>
      <c r="AU236" s="160" t="s">
        <v>88</v>
      </c>
      <c r="AY236" s="17" t="s">
        <v>172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85</v>
      </c>
      <c r="BK236" s="161">
        <f>ROUND(I236*H236,2)</f>
        <v>0</v>
      </c>
      <c r="BL236" s="17" t="s">
        <v>179</v>
      </c>
      <c r="BM236" s="160" t="s">
        <v>793</v>
      </c>
    </row>
    <row r="237" spans="1:65" s="2" customFormat="1" ht="24.15" customHeight="1">
      <c r="A237" s="32"/>
      <c r="B237" s="148"/>
      <c r="C237" s="183" t="s">
        <v>439</v>
      </c>
      <c r="D237" s="183" t="s">
        <v>250</v>
      </c>
      <c r="E237" s="184" t="s">
        <v>794</v>
      </c>
      <c r="F237" s="185" t="s">
        <v>795</v>
      </c>
      <c r="G237" s="186" t="s">
        <v>260</v>
      </c>
      <c r="H237" s="187">
        <v>4</v>
      </c>
      <c r="I237" s="188"/>
      <c r="J237" s="189">
        <f>ROUND(I237*H237,2)</f>
        <v>0</v>
      </c>
      <c r="K237" s="185" t="s">
        <v>178</v>
      </c>
      <c r="L237" s="190"/>
      <c r="M237" s="191" t="s">
        <v>1</v>
      </c>
      <c r="N237" s="192" t="s">
        <v>43</v>
      </c>
      <c r="O237" s="58"/>
      <c r="P237" s="158">
        <f>O237*H237</f>
        <v>0</v>
      </c>
      <c r="Q237" s="158">
        <v>0.0121</v>
      </c>
      <c r="R237" s="158">
        <f>Q237*H237</f>
        <v>0.0484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211</v>
      </c>
      <c r="AT237" s="160" t="s">
        <v>250</v>
      </c>
      <c r="AU237" s="160" t="s">
        <v>88</v>
      </c>
      <c r="AY237" s="17" t="s">
        <v>172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179</v>
      </c>
      <c r="BM237" s="160" t="s">
        <v>796</v>
      </c>
    </row>
    <row r="238" spans="1:47" s="2" customFormat="1" ht="18">
      <c r="A238" s="32"/>
      <c r="B238" s="33"/>
      <c r="C238" s="32"/>
      <c r="D238" s="163" t="s">
        <v>191</v>
      </c>
      <c r="E238" s="32"/>
      <c r="F238" s="171" t="s">
        <v>797</v>
      </c>
      <c r="G238" s="32"/>
      <c r="H238" s="32"/>
      <c r="I238" s="172"/>
      <c r="J238" s="32"/>
      <c r="K238" s="32"/>
      <c r="L238" s="33"/>
      <c r="M238" s="173"/>
      <c r="N238" s="174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191</v>
      </c>
      <c r="AU238" s="17" t="s">
        <v>88</v>
      </c>
    </row>
    <row r="239" spans="1:65" s="2" customFormat="1" ht="24.15" customHeight="1">
      <c r="A239" s="32"/>
      <c r="B239" s="148"/>
      <c r="C239" s="183" t="s">
        <v>444</v>
      </c>
      <c r="D239" s="183" t="s">
        <v>250</v>
      </c>
      <c r="E239" s="184" t="s">
        <v>798</v>
      </c>
      <c r="F239" s="185" t="s">
        <v>799</v>
      </c>
      <c r="G239" s="186" t="s">
        <v>260</v>
      </c>
      <c r="H239" s="187">
        <v>1</v>
      </c>
      <c r="I239" s="188"/>
      <c r="J239" s="189">
        <f>ROUND(I239*H239,2)</f>
        <v>0</v>
      </c>
      <c r="K239" s="185" t="s">
        <v>1</v>
      </c>
      <c r="L239" s="190"/>
      <c r="M239" s="191" t="s">
        <v>1</v>
      </c>
      <c r="N239" s="192" t="s">
        <v>43</v>
      </c>
      <c r="O239" s="58"/>
      <c r="P239" s="158">
        <f>O239*H239</f>
        <v>0</v>
      </c>
      <c r="Q239" s="158">
        <v>0.0137</v>
      </c>
      <c r="R239" s="158">
        <f>Q239*H239</f>
        <v>0.0137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211</v>
      </c>
      <c r="AT239" s="160" t="s">
        <v>250</v>
      </c>
      <c r="AU239" s="160" t="s">
        <v>88</v>
      </c>
      <c r="AY239" s="17" t="s">
        <v>172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179</v>
      </c>
      <c r="BM239" s="160" t="s">
        <v>800</v>
      </c>
    </row>
    <row r="240" spans="2:51" s="13" customFormat="1" ht="10">
      <c r="B240" s="162"/>
      <c r="D240" s="163" t="s">
        <v>181</v>
      </c>
      <c r="E240" s="164" t="s">
        <v>1</v>
      </c>
      <c r="F240" s="165" t="s">
        <v>783</v>
      </c>
      <c r="H240" s="166">
        <v>1</v>
      </c>
      <c r="I240" s="167"/>
      <c r="L240" s="162"/>
      <c r="M240" s="168"/>
      <c r="N240" s="169"/>
      <c r="O240" s="169"/>
      <c r="P240" s="169"/>
      <c r="Q240" s="169"/>
      <c r="R240" s="169"/>
      <c r="S240" s="169"/>
      <c r="T240" s="170"/>
      <c r="AT240" s="164" t="s">
        <v>181</v>
      </c>
      <c r="AU240" s="164" t="s">
        <v>88</v>
      </c>
      <c r="AV240" s="13" t="s">
        <v>88</v>
      </c>
      <c r="AW240" s="13" t="s">
        <v>34</v>
      </c>
      <c r="AX240" s="13" t="s">
        <v>85</v>
      </c>
      <c r="AY240" s="164" t="s">
        <v>172</v>
      </c>
    </row>
    <row r="241" spans="1:65" s="2" customFormat="1" ht="24.15" customHeight="1">
      <c r="A241" s="32"/>
      <c r="B241" s="148"/>
      <c r="C241" s="183" t="s">
        <v>448</v>
      </c>
      <c r="D241" s="183" t="s">
        <v>250</v>
      </c>
      <c r="E241" s="184" t="s">
        <v>801</v>
      </c>
      <c r="F241" s="185" t="s">
        <v>802</v>
      </c>
      <c r="G241" s="186" t="s">
        <v>260</v>
      </c>
      <c r="H241" s="187">
        <v>1</v>
      </c>
      <c r="I241" s="188"/>
      <c r="J241" s="189">
        <f>ROUND(I241*H241,2)</f>
        <v>0</v>
      </c>
      <c r="K241" s="185" t="s">
        <v>178</v>
      </c>
      <c r="L241" s="190"/>
      <c r="M241" s="191" t="s">
        <v>1</v>
      </c>
      <c r="N241" s="192" t="s">
        <v>43</v>
      </c>
      <c r="O241" s="58"/>
      <c r="P241" s="158">
        <f>O241*H241</f>
        <v>0</v>
      </c>
      <c r="Q241" s="158">
        <v>0.01</v>
      </c>
      <c r="R241" s="158">
        <f>Q241*H241</f>
        <v>0.01</v>
      </c>
      <c r="S241" s="158">
        <v>0</v>
      </c>
      <c r="T241" s="15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0" t="s">
        <v>211</v>
      </c>
      <c r="AT241" s="160" t="s">
        <v>250</v>
      </c>
      <c r="AU241" s="160" t="s">
        <v>88</v>
      </c>
      <c r="AY241" s="17" t="s">
        <v>172</v>
      </c>
      <c r="BE241" s="161">
        <f>IF(N241="základní",J241,0)</f>
        <v>0</v>
      </c>
      <c r="BF241" s="161">
        <f>IF(N241="snížená",J241,0)</f>
        <v>0</v>
      </c>
      <c r="BG241" s="161">
        <f>IF(N241="zákl. přenesená",J241,0)</f>
        <v>0</v>
      </c>
      <c r="BH241" s="161">
        <f>IF(N241="sníž. přenesená",J241,0)</f>
        <v>0</v>
      </c>
      <c r="BI241" s="161">
        <f>IF(N241="nulová",J241,0)</f>
        <v>0</v>
      </c>
      <c r="BJ241" s="17" t="s">
        <v>85</v>
      </c>
      <c r="BK241" s="161">
        <f>ROUND(I241*H241,2)</f>
        <v>0</v>
      </c>
      <c r="BL241" s="17" t="s">
        <v>179</v>
      </c>
      <c r="BM241" s="160" t="s">
        <v>803</v>
      </c>
    </row>
    <row r="242" spans="2:51" s="13" customFormat="1" ht="10">
      <c r="B242" s="162"/>
      <c r="D242" s="163" t="s">
        <v>181</v>
      </c>
      <c r="E242" s="164" t="s">
        <v>1</v>
      </c>
      <c r="F242" s="165" t="s">
        <v>804</v>
      </c>
      <c r="H242" s="166">
        <v>1</v>
      </c>
      <c r="I242" s="167"/>
      <c r="L242" s="162"/>
      <c r="M242" s="168"/>
      <c r="N242" s="169"/>
      <c r="O242" s="169"/>
      <c r="P242" s="169"/>
      <c r="Q242" s="169"/>
      <c r="R242" s="169"/>
      <c r="S242" s="169"/>
      <c r="T242" s="170"/>
      <c r="AT242" s="164" t="s">
        <v>181</v>
      </c>
      <c r="AU242" s="164" t="s">
        <v>88</v>
      </c>
      <c r="AV242" s="13" t="s">
        <v>88</v>
      </c>
      <c r="AW242" s="13" t="s">
        <v>34</v>
      </c>
      <c r="AX242" s="13" t="s">
        <v>85</v>
      </c>
      <c r="AY242" s="164" t="s">
        <v>172</v>
      </c>
    </row>
    <row r="243" spans="1:65" s="2" customFormat="1" ht="24.15" customHeight="1">
      <c r="A243" s="32"/>
      <c r="B243" s="148"/>
      <c r="C243" s="183" t="s">
        <v>452</v>
      </c>
      <c r="D243" s="183" t="s">
        <v>250</v>
      </c>
      <c r="E243" s="184" t="s">
        <v>805</v>
      </c>
      <c r="F243" s="185" t="s">
        <v>806</v>
      </c>
      <c r="G243" s="186" t="s">
        <v>260</v>
      </c>
      <c r="H243" s="187">
        <v>3</v>
      </c>
      <c r="I243" s="188"/>
      <c r="J243" s="189">
        <f>ROUND(I243*H243,2)</f>
        <v>0</v>
      </c>
      <c r="K243" s="185" t="s">
        <v>1</v>
      </c>
      <c r="L243" s="190"/>
      <c r="M243" s="191" t="s">
        <v>1</v>
      </c>
      <c r="N243" s="192" t="s">
        <v>43</v>
      </c>
      <c r="O243" s="58"/>
      <c r="P243" s="158">
        <f>O243*H243</f>
        <v>0</v>
      </c>
      <c r="Q243" s="158">
        <v>0.01</v>
      </c>
      <c r="R243" s="158">
        <f>Q243*H243</f>
        <v>0.03</v>
      </c>
      <c r="S243" s="158">
        <v>0</v>
      </c>
      <c r="T243" s="15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0" t="s">
        <v>211</v>
      </c>
      <c r="AT243" s="160" t="s">
        <v>250</v>
      </c>
      <c r="AU243" s="160" t="s">
        <v>88</v>
      </c>
      <c r="AY243" s="17" t="s">
        <v>172</v>
      </c>
      <c r="BE243" s="161">
        <f>IF(N243="základní",J243,0)</f>
        <v>0</v>
      </c>
      <c r="BF243" s="161">
        <f>IF(N243="snížená",J243,0)</f>
        <v>0</v>
      </c>
      <c r="BG243" s="161">
        <f>IF(N243="zákl. přenesená",J243,0)</f>
        <v>0</v>
      </c>
      <c r="BH243" s="161">
        <f>IF(N243="sníž. přenesená",J243,0)</f>
        <v>0</v>
      </c>
      <c r="BI243" s="161">
        <f>IF(N243="nulová",J243,0)</f>
        <v>0</v>
      </c>
      <c r="BJ243" s="17" t="s">
        <v>85</v>
      </c>
      <c r="BK243" s="161">
        <f>ROUND(I243*H243,2)</f>
        <v>0</v>
      </c>
      <c r="BL243" s="17" t="s">
        <v>179</v>
      </c>
      <c r="BM243" s="160" t="s">
        <v>807</v>
      </c>
    </row>
    <row r="244" spans="2:51" s="13" customFormat="1" ht="10">
      <c r="B244" s="162"/>
      <c r="D244" s="163" t="s">
        <v>181</v>
      </c>
      <c r="E244" s="164" t="s">
        <v>1</v>
      </c>
      <c r="F244" s="165" t="s">
        <v>777</v>
      </c>
      <c r="H244" s="166">
        <v>2</v>
      </c>
      <c r="I244" s="167"/>
      <c r="L244" s="162"/>
      <c r="M244" s="168"/>
      <c r="N244" s="169"/>
      <c r="O244" s="169"/>
      <c r="P244" s="169"/>
      <c r="Q244" s="169"/>
      <c r="R244" s="169"/>
      <c r="S244" s="169"/>
      <c r="T244" s="170"/>
      <c r="AT244" s="164" t="s">
        <v>181</v>
      </c>
      <c r="AU244" s="164" t="s">
        <v>88</v>
      </c>
      <c r="AV244" s="13" t="s">
        <v>88</v>
      </c>
      <c r="AW244" s="13" t="s">
        <v>34</v>
      </c>
      <c r="AX244" s="13" t="s">
        <v>78</v>
      </c>
      <c r="AY244" s="164" t="s">
        <v>172</v>
      </c>
    </row>
    <row r="245" spans="2:51" s="13" customFormat="1" ht="10">
      <c r="B245" s="162"/>
      <c r="D245" s="163" t="s">
        <v>181</v>
      </c>
      <c r="E245" s="164" t="s">
        <v>1</v>
      </c>
      <c r="F245" s="165" t="s">
        <v>778</v>
      </c>
      <c r="H245" s="166">
        <v>1</v>
      </c>
      <c r="I245" s="167"/>
      <c r="L245" s="162"/>
      <c r="M245" s="168"/>
      <c r="N245" s="169"/>
      <c r="O245" s="169"/>
      <c r="P245" s="169"/>
      <c r="Q245" s="169"/>
      <c r="R245" s="169"/>
      <c r="S245" s="169"/>
      <c r="T245" s="170"/>
      <c r="AT245" s="164" t="s">
        <v>181</v>
      </c>
      <c r="AU245" s="164" t="s">
        <v>88</v>
      </c>
      <c r="AV245" s="13" t="s">
        <v>88</v>
      </c>
      <c r="AW245" s="13" t="s">
        <v>34</v>
      </c>
      <c r="AX245" s="13" t="s">
        <v>78</v>
      </c>
      <c r="AY245" s="164" t="s">
        <v>172</v>
      </c>
    </row>
    <row r="246" spans="2:51" s="14" customFormat="1" ht="10">
      <c r="B246" s="175"/>
      <c r="D246" s="163" t="s">
        <v>181</v>
      </c>
      <c r="E246" s="176" t="s">
        <v>1</v>
      </c>
      <c r="F246" s="177" t="s">
        <v>221</v>
      </c>
      <c r="H246" s="178">
        <v>3</v>
      </c>
      <c r="I246" s="179"/>
      <c r="L246" s="175"/>
      <c r="M246" s="180"/>
      <c r="N246" s="181"/>
      <c r="O246" s="181"/>
      <c r="P246" s="181"/>
      <c r="Q246" s="181"/>
      <c r="R246" s="181"/>
      <c r="S246" s="181"/>
      <c r="T246" s="182"/>
      <c r="AT246" s="176" t="s">
        <v>181</v>
      </c>
      <c r="AU246" s="176" t="s">
        <v>88</v>
      </c>
      <c r="AV246" s="14" t="s">
        <v>179</v>
      </c>
      <c r="AW246" s="14" t="s">
        <v>34</v>
      </c>
      <c r="AX246" s="14" t="s">
        <v>85</v>
      </c>
      <c r="AY246" s="176" t="s">
        <v>172</v>
      </c>
    </row>
    <row r="247" spans="1:65" s="2" customFormat="1" ht="24.15" customHeight="1">
      <c r="A247" s="32"/>
      <c r="B247" s="148"/>
      <c r="C247" s="149" t="s">
        <v>456</v>
      </c>
      <c r="D247" s="149" t="s">
        <v>174</v>
      </c>
      <c r="E247" s="150" t="s">
        <v>808</v>
      </c>
      <c r="F247" s="151" t="s">
        <v>809</v>
      </c>
      <c r="G247" s="152" t="s">
        <v>260</v>
      </c>
      <c r="H247" s="153">
        <v>13</v>
      </c>
      <c r="I247" s="154"/>
      <c r="J247" s="155">
        <f>ROUND(I247*H247,2)</f>
        <v>0</v>
      </c>
      <c r="K247" s="151" t="s">
        <v>178</v>
      </c>
      <c r="L247" s="33"/>
      <c r="M247" s="156" t="s">
        <v>1</v>
      </c>
      <c r="N247" s="157" t="s">
        <v>43</v>
      </c>
      <c r="O247" s="58"/>
      <c r="P247" s="158">
        <f>O247*H247</f>
        <v>0</v>
      </c>
      <c r="Q247" s="158">
        <v>0.00171</v>
      </c>
      <c r="R247" s="158">
        <f>Q247*H247</f>
        <v>0.02223</v>
      </c>
      <c r="S247" s="158">
        <v>0</v>
      </c>
      <c r="T247" s="15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0" t="s">
        <v>179</v>
      </c>
      <c r="AT247" s="160" t="s">
        <v>174</v>
      </c>
      <c r="AU247" s="160" t="s">
        <v>88</v>
      </c>
      <c r="AY247" s="17" t="s">
        <v>172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85</v>
      </c>
      <c r="BK247" s="161">
        <f>ROUND(I247*H247,2)</f>
        <v>0</v>
      </c>
      <c r="BL247" s="17" t="s">
        <v>179</v>
      </c>
      <c r="BM247" s="160" t="s">
        <v>810</v>
      </c>
    </row>
    <row r="248" spans="1:65" s="2" customFormat="1" ht="24.15" customHeight="1">
      <c r="A248" s="32"/>
      <c r="B248" s="148"/>
      <c r="C248" s="183" t="s">
        <v>460</v>
      </c>
      <c r="D248" s="183" t="s">
        <v>250</v>
      </c>
      <c r="E248" s="184" t="s">
        <v>811</v>
      </c>
      <c r="F248" s="185" t="s">
        <v>812</v>
      </c>
      <c r="G248" s="186" t="s">
        <v>260</v>
      </c>
      <c r="H248" s="187">
        <v>5</v>
      </c>
      <c r="I248" s="188"/>
      <c r="J248" s="189">
        <f>ROUND(I248*H248,2)</f>
        <v>0</v>
      </c>
      <c r="K248" s="185" t="s">
        <v>178</v>
      </c>
      <c r="L248" s="190"/>
      <c r="M248" s="191" t="s">
        <v>1</v>
      </c>
      <c r="N248" s="192" t="s">
        <v>43</v>
      </c>
      <c r="O248" s="58"/>
      <c r="P248" s="158">
        <f>O248*H248</f>
        <v>0</v>
      </c>
      <c r="Q248" s="158">
        <v>0.015</v>
      </c>
      <c r="R248" s="158">
        <f>Q248*H248</f>
        <v>0.075</v>
      </c>
      <c r="S248" s="158">
        <v>0</v>
      </c>
      <c r="T248" s="15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0" t="s">
        <v>211</v>
      </c>
      <c r="AT248" s="160" t="s">
        <v>250</v>
      </c>
      <c r="AU248" s="160" t="s">
        <v>88</v>
      </c>
      <c r="AY248" s="17" t="s">
        <v>172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85</v>
      </c>
      <c r="BK248" s="161">
        <f>ROUND(I248*H248,2)</f>
        <v>0</v>
      </c>
      <c r="BL248" s="17" t="s">
        <v>179</v>
      </c>
      <c r="BM248" s="160" t="s">
        <v>813</v>
      </c>
    </row>
    <row r="249" spans="2:51" s="13" customFormat="1" ht="10">
      <c r="B249" s="162"/>
      <c r="D249" s="163" t="s">
        <v>181</v>
      </c>
      <c r="E249" s="164" t="s">
        <v>1</v>
      </c>
      <c r="F249" s="165" t="s">
        <v>783</v>
      </c>
      <c r="H249" s="166">
        <v>1</v>
      </c>
      <c r="I249" s="167"/>
      <c r="L249" s="162"/>
      <c r="M249" s="168"/>
      <c r="N249" s="169"/>
      <c r="O249" s="169"/>
      <c r="P249" s="169"/>
      <c r="Q249" s="169"/>
      <c r="R249" s="169"/>
      <c r="S249" s="169"/>
      <c r="T249" s="170"/>
      <c r="AT249" s="164" t="s">
        <v>181</v>
      </c>
      <c r="AU249" s="164" t="s">
        <v>88</v>
      </c>
      <c r="AV249" s="13" t="s">
        <v>88</v>
      </c>
      <c r="AW249" s="13" t="s">
        <v>34</v>
      </c>
      <c r="AX249" s="13" t="s">
        <v>78</v>
      </c>
      <c r="AY249" s="164" t="s">
        <v>172</v>
      </c>
    </row>
    <row r="250" spans="2:51" s="13" customFormat="1" ht="10">
      <c r="B250" s="162"/>
      <c r="D250" s="163" t="s">
        <v>181</v>
      </c>
      <c r="E250" s="164" t="s">
        <v>1</v>
      </c>
      <c r="F250" s="165" t="s">
        <v>778</v>
      </c>
      <c r="H250" s="166">
        <v>1</v>
      </c>
      <c r="I250" s="167"/>
      <c r="L250" s="162"/>
      <c r="M250" s="168"/>
      <c r="N250" s="169"/>
      <c r="O250" s="169"/>
      <c r="P250" s="169"/>
      <c r="Q250" s="169"/>
      <c r="R250" s="169"/>
      <c r="S250" s="169"/>
      <c r="T250" s="170"/>
      <c r="AT250" s="164" t="s">
        <v>181</v>
      </c>
      <c r="AU250" s="164" t="s">
        <v>88</v>
      </c>
      <c r="AV250" s="13" t="s">
        <v>88</v>
      </c>
      <c r="AW250" s="13" t="s">
        <v>34</v>
      </c>
      <c r="AX250" s="13" t="s">
        <v>78</v>
      </c>
      <c r="AY250" s="164" t="s">
        <v>172</v>
      </c>
    </row>
    <row r="251" spans="2:51" s="13" customFormat="1" ht="10">
      <c r="B251" s="162"/>
      <c r="D251" s="163" t="s">
        <v>181</v>
      </c>
      <c r="E251" s="164" t="s">
        <v>1</v>
      </c>
      <c r="F251" s="165" t="s">
        <v>779</v>
      </c>
      <c r="H251" s="166">
        <v>3</v>
      </c>
      <c r="I251" s="167"/>
      <c r="L251" s="162"/>
      <c r="M251" s="168"/>
      <c r="N251" s="169"/>
      <c r="O251" s="169"/>
      <c r="P251" s="169"/>
      <c r="Q251" s="169"/>
      <c r="R251" s="169"/>
      <c r="S251" s="169"/>
      <c r="T251" s="170"/>
      <c r="AT251" s="164" t="s">
        <v>181</v>
      </c>
      <c r="AU251" s="164" t="s">
        <v>88</v>
      </c>
      <c r="AV251" s="13" t="s">
        <v>88</v>
      </c>
      <c r="AW251" s="13" t="s">
        <v>34</v>
      </c>
      <c r="AX251" s="13" t="s">
        <v>78</v>
      </c>
      <c r="AY251" s="164" t="s">
        <v>172</v>
      </c>
    </row>
    <row r="252" spans="2:51" s="14" customFormat="1" ht="10">
      <c r="B252" s="175"/>
      <c r="D252" s="163" t="s">
        <v>181</v>
      </c>
      <c r="E252" s="176" t="s">
        <v>1</v>
      </c>
      <c r="F252" s="177" t="s">
        <v>221</v>
      </c>
      <c r="H252" s="178">
        <v>5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6" t="s">
        <v>181</v>
      </c>
      <c r="AU252" s="176" t="s">
        <v>88</v>
      </c>
      <c r="AV252" s="14" t="s">
        <v>179</v>
      </c>
      <c r="AW252" s="14" t="s">
        <v>34</v>
      </c>
      <c r="AX252" s="14" t="s">
        <v>85</v>
      </c>
      <c r="AY252" s="176" t="s">
        <v>172</v>
      </c>
    </row>
    <row r="253" spans="1:65" s="2" customFormat="1" ht="24.15" customHeight="1">
      <c r="A253" s="32"/>
      <c r="B253" s="148"/>
      <c r="C253" s="183" t="s">
        <v>464</v>
      </c>
      <c r="D253" s="183" t="s">
        <v>250</v>
      </c>
      <c r="E253" s="184" t="s">
        <v>814</v>
      </c>
      <c r="F253" s="185" t="s">
        <v>815</v>
      </c>
      <c r="G253" s="186" t="s">
        <v>260</v>
      </c>
      <c r="H253" s="187">
        <v>8</v>
      </c>
      <c r="I253" s="188"/>
      <c r="J253" s="189">
        <f>ROUND(I253*H253,2)</f>
        <v>0</v>
      </c>
      <c r="K253" s="185" t="s">
        <v>178</v>
      </c>
      <c r="L253" s="190"/>
      <c r="M253" s="191" t="s">
        <v>1</v>
      </c>
      <c r="N253" s="192" t="s">
        <v>43</v>
      </c>
      <c r="O253" s="58"/>
      <c r="P253" s="158">
        <f>O253*H253</f>
        <v>0</v>
      </c>
      <c r="Q253" s="158">
        <v>0.0197</v>
      </c>
      <c r="R253" s="158">
        <f>Q253*H253</f>
        <v>0.1576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211</v>
      </c>
      <c r="AT253" s="160" t="s">
        <v>250</v>
      </c>
      <c r="AU253" s="160" t="s">
        <v>88</v>
      </c>
      <c r="AY253" s="17" t="s">
        <v>172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85</v>
      </c>
      <c r="BK253" s="161">
        <f>ROUND(I253*H253,2)</f>
        <v>0</v>
      </c>
      <c r="BL253" s="17" t="s">
        <v>179</v>
      </c>
      <c r="BM253" s="160" t="s">
        <v>816</v>
      </c>
    </row>
    <row r="254" spans="2:51" s="13" customFormat="1" ht="10">
      <c r="B254" s="162"/>
      <c r="D254" s="163" t="s">
        <v>181</v>
      </c>
      <c r="E254" s="164" t="s">
        <v>1</v>
      </c>
      <c r="F254" s="165" t="s">
        <v>817</v>
      </c>
      <c r="H254" s="166">
        <v>4</v>
      </c>
      <c r="I254" s="167"/>
      <c r="L254" s="162"/>
      <c r="M254" s="168"/>
      <c r="N254" s="169"/>
      <c r="O254" s="169"/>
      <c r="P254" s="169"/>
      <c r="Q254" s="169"/>
      <c r="R254" s="169"/>
      <c r="S254" s="169"/>
      <c r="T254" s="170"/>
      <c r="AT254" s="164" t="s">
        <v>181</v>
      </c>
      <c r="AU254" s="164" t="s">
        <v>88</v>
      </c>
      <c r="AV254" s="13" t="s">
        <v>88</v>
      </c>
      <c r="AW254" s="13" t="s">
        <v>34</v>
      </c>
      <c r="AX254" s="13" t="s">
        <v>78</v>
      </c>
      <c r="AY254" s="164" t="s">
        <v>172</v>
      </c>
    </row>
    <row r="255" spans="2:51" s="13" customFormat="1" ht="10">
      <c r="B255" s="162"/>
      <c r="D255" s="163" t="s">
        <v>181</v>
      </c>
      <c r="E255" s="164" t="s">
        <v>1</v>
      </c>
      <c r="F255" s="165" t="s">
        <v>818</v>
      </c>
      <c r="H255" s="166">
        <v>3</v>
      </c>
      <c r="I255" s="167"/>
      <c r="L255" s="162"/>
      <c r="M255" s="168"/>
      <c r="N255" s="169"/>
      <c r="O255" s="169"/>
      <c r="P255" s="169"/>
      <c r="Q255" s="169"/>
      <c r="R255" s="169"/>
      <c r="S255" s="169"/>
      <c r="T255" s="170"/>
      <c r="AT255" s="164" t="s">
        <v>181</v>
      </c>
      <c r="AU255" s="164" t="s">
        <v>88</v>
      </c>
      <c r="AV255" s="13" t="s">
        <v>88</v>
      </c>
      <c r="AW255" s="13" t="s">
        <v>34</v>
      </c>
      <c r="AX255" s="13" t="s">
        <v>78</v>
      </c>
      <c r="AY255" s="164" t="s">
        <v>172</v>
      </c>
    </row>
    <row r="256" spans="2:51" s="13" customFormat="1" ht="10">
      <c r="B256" s="162"/>
      <c r="D256" s="163" t="s">
        <v>181</v>
      </c>
      <c r="E256" s="164" t="s">
        <v>1</v>
      </c>
      <c r="F256" s="165" t="s">
        <v>819</v>
      </c>
      <c r="H256" s="166">
        <v>1</v>
      </c>
      <c r="I256" s="167"/>
      <c r="L256" s="162"/>
      <c r="M256" s="168"/>
      <c r="N256" s="169"/>
      <c r="O256" s="169"/>
      <c r="P256" s="169"/>
      <c r="Q256" s="169"/>
      <c r="R256" s="169"/>
      <c r="S256" s="169"/>
      <c r="T256" s="170"/>
      <c r="AT256" s="164" t="s">
        <v>181</v>
      </c>
      <c r="AU256" s="164" t="s">
        <v>88</v>
      </c>
      <c r="AV256" s="13" t="s">
        <v>88</v>
      </c>
      <c r="AW256" s="13" t="s">
        <v>34</v>
      </c>
      <c r="AX256" s="13" t="s">
        <v>78</v>
      </c>
      <c r="AY256" s="164" t="s">
        <v>172</v>
      </c>
    </row>
    <row r="257" spans="2:51" s="14" customFormat="1" ht="10">
      <c r="B257" s="175"/>
      <c r="D257" s="163" t="s">
        <v>181</v>
      </c>
      <c r="E257" s="176" t="s">
        <v>1</v>
      </c>
      <c r="F257" s="177" t="s">
        <v>221</v>
      </c>
      <c r="H257" s="178">
        <v>8</v>
      </c>
      <c r="I257" s="179"/>
      <c r="L257" s="175"/>
      <c r="M257" s="180"/>
      <c r="N257" s="181"/>
      <c r="O257" s="181"/>
      <c r="P257" s="181"/>
      <c r="Q257" s="181"/>
      <c r="R257" s="181"/>
      <c r="S257" s="181"/>
      <c r="T257" s="182"/>
      <c r="AT257" s="176" t="s">
        <v>181</v>
      </c>
      <c r="AU257" s="176" t="s">
        <v>88</v>
      </c>
      <c r="AV257" s="14" t="s">
        <v>179</v>
      </c>
      <c r="AW257" s="14" t="s">
        <v>34</v>
      </c>
      <c r="AX257" s="14" t="s">
        <v>85</v>
      </c>
      <c r="AY257" s="176" t="s">
        <v>172</v>
      </c>
    </row>
    <row r="258" spans="1:65" s="2" customFormat="1" ht="24.15" customHeight="1">
      <c r="A258" s="32"/>
      <c r="B258" s="148"/>
      <c r="C258" s="149" t="s">
        <v>468</v>
      </c>
      <c r="D258" s="149" t="s">
        <v>174</v>
      </c>
      <c r="E258" s="150" t="s">
        <v>820</v>
      </c>
      <c r="F258" s="151" t="s">
        <v>821</v>
      </c>
      <c r="G258" s="152" t="s">
        <v>260</v>
      </c>
      <c r="H258" s="153">
        <v>4</v>
      </c>
      <c r="I258" s="154"/>
      <c r="J258" s="155">
        <f>ROUND(I258*H258,2)</f>
        <v>0</v>
      </c>
      <c r="K258" s="151" t="s">
        <v>178</v>
      </c>
      <c r="L258" s="33"/>
      <c r="M258" s="156" t="s">
        <v>1</v>
      </c>
      <c r="N258" s="157" t="s">
        <v>43</v>
      </c>
      <c r="O258" s="58"/>
      <c r="P258" s="158">
        <f>O258*H258</f>
        <v>0</v>
      </c>
      <c r="Q258" s="158">
        <v>0</v>
      </c>
      <c r="R258" s="158">
        <f>Q258*H258</f>
        <v>0</v>
      </c>
      <c r="S258" s="158">
        <v>0</v>
      </c>
      <c r="T258" s="159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0" t="s">
        <v>179</v>
      </c>
      <c r="AT258" s="160" t="s">
        <v>174</v>
      </c>
      <c r="AU258" s="160" t="s">
        <v>88</v>
      </c>
      <c r="AY258" s="17" t="s">
        <v>172</v>
      </c>
      <c r="BE258" s="161">
        <f>IF(N258="základní",J258,0)</f>
        <v>0</v>
      </c>
      <c r="BF258" s="161">
        <f>IF(N258="snížená",J258,0)</f>
        <v>0</v>
      </c>
      <c r="BG258" s="161">
        <f>IF(N258="zákl. přenesená",J258,0)</f>
        <v>0</v>
      </c>
      <c r="BH258" s="161">
        <f>IF(N258="sníž. přenesená",J258,0)</f>
        <v>0</v>
      </c>
      <c r="BI258" s="161">
        <f>IF(N258="nulová",J258,0)</f>
        <v>0</v>
      </c>
      <c r="BJ258" s="17" t="s">
        <v>85</v>
      </c>
      <c r="BK258" s="161">
        <f>ROUND(I258*H258,2)</f>
        <v>0</v>
      </c>
      <c r="BL258" s="17" t="s">
        <v>179</v>
      </c>
      <c r="BM258" s="160" t="s">
        <v>822</v>
      </c>
    </row>
    <row r="259" spans="1:65" s="2" customFormat="1" ht="24.15" customHeight="1">
      <c r="A259" s="32"/>
      <c r="B259" s="148"/>
      <c r="C259" s="183" t="s">
        <v>476</v>
      </c>
      <c r="D259" s="183" t="s">
        <v>250</v>
      </c>
      <c r="E259" s="184" t="s">
        <v>823</v>
      </c>
      <c r="F259" s="185" t="s">
        <v>824</v>
      </c>
      <c r="G259" s="186" t="s">
        <v>260</v>
      </c>
      <c r="H259" s="187">
        <v>1</v>
      </c>
      <c r="I259" s="188"/>
      <c r="J259" s="189">
        <f>ROUND(I259*H259,2)</f>
        <v>0</v>
      </c>
      <c r="K259" s="185" t="s">
        <v>178</v>
      </c>
      <c r="L259" s="190"/>
      <c r="M259" s="191" t="s">
        <v>1</v>
      </c>
      <c r="N259" s="192" t="s">
        <v>43</v>
      </c>
      <c r="O259" s="58"/>
      <c r="P259" s="158">
        <f>O259*H259</f>
        <v>0</v>
      </c>
      <c r="Q259" s="158">
        <v>0.0215</v>
      </c>
      <c r="R259" s="158">
        <f>Q259*H259</f>
        <v>0.0215</v>
      </c>
      <c r="S259" s="158">
        <v>0</v>
      </c>
      <c r="T259" s="15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211</v>
      </c>
      <c r="AT259" s="160" t="s">
        <v>250</v>
      </c>
      <c r="AU259" s="160" t="s">
        <v>88</v>
      </c>
      <c r="AY259" s="17" t="s">
        <v>172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17" t="s">
        <v>85</v>
      </c>
      <c r="BK259" s="161">
        <f>ROUND(I259*H259,2)</f>
        <v>0</v>
      </c>
      <c r="BL259" s="17" t="s">
        <v>179</v>
      </c>
      <c r="BM259" s="160" t="s">
        <v>825</v>
      </c>
    </row>
    <row r="260" spans="1:47" s="2" customFormat="1" ht="18">
      <c r="A260" s="32"/>
      <c r="B260" s="33"/>
      <c r="C260" s="32"/>
      <c r="D260" s="163" t="s">
        <v>191</v>
      </c>
      <c r="E260" s="32"/>
      <c r="F260" s="171" t="s">
        <v>797</v>
      </c>
      <c r="G260" s="32"/>
      <c r="H260" s="32"/>
      <c r="I260" s="172"/>
      <c r="J260" s="32"/>
      <c r="K260" s="32"/>
      <c r="L260" s="33"/>
      <c r="M260" s="173"/>
      <c r="N260" s="174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191</v>
      </c>
      <c r="AU260" s="17" t="s">
        <v>88</v>
      </c>
    </row>
    <row r="261" spans="1:65" s="2" customFormat="1" ht="24.15" customHeight="1">
      <c r="A261" s="32"/>
      <c r="B261" s="148"/>
      <c r="C261" s="183" t="s">
        <v>480</v>
      </c>
      <c r="D261" s="183" t="s">
        <v>250</v>
      </c>
      <c r="E261" s="184" t="s">
        <v>826</v>
      </c>
      <c r="F261" s="185" t="s">
        <v>827</v>
      </c>
      <c r="G261" s="186" t="s">
        <v>260</v>
      </c>
      <c r="H261" s="187">
        <v>1</v>
      </c>
      <c r="I261" s="188"/>
      <c r="J261" s="189">
        <f>ROUND(I261*H261,2)</f>
        <v>0</v>
      </c>
      <c r="K261" s="185" t="s">
        <v>178</v>
      </c>
      <c r="L261" s="190"/>
      <c r="M261" s="191" t="s">
        <v>1</v>
      </c>
      <c r="N261" s="192" t="s">
        <v>43</v>
      </c>
      <c r="O261" s="58"/>
      <c r="P261" s="158">
        <f>O261*H261</f>
        <v>0</v>
      </c>
      <c r="Q261" s="158">
        <v>0.0236</v>
      </c>
      <c r="R261" s="158">
        <f>Q261*H261</f>
        <v>0.0236</v>
      </c>
      <c r="S261" s="158">
        <v>0</v>
      </c>
      <c r="T261" s="15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0" t="s">
        <v>211</v>
      </c>
      <c r="AT261" s="160" t="s">
        <v>250</v>
      </c>
      <c r="AU261" s="160" t="s">
        <v>88</v>
      </c>
      <c r="AY261" s="17" t="s">
        <v>172</v>
      </c>
      <c r="BE261" s="161">
        <f>IF(N261="základní",J261,0)</f>
        <v>0</v>
      </c>
      <c r="BF261" s="161">
        <f>IF(N261="snížená",J261,0)</f>
        <v>0</v>
      </c>
      <c r="BG261" s="161">
        <f>IF(N261="zákl. přenesená",J261,0)</f>
        <v>0</v>
      </c>
      <c r="BH261" s="161">
        <f>IF(N261="sníž. přenesená",J261,0)</f>
        <v>0</v>
      </c>
      <c r="BI261" s="161">
        <f>IF(N261="nulová",J261,0)</f>
        <v>0</v>
      </c>
      <c r="BJ261" s="17" t="s">
        <v>85</v>
      </c>
      <c r="BK261" s="161">
        <f>ROUND(I261*H261,2)</f>
        <v>0</v>
      </c>
      <c r="BL261" s="17" t="s">
        <v>179</v>
      </c>
      <c r="BM261" s="160" t="s">
        <v>828</v>
      </c>
    </row>
    <row r="262" spans="1:47" s="2" customFormat="1" ht="18">
      <c r="A262" s="32"/>
      <c r="B262" s="33"/>
      <c r="C262" s="32"/>
      <c r="D262" s="163" t="s">
        <v>191</v>
      </c>
      <c r="E262" s="32"/>
      <c r="F262" s="171" t="s">
        <v>797</v>
      </c>
      <c r="G262" s="32"/>
      <c r="H262" s="32"/>
      <c r="I262" s="172"/>
      <c r="J262" s="32"/>
      <c r="K262" s="32"/>
      <c r="L262" s="33"/>
      <c r="M262" s="173"/>
      <c r="N262" s="174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191</v>
      </c>
      <c r="AU262" s="17" t="s">
        <v>88</v>
      </c>
    </row>
    <row r="263" spans="1:65" s="2" customFormat="1" ht="24.15" customHeight="1">
      <c r="A263" s="32"/>
      <c r="B263" s="148"/>
      <c r="C263" s="183" t="s">
        <v>485</v>
      </c>
      <c r="D263" s="183" t="s">
        <v>250</v>
      </c>
      <c r="E263" s="184" t="s">
        <v>829</v>
      </c>
      <c r="F263" s="185" t="s">
        <v>830</v>
      </c>
      <c r="G263" s="186" t="s">
        <v>260</v>
      </c>
      <c r="H263" s="187">
        <v>2</v>
      </c>
      <c r="I263" s="188"/>
      <c r="J263" s="189">
        <f>ROUND(I263*H263,2)</f>
        <v>0</v>
      </c>
      <c r="K263" s="185" t="s">
        <v>178</v>
      </c>
      <c r="L263" s="190"/>
      <c r="M263" s="191" t="s">
        <v>1</v>
      </c>
      <c r="N263" s="192" t="s">
        <v>43</v>
      </c>
      <c r="O263" s="58"/>
      <c r="P263" s="158">
        <f>O263*H263</f>
        <v>0</v>
      </c>
      <c r="Q263" s="158">
        <v>0.014</v>
      </c>
      <c r="R263" s="158">
        <f>Q263*H263</f>
        <v>0.028</v>
      </c>
      <c r="S263" s="158">
        <v>0</v>
      </c>
      <c r="T263" s="15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0" t="s">
        <v>211</v>
      </c>
      <c r="AT263" s="160" t="s">
        <v>250</v>
      </c>
      <c r="AU263" s="160" t="s">
        <v>88</v>
      </c>
      <c r="AY263" s="17" t="s">
        <v>172</v>
      </c>
      <c r="BE263" s="161">
        <f>IF(N263="základní",J263,0)</f>
        <v>0</v>
      </c>
      <c r="BF263" s="161">
        <f>IF(N263="snížená",J263,0)</f>
        <v>0</v>
      </c>
      <c r="BG263" s="161">
        <f>IF(N263="zákl. přenesená",J263,0)</f>
        <v>0</v>
      </c>
      <c r="BH263" s="161">
        <f>IF(N263="sníž. přenesená",J263,0)</f>
        <v>0</v>
      </c>
      <c r="BI263" s="161">
        <f>IF(N263="nulová",J263,0)</f>
        <v>0</v>
      </c>
      <c r="BJ263" s="17" t="s">
        <v>85</v>
      </c>
      <c r="BK263" s="161">
        <f>ROUND(I263*H263,2)</f>
        <v>0</v>
      </c>
      <c r="BL263" s="17" t="s">
        <v>179</v>
      </c>
      <c r="BM263" s="160" t="s">
        <v>831</v>
      </c>
    </row>
    <row r="264" spans="1:47" s="2" customFormat="1" ht="18">
      <c r="A264" s="32"/>
      <c r="B264" s="33"/>
      <c r="C264" s="32"/>
      <c r="D264" s="163" t="s">
        <v>191</v>
      </c>
      <c r="E264" s="32"/>
      <c r="F264" s="171" t="s">
        <v>797</v>
      </c>
      <c r="G264" s="32"/>
      <c r="H264" s="32"/>
      <c r="I264" s="172"/>
      <c r="J264" s="32"/>
      <c r="K264" s="32"/>
      <c r="L264" s="33"/>
      <c r="M264" s="173"/>
      <c r="N264" s="174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191</v>
      </c>
      <c r="AU264" s="17" t="s">
        <v>88</v>
      </c>
    </row>
    <row r="265" spans="1:65" s="2" customFormat="1" ht="24.15" customHeight="1">
      <c r="A265" s="32"/>
      <c r="B265" s="148"/>
      <c r="C265" s="149" t="s">
        <v>489</v>
      </c>
      <c r="D265" s="149" t="s">
        <v>174</v>
      </c>
      <c r="E265" s="150" t="s">
        <v>832</v>
      </c>
      <c r="F265" s="151" t="s">
        <v>833</v>
      </c>
      <c r="G265" s="152" t="s">
        <v>260</v>
      </c>
      <c r="H265" s="153">
        <v>2</v>
      </c>
      <c r="I265" s="154"/>
      <c r="J265" s="155">
        <f>ROUND(I265*H265,2)</f>
        <v>0</v>
      </c>
      <c r="K265" s="151" t="s">
        <v>178</v>
      </c>
      <c r="L265" s="33"/>
      <c r="M265" s="156" t="s">
        <v>1</v>
      </c>
      <c r="N265" s="157" t="s">
        <v>43</v>
      </c>
      <c r="O265" s="58"/>
      <c r="P265" s="158">
        <f>O265*H265</f>
        <v>0</v>
      </c>
      <c r="Q265" s="158">
        <v>0.0038</v>
      </c>
      <c r="R265" s="158">
        <f>Q265*H265</f>
        <v>0.0076</v>
      </c>
      <c r="S265" s="158">
        <v>0</v>
      </c>
      <c r="T265" s="15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0" t="s">
        <v>179</v>
      </c>
      <c r="AT265" s="160" t="s">
        <v>174</v>
      </c>
      <c r="AU265" s="160" t="s">
        <v>88</v>
      </c>
      <c r="AY265" s="17" t="s">
        <v>172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17" t="s">
        <v>85</v>
      </c>
      <c r="BK265" s="161">
        <f>ROUND(I265*H265,2)</f>
        <v>0</v>
      </c>
      <c r="BL265" s="17" t="s">
        <v>179</v>
      </c>
      <c r="BM265" s="160" t="s">
        <v>834</v>
      </c>
    </row>
    <row r="266" spans="1:65" s="2" customFormat="1" ht="24.15" customHeight="1">
      <c r="A266" s="32"/>
      <c r="B266" s="148"/>
      <c r="C266" s="183" t="s">
        <v>493</v>
      </c>
      <c r="D266" s="183" t="s">
        <v>250</v>
      </c>
      <c r="E266" s="184" t="s">
        <v>835</v>
      </c>
      <c r="F266" s="185" t="s">
        <v>836</v>
      </c>
      <c r="G266" s="186" t="s">
        <v>260</v>
      </c>
      <c r="H266" s="187">
        <v>2</v>
      </c>
      <c r="I266" s="188"/>
      <c r="J266" s="189">
        <f>ROUND(I266*H266,2)</f>
        <v>0</v>
      </c>
      <c r="K266" s="185" t="s">
        <v>178</v>
      </c>
      <c r="L266" s="190"/>
      <c r="M266" s="191" t="s">
        <v>1</v>
      </c>
      <c r="N266" s="192" t="s">
        <v>43</v>
      </c>
      <c r="O266" s="58"/>
      <c r="P266" s="158">
        <f>O266*H266</f>
        <v>0</v>
      </c>
      <c r="Q266" s="158">
        <v>0.0299</v>
      </c>
      <c r="R266" s="158">
        <f>Q266*H266</f>
        <v>0.0598</v>
      </c>
      <c r="S266" s="158">
        <v>0</v>
      </c>
      <c r="T266" s="15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0" t="s">
        <v>211</v>
      </c>
      <c r="AT266" s="160" t="s">
        <v>250</v>
      </c>
      <c r="AU266" s="160" t="s">
        <v>88</v>
      </c>
      <c r="AY266" s="17" t="s">
        <v>172</v>
      </c>
      <c r="BE266" s="161">
        <f>IF(N266="základní",J266,0)</f>
        <v>0</v>
      </c>
      <c r="BF266" s="161">
        <f>IF(N266="snížená",J266,0)</f>
        <v>0</v>
      </c>
      <c r="BG266" s="161">
        <f>IF(N266="zákl. přenesená",J266,0)</f>
        <v>0</v>
      </c>
      <c r="BH266" s="161">
        <f>IF(N266="sníž. přenesená",J266,0)</f>
        <v>0</v>
      </c>
      <c r="BI266" s="161">
        <f>IF(N266="nulová",J266,0)</f>
        <v>0</v>
      </c>
      <c r="BJ266" s="17" t="s">
        <v>85</v>
      </c>
      <c r="BK266" s="161">
        <f>ROUND(I266*H266,2)</f>
        <v>0</v>
      </c>
      <c r="BL266" s="17" t="s">
        <v>179</v>
      </c>
      <c r="BM266" s="160" t="s">
        <v>837</v>
      </c>
    </row>
    <row r="267" spans="1:47" s="2" customFormat="1" ht="18">
      <c r="A267" s="32"/>
      <c r="B267" s="33"/>
      <c r="C267" s="32"/>
      <c r="D267" s="163" t="s">
        <v>191</v>
      </c>
      <c r="E267" s="32"/>
      <c r="F267" s="171" t="s">
        <v>797</v>
      </c>
      <c r="G267" s="32"/>
      <c r="H267" s="32"/>
      <c r="I267" s="172"/>
      <c r="J267" s="32"/>
      <c r="K267" s="32"/>
      <c r="L267" s="33"/>
      <c r="M267" s="173"/>
      <c r="N267" s="174"/>
      <c r="O267" s="58"/>
      <c r="P267" s="58"/>
      <c r="Q267" s="58"/>
      <c r="R267" s="58"/>
      <c r="S267" s="58"/>
      <c r="T267" s="5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7" t="s">
        <v>191</v>
      </c>
      <c r="AU267" s="17" t="s">
        <v>88</v>
      </c>
    </row>
    <row r="268" spans="1:65" s="2" customFormat="1" ht="24.15" customHeight="1">
      <c r="A268" s="32"/>
      <c r="B268" s="148"/>
      <c r="C268" s="149" t="s">
        <v>498</v>
      </c>
      <c r="D268" s="149" t="s">
        <v>174</v>
      </c>
      <c r="E268" s="150" t="s">
        <v>838</v>
      </c>
      <c r="F268" s="151" t="s">
        <v>839</v>
      </c>
      <c r="G268" s="152" t="s">
        <v>260</v>
      </c>
      <c r="H268" s="153">
        <v>7</v>
      </c>
      <c r="I268" s="154"/>
      <c r="J268" s="155">
        <f>ROUND(I268*H268,2)</f>
        <v>0</v>
      </c>
      <c r="K268" s="151" t="s">
        <v>178</v>
      </c>
      <c r="L268" s="33"/>
      <c r="M268" s="156" t="s">
        <v>1</v>
      </c>
      <c r="N268" s="157" t="s">
        <v>43</v>
      </c>
      <c r="O268" s="58"/>
      <c r="P268" s="158">
        <f>O268*H268</f>
        <v>0</v>
      </c>
      <c r="Q268" s="158">
        <v>0.00505</v>
      </c>
      <c r="R268" s="158">
        <f>Q268*H268</f>
        <v>0.03535</v>
      </c>
      <c r="S268" s="158">
        <v>0</v>
      </c>
      <c r="T268" s="15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0" t="s">
        <v>179</v>
      </c>
      <c r="AT268" s="160" t="s">
        <v>174</v>
      </c>
      <c r="AU268" s="160" t="s">
        <v>88</v>
      </c>
      <c r="AY268" s="17" t="s">
        <v>172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7" t="s">
        <v>85</v>
      </c>
      <c r="BK268" s="161">
        <f>ROUND(I268*H268,2)</f>
        <v>0</v>
      </c>
      <c r="BL268" s="17" t="s">
        <v>179</v>
      </c>
      <c r="BM268" s="160" t="s">
        <v>840</v>
      </c>
    </row>
    <row r="269" spans="1:65" s="2" customFormat="1" ht="24.15" customHeight="1">
      <c r="A269" s="32"/>
      <c r="B269" s="148"/>
      <c r="C269" s="183" t="s">
        <v>503</v>
      </c>
      <c r="D269" s="183" t="s">
        <v>250</v>
      </c>
      <c r="E269" s="184" t="s">
        <v>841</v>
      </c>
      <c r="F269" s="185" t="s">
        <v>842</v>
      </c>
      <c r="G269" s="186" t="s">
        <v>260</v>
      </c>
      <c r="H269" s="187">
        <v>1</v>
      </c>
      <c r="I269" s="188"/>
      <c r="J269" s="189">
        <f>ROUND(I269*H269,2)</f>
        <v>0</v>
      </c>
      <c r="K269" s="185" t="s">
        <v>178</v>
      </c>
      <c r="L269" s="190"/>
      <c r="M269" s="191" t="s">
        <v>1</v>
      </c>
      <c r="N269" s="192" t="s">
        <v>43</v>
      </c>
      <c r="O269" s="58"/>
      <c r="P269" s="158">
        <f>O269*H269</f>
        <v>0</v>
      </c>
      <c r="Q269" s="158">
        <v>0.0415</v>
      </c>
      <c r="R269" s="158">
        <f>Q269*H269</f>
        <v>0.0415</v>
      </c>
      <c r="S269" s="158">
        <v>0</v>
      </c>
      <c r="T269" s="15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0" t="s">
        <v>211</v>
      </c>
      <c r="AT269" s="160" t="s">
        <v>250</v>
      </c>
      <c r="AU269" s="160" t="s">
        <v>88</v>
      </c>
      <c r="AY269" s="17" t="s">
        <v>172</v>
      </c>
      <c r="BE269" s="161">
        <f>IF(N269="základní",J269,0)</f>
        <v>0</v>
      </c>
      <c r="BF269" s="161">
        <f>IF(N269="snížená",J269,0)</f>
        <v>0</v>
      </c>
      <c r="BG269" s="161">
        <f>IF(N269="zákl. přenesená",J269,0)</f>
        <v>0</v>
      </c>
      <c r="BH269" s="161">
        <f>IF(N269="sníž. přenesená",J269,0)</f>
        <v>0</v>
      </c>
      <c r="BI269" s="161">
        <f>IF(N269="nulová",J269,0)</f>
        <v>0</v>
      </c>
      <c r="BJ269" s="17" t="s">
        <v>85</v>
      </c>
      <c r="BK269" s="161">
        <f>ROUND(I269*H269,2)</f>
        <v>0</v>
      </c>
      <c r="BL269" s="17" t="s">
        <v>179</v>
      </c>
      <c r="BM269" s="160" t="s">
        <v>843</v>
      </c>
    </row>
    <row r="270" spans="1:47" s="2" customFormat="1" ht="18">
      <c r="A270" s="32"/>
      <c r="B270" s="33"/>
      <c r="C270" s="32"/>
      <c r="D270" s="163" t="s">
        <v>191</v>
      </c>
      <c r="E270" s="32"/>
      <c r="F270" s="171" t="s">
        <v>844</v>
      </c>
      <c r="G270" s="32"/>
      <c r="H270" s="32"/>
      <c r="I270" s="172"/>
      <c r="J270" s="32"/>
      <c r="K270" s="32"/>
      <c r="L270" s="33"/>
      <c r="M270" s="173"/>
      <c r="N270" s="174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191</v>
      </c>
      <c r="AU270" s="17" t="s">
        <v>88</v>
      </c>
    </row>
    <row r="271" spans="1:65" s="2" customFormat="1" ht="24.15" customHeight="1">
      <c r="A271" s="32"/>
      <c r="B271" s="148"/>
      <c r="C271" s="183" t="s">
        <v>508</v>
      </c>
      <c r="D271" s="183" t="s">
        <v>250</v>
      </c>
      <c r="E271" s="184" t="s">
        <v>845</v>
      </c>
      <c r="F271" s="185" t="s">
        <v>846</v>
      </c>
      <c r="G271" s="186" t="s">
        <v>260</v>
      </c>
      <c r="H271" s="187">
        <v>2</v>
      </c>
      <c r="I271" s="188"/>
      <c r="J271" s="189">
        <f>ROUND(I271*H271,2)</f>
        <v>0</v>
      </c>
      <c r="K271" s="185" t="s">
        <v>178</v>
      </c>
      <c r="L271" s="190"/>
      <c r="M271" s="191" t="s">
        <v>1</v>
      </c>
      <c r="N271" s="192" t="s">
        <v>43</v>
      </c>
      <c r="O271" s="58"/>
      <c r="P271" s="158">
        <f>O271*H271</f>
        <v>0</v>
      </c>
      <c r="Q271" s="158">
        <v>0.033</v>
      </c>
      <c r="R271" s="158">
        <f>Q271*H271</f>
        <v>0.066</v>
      </c>
      <c r="S271" s="158">
        <v>0</v>
      </c>
      <c r="T271" s="15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0" t="s">
        <v>211</v>
      </c>
      <c r="AT271" s="160" t="s">
        <v>250</v>
      </c>
      <c r="AU271" s="160" t="s">
        <v>88</v>
      </c>
      <c r="AY271" s="17" t="s">
        <v>172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7" t="s">
        <v>85</v>
      </c>
      <c r="BK271" s="161">
        <f>ROUND(I271*H271,2)</f>
        <v>0</v>
      </c>
      <c r="BL271" s="17" t="s">
        <v>179</v>
      </c>
      <c r="BM271" s="160" t="s">
        <v>847</v>
      </c>
    </row>
    <row r="272" spans="1:47" s="2" customFormat="1" ht="18">
      <c r="A272" s="32"/>
      <c r="B272" s="33"/>
      <c r="C272" s="32"/>
      <c r="D272" s="163" t="s">
        <v>191</v>
      </c>
      <c r="E272" s="32"/>
      <c r="F272" s="171" t="s">
        <v>844</v>
      </c>
      <c r="G272" s="32"/>
      <c r="H272" s="32"/>
      <c r="I272" s="172"/>
      <c r="J272" s="32"/>
      <c r="K272" s="32"/>
      <c r="L272" s="33"/>
      <c r="M272" s="173"/>
      <c r="N272" s="174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191</v>
      </c>
      <c r="AU272" s="17" t="s">
        <v>88</v>
      </c>
    </row>
    <row r="273" spans="1:65" s="2" customFormat="1" ht="24.15" customHeight="1">
      <c r="A273" s="32"/>
      <c r="B273" s="148"/>
      <c r="C273" s="183" t="s">
        <v>512</v>
      </c>
      <c r="D273" s="183" t="s">
        <v>250</v>
      </c>
      <c r="E273" s="184" t="s">
        <v>848</v>
      </c>
      <c r="F273" s="185" t="s">
        <v>849</v>
      </c>
      <c r="G273" s="186" t="s">
        <v>260</v>
      </c>
      <c r="H273" s="187">
        <v>1</v>
      </c>
      <c r="I273" s="188"/>
      <c r="J273" s="189">
        <f>ROUND(I273*H273,2)</f>
        <v>0</v>
      </c>
      <c r="K273" s="185" t="s">
        <v>1</v>
      </c>
      <c r="L273" s="190"/>
      <c r="M273" s="191" t="s">
        <v>1</v>
      </c>
      <c r="N273" s="192" t="s">
        <v>43</v>
      </c>
      <c r="O273" s="58"/>
      <c r="P273" s="158">
        <f>O273*H273</f>
        <v>0</v>
      </c>
      <c r="Q273" s="158">
        <v>0.033</v>
      </c>
      <c r="R273" s="158">
        <f>Q273*H273</f>
        <v>0.033</v>
      </c>
      <c r="S273" s="158">
        <v>0</v>
      </c>
      <c r="T273" s="15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0" t="s">
        <v>211</v>
      </c>
      <c r="AT273" s="160" t="s">
        <v>250</v>
      </c>
      <c r="AU273" s="160" t="s">
        <v>88</v>
      </c>
      <c r="AY273" s="17" t="s">
        <v>172</v>
      </c>
      <c r="BE273" s="161">
        <f>IF(N273="základní",J273,0)</f>
        <v>0</v>
      </c>
      <c r="BF273" s="161">
        <f>IF(N273="snížená",J273,0)</f>
        <v>0</v>
      </c>
      <c r="BG273" s="161">
        <f>IF(N273="zákl. přenesená",J273,0)</f>
        <v>0</v>
      </c>
      <c r="BH273" s="161">
        <f>IF(N273="sníž. přenesená",J273,0)</f>
        <v>0</v>
      </c>
      <c r="BI273" s="161">
        <f>IF(N273="nulová",J273,0)</f>
        <v>0</v>
      </c>
      <c r="BJ273" s="17" t="s">
        <v>85</v>
      </c>
      <c r="BK273" s="161">
        <f>ROUND(I273*H273,2)</f>
        <v>0</v>
      </c>
      <c r="BL273" s="17" t="s">
        <v>179</v>
      </c>
      <c r="BM273" s="160" t="s">
        <v>850</v>
      </c>
    </row>
    <row r="274" spans="1:47" s="2" customFormat="1" ht="18">
      <c r="A274" s="32"/>
      <c r="B274" s="33"/>
      <c r="C274" s="32"/>
      <c r="D274" s="163" t="s">
        <v>191</v>
      </c>
      <c r="E274" s="32"/>
      <c r="F274" s="171" t="s">
        <v>844</v>
      </c>
      <c r="G274" s="32"/>
      <c r="H274" s="32"/>
      <c r="I274" s="172"/>
      <c r="J274" s="32"/>
      <c r="K274" s="32"/>
      <c r="L274" s="33"/>
      <c r="M274" s="173"/>
      <c r="N274" s="174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191</v>
      </c>
      <c r="AU274" s="17" t="s">
        <v>88</v>
      </c>
    </row>
    <row r="275" spans="1:65" s="2" customFormat="1" ht="24.15" customHeight="1">
      <c r="A275" s="32"/>
      <c r="B275" s="148"/>
      <c r="C275" s="183" t="s">
        <v>516</v>
      </c>
      <c r="D275" s="183" t="s">
        <v>250</v>
      </c>
      <c r="E275" s="184" t="s">
        <v>851</v>
      </c>
      <c r="F275" s="185" t="s">
        <v>852</v>
      </c>
      <c r="G275" s="186" t="s">
        <v>260</v>
      </c>
      <c r="H275" s="187">
        <v>2</v>
      </c>
      <c r="I275" s="188"/>
      <c r="J275" s="189">
        <f>ROUND(I275*H275,2)</f>
        <v>0</v>
      </c>
      <c r="K275" s="185" t="s">
        <v>178</v>
      </c>
      <c r="L275" s="190"/>
      <c r="M275" s="191" t="s">
        <v>1</v>
      </c>
      <c r="N275" s="192" t="s">
        <v>43</v>
      </c>
      <c r="O275" s="58"/>
      <c r="P275" s="158">
        <f>O275*H275</f>
        <v>0</v>
      </c>
      <c r="Q275" s="158">
        <v>0.0325</v>
      </c>
      <c r="R275" s="158">
        <f>Q275*H275</f>
        <v>0.065</v>
      </c>
      <c r="S275" s="158">
        <v>0</v>
      </c>
      <c r="T275" s="15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0" t="s">
        <v>211</v>
      </c>
      <c r="AT275" s="160" t="s">
        <v>250</v>
      </c>
      <c r="AU275" s="160" t="s">
        <v>88</v>
      </c>
      <c r="AY275" s="17" t="s">
        <v>172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7" t="s">
        <v>85</v>
      </c>
      <c r="BK275" s="161">
        <f>ROUND(I275*H275,2)</f>
        <v>0</v>
      </c>
      <c r="BL275" s="17" t="s">
        <v>179</v>
      </c>
      <c r="BM275" s="160" t="s">
        <v>853</v>
      </c>
    </row>
    <row r="276" spans="1:47" s="2" customFormat="1" ht="18">
      <c r="A276" s="32"/>
      <c r="B276" s="33"/>
      <c r="C276" s="32"/>
      <c r="D276" s="163" t="s">
        <v>191</v>
      </c>
      <c r="E276" s="32"/>
      <c r="F276" s="171" t="s">
        <v>844</v>
      </c>
      <c r="G276" s="32"/>
      <c r="H276" s="32"/>
      <c r="I276" s="172"/>
      <c r="J276" s="32"/>
      <c r="K276" s="32"/>
      <c r="L276" s="33"/>
      <c r="M276" s="173"/>
      <c r="N276" s="174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191</v>
      </c>
      <c r="AU276" s="17" t="s">
        <v>88</v>
      </c>
    </row>
    <row r="277" spans="1:65" s="2" customFormat="1" ht="24.15" customHeight="1">
      <c r="A277" s="32"/>
      <c r="B277" s="148"/>
      <c r="C277" s="183" t="s">
        <v>520</v>
      </c>
      <c r="D277" s="183" t="s">
        <v>250</v>
      </c>
      <c r="E277" s="184" t="s">
        <v>854</v>
      </c>
      <c r="F277" s="185" t="s">
        <v>855</v>
      </c>
      <c r="G277" s="186" t="s">
        <v>260</v>
      </c>
      <c r="H277" s="187">
        <v>1</v>
      </c>
      <c r="I277" s="188"/>
      <c r="J277" s="189">
        <f>ROUND(I277*H277,2)</f>
        <v>0</v>
      </c>
      <c r="K277" s="185" t="s">
        <v>1</v>
      </c>
      <c r="L277" s="190"/>
      <c r="M277" s="191" t="s">
        <v>1</v>
      </c>
      <c r="N277" s="192" t="s">
        <v>43</v>
      </c>
      <c r="O277" s="58"/>
      <c r="P277" s="158">
        <f>O277*H277</f>
        <v>0</v>
      </c>
      <c r="Q277" s="158">
        <v>0.0009</v>
      </c>
      <c r="R277" s="158">
        <f>Q277*H277</f>
        <v>0.0009</v>
      </c>
      <c r="S277" s="158">
        <v>0</v>
      </c>
      <c r="T277" s="15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0" t="s">
        <v>211</v>
      </c>
      <c r="AT277" s="160" t="s">
        <v>250</v>
      </c>
      <c r="AU277" s="160" t="s">
        <v>88</v>
      </c>
      <c r="AY277" s="17" t="s">
        <v>172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7" t="s">
        <v>85</v>
      </c>
      <c r="BK277" s="161">
        <f>ROUND(I277*H277,2)</f>
        <v>0</v>
      </c>
      <c r="BL277" s="17" t="s">
        <v>179</v>
      </c>
      <c r="BM277" s="160" t="s">
        <v>856</v>
      </c>
    </row>
    <row r="278" spans="1:47" s="2" customFormat="1" ht="18">
      <c r="A278" s="32"/>
      <c r="B278" s="33"/>
      <c r="C278" s="32"/>
      <c r="D278" s="163" t="s">
        <v>191</v>
      </c>
      <c r="E278" s="32"/>
      <c r="F278" s="171" t="s">
        <v>844</v>
      </c>
      <c r="G278" s="32"/>
      <c r="H278" s="32"/>
      <c r="I278" s="172"/>
      <c r="J278" s="32"/>
      <c r="K278" s="32"/>
      <c r="L278" s="33"/>
      <c r="M278" s="173"/>
      <c r="N278" s="174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191</v>
      </c>
      <c r="AU278" s="17" t="s">
        <v>88</v>
      </c>
    </row>
    <row r="279" spans="1:65" s="2" customFormat="1" ht="24.15" customHeight="1">
      <c r="A279" s="32"/>
      <c r="B279" s="148"/>
      <c r="C279" s="149" t="s">
        <v>524</v>
      </c>
      <c r="D279" s="149" t="s">
        <v>174</v>
      </c>
      <c r="E279" s="150" t="s">
        <v>857</v>
      </c>
      <c r="F279" s="151" t="s">
        <v>858</v>
      </c>
      <c r="G279" s="152" t="s">
        <v>200</v>
      </c>
      <c r="H279" s="153">
        <v>837.5</v>
      </c>
      <c r="I279" s="154"/>
      <c r="J279" s="155">
        <f>ROUND(I279*H279,2)</f>
        <v>0</v>
      </c>
      <c r="K279" s="151" t="s">
        <v>178</v>
      </c>
      <c r="L279" s="33"/>
      <c r="M279" s="156" t="s">
        <v>1</v>
      </c>
      <c r="N279" s="157" t="s">
        <v>43</v>
      </c>
      <c r="O279" s="58"/>
      <c r="P279" s="158">
        <f>O279*H279</f>
        <v>0</v>
      </c>
      <c r="Q279" s="158">
        <v>0</v>
      </c>
      <c r="R279" s="158">
        <f>Q279*H279</f>
        <v>0</v>
      </c>
      <c r="S279" s="158">
        <v>0</v>
      </c>
      <c r="T279" s="15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0" t="s">
        <v>179</v>
      </c>
      <c r="AT279" s="160" t="s">
        <v>174</v>
      </c>
      <c r="AU279" s="160" t="s">
        <v>88</v>
      </c>
      <c r="AY279" s="17" t="s">
        <v>172</v>
      </c>
      <c r="BE279" s="161">
        <f>IF(N279="základní",J279,0)</f>
        <v>0</v>
      </c>
      <c r="BF279" s="161">
        <f>IF(N279="snížená",J279,0)</f>
        <v>0</v>
      </c>
      <c r="BG279" s="161">
        <f>IF(N279="zákl. přenesená",J279,0)</f>
        <v>0</v>
      </c>
      <c r="BH279" s="161">
        <f>IF(N279="sníž. přenesená",J279,0)</f>
        <v>0</v>
      </c>
      <c r="BI279" s="161">
        <f>IF(N279="nulová",J279,0)</f>
        <v>0</v>
      </c>
      <c r="BJ279" s="17" t="s">
        <v>85</v>
      </c>
      <c r="BK279" s="161">
        <f>ROUND(I279*H279,2)</f>
        <v>0</v>
      </c>
      <c r="BL279" s="17" t="s">
        <v>179</v>
      </c>
      <c r="BM279" s="160" t="s">
        <v>859</v>
      </c>
    </row>
    <row r="280" spans="1:65" s="2" customFormat="1" ht="14.4" customHeight="1">
      <c r="A280" s="32"/>
      <c r="B280" s="148"/>
      <c r="C280" s="183" t="s">
        <v>528</v>
      </c>
      <c r="D280" s="183" t="s">
        <v>250</v>
      </c>
      <c r="E280" s="184" t="s">
        <v>860</v>
      </c>
      <c r="F280" s="185" t="s">
        <v>861</v>
      </c>
      <c r="G280" s="186" t="s">
        <v>200</v>
      </c>
      <c r="H280" s="187">
        <v>850.063</v>
      </c>
      <c r="I280" s="188"/>
      <c r="J280" s="189">
        <f>ROUND(I280*H280,2)</f>
        <v>0</v>
      </c>
      <c r="K280" s="185" t="s">
        <v>178</v>
      </c>
      <c r="L280" s="190"/>
      <c r="M280" s="191" t="s">
        <v>1</v>
      </c>
      <c r="N280" s="192" t="s">
        <v>43</v>
      </c>
      <c r="O280" s="58"/>
      <c r="P280" s="158">
        <f>O280*H280</f>
        <v>0</v>
      </c>
      <c r="Q280" s="158">
        <v>0.00318</v>
      </c>
      <c r="R280" s="158">
        <f>Q280*H280</f>
        <v>2.70320034</v>
      </c>
      <c r="S280" s="158">
        <v>0</v>
      </c>
      <c r="T280" s="15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0" t="s">
        <v>211</v>
      </c>
      <c r="AT280" s="160" t="s">
        <v>250</v>
      </c>
      <c r="AU280" s="160" t="s">
        <v>88</v>
      </c>
      <c r="AY280" s="17" t="s">
        <v>172</v>
      </c>
      <c r="BE280" s="161">
        <f>IF(N280="základní",J280,0)</f>
        <v>0</v>
      </c>
      <c r="BF280" s="161">
        <f>IF(N280="snížená",J280,0)</f>
        <v>0</v>
      </c>
      <c r="BG280" s="161">
        <f>IF(N280="zákl. přenesená",J280,0)</f>
        <v>0</v>
      </c>
      <c r="BH280" s="161">
        <f>IF(N280="sníž. přenesená",J280,0)</f>
        <v>0</v>
      </c>
      <c r="BI280" s="161">
        <f>IF(N280="nulová",J280,0)</f>
        <v>0</v>
      </c>
      <c r="BJ280" s="17" t="s">
        <v>85</v>
      </c>
      <c r="BK280" s="161">
        <f>ROUND(I280*H280,2)</f>
        <v>0</v>
      </c>
      <c r="BL280" s="17" t="s">
        <v>179</v>
      </c>
      <c r="BM280" s="160" t="s">
        <v>862</v>
      </c>
    </row>
    <row r="281" spans="2:51" s="13" customFormat="1" ht="10">
      <c r="B281" s="162"/>
      <c r="D281" s="163" t="s">
        <v>181</v>
      </c>
      <c r="F281" s="165" t="s">
        <v>863</v>
      </c>
      <c r="H281" s="166">
        <v>850.063</v>
      </c>
      <c r="I281" s="167"/>
      <c r="L281" s="162"/>
      <c r="M281" s="168"/>
      <c r="N281" s="169"/>
      <c r="O281" s="169"/>
      <c r="P281" s="169"/>
      <c r="Q281" s="169"/>
      <c r="R281" s="169"/>
      <c r="S281" s="169"/>
      <c r="T281" s="170"/>
      <c r="AT281" s="164" t="s">
        <v>181</v>
      </c>
      <c r="AU281" s="164" t="s">
        <v>88</v>
      </c>
      <c r="AV281" s="13" t="s">
        <v>88</v>
      </c>
      <c r="AW281" s="13" t="s">
        <v>3</v>
      </c>
      <c r="AX281" s="13" t="s">
        <v>85</v>
      </c>
      <c r="AY281" s="164" t="s">
        <v>172</v>
      </c>
    </row>
    <row r="282" spans="1:65" s="2" customFormat="1" ht="24.15" customHeight="1">
      <c r="A282" s="32"/>
      <c r="B282" s="148"/>
      <c r="C282" s="149" t="s">
        <v>532</v>
      </c>
      <c r="D282" s="149" t="s">
        <v>174</v>
      </c>
      <c r="E282" s="150" t="s">
        <v>864</v>
      </c>
      <c r="F282" s="151" t="s">
        <v>865</v>
      </c>
      <c r="G282" s="152" t="s">
        <v>200</v>
      </c>
      <c r="H282" s="153">
        <v>259</v>
      </c>
      <c r="I282" s="154"/>
      <c r="J282" s="155">
        <f>ROUND(I282*H282,2)</f>
        <v>0</v>
      </c>
      <c r="K282" s="151" t="s">
        <v>178</v>
      </c>
      <c r="L282" s="33"/>
      <c r="M282" s="156" t="s">
        <v>1</v>
      </c>
      <c r="N282" s="157" t="s">
        <v>43</v>
      </c>
      <c r="O282" s="58"/>
      <c r="P282" s="158">
        <f>O282*H282</f>
        <v>0</v>
      </c>
      <c r="Q282" s="158">
        <v>0</v>
      </c>
      <c r="R282" s="158">
        <f>Q282*H282</f>
        <v>0</v>
      </c>
      <c r="S282" s="158">
        <v>0</v>
      </c>
      <c r="T282" s="15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0" t="s">
        <v>179</v>
      </c>
      <c r="AT282" s="160" t="s">
        <v>174</v>
      </c>
      <c r="AU282" s="160" t="s">
        <v>88</v>
      </c>
      <c r="AY282" s="17" t="s">
        <v>172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17" t="s">
        <v>85</v>
      </c>
      <c r="BK282" s="161">
        <f>ROUND(I282*H282,2)</f>
        <v>0</v>
      </c>
      <c r="BL282" s="17" t="s">
        <v>179</v>
      </c>
      <c r="BM282" s="160" t="s">
        <v>866</v>
      </c>
    </row>
    <row r="283" spans="1:65" s="2" customFormat="1" ht="14.4" customHeight="1">
      <c r="A283" s="32"/>
      <c r="B283" s="148"/>
      <c r="C283" s="183" t="s">
        <v>536</v>
      </c>
      <c r="D283" s="183" t="s">
        <v>250</v>
      </c>
      <c r="E283" s="184" t="s">
        <v>867</v>
      </c>
      <c r="F283" s="185" t="s">
        <v>868</v>
      </c>
      <c r="G283" s="186" t="s">
        <v>200</v>
      </c>
      <c r="H283" s="187">
        <v>262.885</v>
      </c>
      <c r="I283" s="188"/>
      <c r="J283" s="189">
        <f>ROUND(I283*H283,2)</f>
        <v>0</v>
      </c>
      <c r="K283" s="185" t="s">
        <v>178</v>
      </c>
      <c r="L283" s="190"/>
      <c r="M283" s="191" t="s">
        <v>1</v>
      </c>
      <c r="N283" s="192" t="s">
        <v>43</v>
      </c>
      <c r="O283" s="58"/>
      <c r="P283" s="158">
        <f>O283*H283</f>
        <v>0</v>
      </c>
      <c r="Q283" s="158">
        <v>0.00674</v>
      </c>
      <c r="R283" s="158">
        <f>Q283*H283</f>
        <v>1.7718449</v>
      </c>
      <c r="S283" s="158">
        <v>0</v>
      </c>
      <c r="T283" s="15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0" t="s">
        <v>211</v>
      </c>
      <c r="AT283" s="160" t="s">
        <v>250</v>
      </c>
      <c r="AU283" s="160" t="s">
        <v>88</v>
      </c>
      <c r="AY283" s="17" t="s">
        <v>172</v>
      </c>
      <c r="BE283" s="161">
        <f>IF(N283="základní",J283,0)</f>
        <v>0</v>
      </c>
      <c r="BF283" s="161">
        <f>IF(N283="snížená",J283,0)</f>
        <v>0</v>
      </c>
      <c r="BG283" s="161">
        <f>IF(N283="zákl. přenesená",J283,0)</f>
        <v>0</v>
      </c>
      <c r="BH283" s="161">
        <f>IF(N283="sníž. přenesená",J283,0)</f>
        <v>0</v>
      </c>
      <c r="BI283" s="161">
        <f>IF(N283="nulová",J283,0)</f>
        <v>0</v>
      </c>
      <c r="BJ283" s="17" t="s">
        <v>85</v>
      </c>
      <c r="BK283" s="161">
        <f>ROUND(I283*H283,2)</f>
        <v>0</v>
      </c>
      <c r="BL283" s="17" t="s">
        <v>179</v>
      </c>
      <c r="BM283" s="160" t="s">
        <v>869</v>
      </c>
    </row>
    <row r="284" spans="2:51" s="13" customFormat="1" ht="10">
      <c r="B284" s="162"/>
      <c r="D284" s="163" t="s">
        <v>181</v>
      </c>
      <c r="F284" s="165" t="s">
        <v>870</v>
      </c>
      <c r="H284" s="166">
        <v>262.885</v>
      </c>
      <c r="I284" s="167"/>
      <c r="L284" s="162"/>
      <c r="M284" s="168"/>
      <c r="N284" s="169"/>
      <c r="O284" s="169"/>
      <c r="P284" s="169"/>
      <c r="Q284" s="169"/>
      <c r="R284" s="169"/>
      <c r="S284" s="169"/>
      <c r="T284" s="170"/>
      <c r="AT284" s="164" t="s">
        <v>181</v>
      </c>
      <c r="AU284" s="164" t="s">
        <v>88</v>
      </c>
      <c r="AV284" s="13" t="s">
        <v>88</v>
      </c>
      <c r="AW284" s="13" t="s">
        <v>3</v>
      </c>
      <c r="AX284" s="13" t="s">
        <v>85</v>
      </c>
      <c r="AY284" s="164" t="s">
        <v>172</v>
      </c>
    </row>
    <row r="285" spans="1:65" s="2" customFormat="1" ht="24.15" customHeight="1">
      <c r="A285" s="32"/>
      <c r="B285" s="148"/>
      <c r="C285" s="149" t="s">
        <v>540</v>
      </c>
      <c r="D285" s="149" t="s">
        <v>174</v>
      </c>
      <c r="E285" s="150" t="s">
        <v>871</v>
      </c>
      <c r="F285" s="151" t="s">
        <v>872</v>
      </c>
      <c r="G285" s="152" t="s">
        <v>260</v>
      </c>
      <c r="H285" s="153">
        <v>41</v>
      </c>
      <c r="I285" s="154"/>
      <c r="J285" s="155">
        <f>ROUND(I285*H285,2)</f>
        <v>0</v>
      </c>
      <c r="K285" s="151" t="s">
        <v>178</v>
      </c>
      <c r="L285" s="33"/>
      <c r="M285" s="156" t="s">
        <v>1</v>
      </c>
      <c r="N285" s="157" t="s">
        <v>43</v>
      </c>
      <c r="O285" s="58"/>
      <c r="P285" s="158">
        <f>O285*H285</f>
        <v>0</v>
      </c>
      <c r="Q285" s="158">
        <v>0</v>
      </c>
      <c r="R285" s="158">
        <f>Q285*H285</f>
        <v>0</v>
      </c>
      <c r="S285" s="158">
        <v>0</v>
      </c>
      <c r="T285" s="15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0" t="s">
        <v>179</v>
      </c>
      <c r="AT285" s="160" t="s">
        <v>174</v>
      </c>
      <c r="AU285" s="160" t="s">
        <v>88</v>
      </c>
      <c r="AY285" s="17" t="s">
        <v>172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85</v>
      </c>
      <c r="BK285" s="161">
        <f>ROUND(I285*H285,2)</f>
        <v>0</v>
      </c>
      <c r="BL285" s="17" t="s">
        <v>179</v>
      </c>
      <c r="BM285" s="160" t="s">
        <v>873</v>
      </c>
    </row>
    <row r="286" spans="1:65" s="2" customFormat="1" ht="14.4" customHeight="1">
      <c r="A286" s="32"/>
      <c r="B286" s="148"/>
      <c r="C286" s="183" t="s">
        <v>544</v>
      </c>
      <c r="D286" s="183" t="s">
        <v>250</v>
      </c>
      <c r="E286" s="184" t="s">
        <v>874</v>
      </c>
      <c r="F286" s="185" t="s">
        <v>875</v>
      </c>
      <c r="G286" s="186" t="s">
        <v>260</v>
      </c>
      <c r="H286" s="187">
        <v>33</v>
      </c>
      <c r="I286" s="188"/>
      <c r="J286" s="189">
        <f>ROUND(I286*H286,2)</f>
        <v>0</v>
      </c>
      <c r="K286" s="185" t="s">
        <v>178</v>
      </c>
      <c r="L286" s="190"/>
      <c r="M286" s="191" t="s">
        <v>1</v>
      </c>
      <c r="N286" s="192" t="s">
        <v>43</v>
      </c>
      <c r="O286" s="58"/>
      <c r="P286" s="158">
        <f>O286*H286</f>
        <v>0</v>
      </c>
      <c r="Q286" s="158">
        <v>0.00072</v>
      </c>
      <c r="R286" s="158">
        <f>Q286*H286</f>
        <v>0.02376</v>
      </c>
      <c r="S286" s="158">
        <v>0</v>
      </c>
      <c r="T286" s="15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0" t="s">
        <v>211</v>
      </c>
      <c r="AT286" s="160" t="s">
        <v>250</v>
      </c>
      <c r="AU286" s="160" t="s">
        <v>88</v>
      </c>
      <c r="AY286" s="17" t="s">
        <v>172</v>
      </c>
      <c r="BE286" s="161">
        <f>IF(N286="základní",J286,0)</f>
        <v>0</v>
      </c>
      <c r="BF286" s="161">
        <f>IF(N286="snížená",J286,0)</f>
        <v>0</v>
      </c>
      <c r="BG286" s="161">
        <f>IF(N286="zákl. přenesená",J286,0)</f>
        <v>0</v>
      </c>
      <c r="BH286" s="161">
        <f>IF(N286="sníž. přenesená",J286,0)</f>
        <v>0</v>
      </c>
      <c r="BI286" s="161">
        <f>IF(N286="nulová",J286,0)</f>
        <v>0</v>
      </c>
      <c r="BJ286" s="17" t="s">
        <v>85</v>
      </c>
      <c r="BK286" s="161">
        <f>ROUND(I286*H286,2)</f>
        <v>0</v>
      </c>
      <c r="BL286" s="17" t="s">
        <v>179</v>
      </c>
      <c r="BM286" s="160" t="s">
        <v>876</v>
      </c>
    </row>
    <row r="287" spans="1:65" s="2" customFormat="1" ht="14.4" customHeight="1">
      <c r="A287" s="32"/>
      <c r="B287" s="148"/>
      <c r="C287" s="183" t="s">
        <v>548</v>
      </c>
      <c r="D287" s="183" t="s">
        <v>250</v>
      </c>
      <c r="E287" s="184" t="s">
        <v>877</v>
      </c>
      <c r="F287" s="185" t="s">
        <v>878</v>
      </c>
      <c r="G287" s="186" t="s">
        <v>260</v>
      </c>
      <c r="H287" s="187">
        <v>25</v>
      </c>
      <c r="I287" s="188"/>
      <c r="J287" s="189">
        <f>ROUND(I287*H287,2)</f>
        <v>0</v>
      </c>
      <c r="K287" s="185" t="s">
        <v>178</v>
      </c>
      <c r="L287" s="190"/>
      <c r="M287" s="191" t="s">
        <v>1</v>
      </c>
      <c r="N287" s="192" t="s">
        <v>43</v>
      </c>
      <c r="O287" s="58"/>
      <c r="P287" s="158">
        <f>O287*H287</f>
        <v>0</v>
      </c>
      <c r="Q287" s="158">
        <v>0.00072</v>
      </c>
      <c r="R287" s="158">
        <f>Q287*H287</f>
        <v>0.018000000000000002</v>
      </c>
      <c r="S287" s="158">
        <v>0</v>
      </c>
      <c r="T287" s="15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0" t="s">
        <v>211</v>
      </c>
      <c r="AT287" s="160" t="s">
        <v>250</v>
      </c>
      <c r="AU287" s="160" t="s">
        <v>88</v>
      </c>
      <c r="AY287" s="17" t="s">
        <v>172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17" t="s">
        <v>85</v>
      </c>
      <c r="BK287" s="161">
        <f>ROUND(I287*H287,2)</f>
        <v>0</v>
      </c>
      <c r="BL287" s="17" t="s">
        <v>179</v>
      </c>
      <c r="BM287" s="160" t="s">
        <v>879</v>
      </c>
    </row>
    <row r="288" spans="2:51" s="13" customFormat="1" ht="10">
      <c r="B288" s="162"/>
      <c r="D288" s="163" t="s">
        <v>181</v>
      </c>
      <c r="E288" s="164" t="s">
        <v>1</v>
      </c>
      <c r="F288" s="165" t="s">
        <v>880</v>
      </c>
      <c r="H288" s="166">
        <v>12</v>
      </c>
      <c r="I288" s="167"/>
      <c r="L288" s="162"/>
      <c r="M288" s="168"/>
      <c r="N288" s="169"/>
      <c r="O288" s="169"/>
      <c r="P288" s="169"/>
      <c r="Q288" s="169"/>
      <c r="R288" s="169"/>
      <c r="S288" s="169"/>
      <c r="T288" s="170"/>
      <c r="AT288" s="164" t="s">
        <v>181</v>
      </c>
      <c r="AU288" s="164" t="s">
        <v>88</v>
      </c>
      <c r="AV288" s="13" t="s">
        <v>88</v>
      </c>
      <c r="AW288" s="13" t="s">
        <v>34</v>
      </c>
      <c r="AX288" s="13" t="s">
        <v>78</v>
      </c>
      <c r="AY288" s="164" t="s">
        <v>172</v>
      </c>
    </row>
    <row r="289" spans="2:51" s="13" customFormat="1" ht="10">
      <c r="B289" s="162"/>
      <c r="D289" s="163" t="s">
        <v>181</v>
      </c>
      <c r="E289" s="164" t="s">
        <v>1</v>
      </c>
      <c r="F289" s="165" t="s">
        <v>881</v>
      </c>
      <c r="H289" s="166">
        <v>7</v>
      </c>
      <c r="I289" s="167"/>
      <c r="L289" s="162"/>
      <c r="M289" s="168"/>
      <c r="N289" s="169"/>
      <c r="O289" s="169"/>
      <c r="P289" s="169"/>
      <c r="Q289" s="169"/>
      <c r="R289" s="169"/>
      <c r="S289" s="169"/>
      <c r="T289" s="170"/>
      <c r="AT289" s="164" t="s">
        <v>181</v>
      </c>
      <c r="AU289" s="164" t="s">
        <v>88</v>
      </c>
      <c r="AV289" s="13" t="s">
        <v>88</v>
      </c>
      <c r="AW289" s="13" t="s">
        <v>34</v>
      </c>
      <c r="AX289" s="13" t="s">
        <v>78</v>
      </c>
      <c r="AY289" s="164" t="s">
        <v>172</v>
      </c>
    </row>
    <row r="290" spans="2:51" s="13" customFormat="1" ht="10">
      <c r="B290" s="162"/>
      <c r="D290" s="163" t="s">
        <v>181</v>
      </c>
      <c r="E290" s="164" t="s">
        <v>1</v>
      </c>
      <c r="F290" s="165" t="s">
        <v>882</v>
      </c>
      <c r="H290" s="166">
        <v>6</v>
      </c>
      <c r="I290" s="167"/>
      <c r="L290" s="162"/>
      <c r="M290" s="168"/>
      <c r="N290" s="169"/>
      <c r="O290" s="169"/>
      <c r="P290" s="169"/>
      <c r="Q290" s="169"/>
      <c r="R290" s="169"/>
      <c r="S290" s="169"/>
      <c r="T290" s="170"/>
      <c r="AT290" s="164" t="s">
        <v>181</v>
      </c>
      <c r="AU290" s="164" t="s">
        <v>88</v>
      </c>
      <c r="AV290" s="13" t="s">
        <v>88</v>
      </c>
      <c r="AW290" s="13" t="s">
        <v>34</v>
      </c>
      <c r="AX290" s="13" t="s">
        <v>78</v>
      </c>
      <c r="AY290" s="164" t="s">
        <v>172</v>
      </c>
    </row>
    <row r="291" spans="2:51" s="14" customFormat="1" ht="10">
      <c r="B291" s="175"/>
      <c r="D291" s="163" t="s">
        <v>181</v>
      </c>
      <c r="E291" s="176" t="s">
        <v>1</v>
      </c>
      <c r="F291" s="177" t="s">
        <v>221</v>
      </c>
      <c r="H291" s="178">
        <v>25</v>
      </c>
      <c r="I291" s="179"/>
      <c r="L291" s="175"/>
      <c r="M291" s="180"/>
      <c r="N291" s="181"/>
      <c r="O291" s="181"/>
      <c r="P291" s="181"/>
      <c r="Q291" s="181"/>
      <c r="R291" s="181"/>
      <c r="S291" s="181"/>
      <c r="T291" s="182"/>
      <c r="AT291" s="176" t="s">
        <v>181</v>
      </c>
      <c r="AU291" s="176" t="s">
        <v>88</v>
      </c>
      <c r="AV291" s="14" t="s">
        <v>179</v>
      </c>
      <c r="AW291" s="14" t="s">
        <v>34</v>
      </c>
      <c r="AX291" s="14" t="s">
        <v>85</v>
      </c>
      <c r="AY291" s="176" t="s">
        <v>172</v>
      </c>
    </row>
    <row r="292" spans="1:65" s="2" customFormat="1" ht="24.15" customHeight="1">
      <c r="A292" s="32"/>
      <c r="B292" s="148"/>
      <c r="C292" s="183" t="s">
        <v>553</v>
      </c>
      <c r="D292" s="183" t="s">
        <v>250</v>
      </c>
      <c r="E292" s="184" t="s">
        <v>883</v>
      </c>
      <c r="F292" s="185" t="s">
        <v>884</v>
      </c>
      <c r="G292" s="186" t="s">
        <v>260</v>
      </c>
      <c r="H292" s="187">
        <v>25</v>
      </c>
      <c r="I292" s="188"/>
      <c r="J292" s="189">
        <f>ROUND(I292*H292,2)</f>
        <v>0</v>
      </c>
      <c r="K292" s="185" t="s">
        <v>178</v>
      </c>
      <c r="L292" s="190"/>
      <c r="M292" s="191" t="s">
        <v>1</v>
      </c>
      <c r="N292" s="192" t="s">
        <v>43</v>
      </c>
      <c r="O292" s="58"/>
      <c r="P292" s="158">
        <f>O292*H292</f>
        <v>0</v>
      </c>
      <c r="Q292" s="158">
        <v>0.004</v>
      </c>
      <c r="R292" s="158">
        <f>Q292*H292</f>
        <v>0.1</v>
      </c>
      <c r="S292" s="158">
        <v>0</v>
      </c>
      <c r="T292" s="159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0" t="s">
        <v>211</v>
      </c>
      <c r="AT292" s="160" t="s">
        <v>250</v>
      </c>
      <c r="AU292" s="160" t="s">
        <v>88</v>
      </c>
      <c r="AY292" s="17" t="s">
        <v>172</v>
      </c>
      <c r="BE292" s="161">
        <f>IF(N292="základní",J292,0)</f>
        <v>0</v>
      </c>
      <c r="BF292" s="161">
        <f>IF(N292="snížená",J292,0)</f>
        <v>0</v>
      </c>
      <c r="BG292" s="161">
        <f>IF(N292="zákl. přenesená",J292,0)</f>
        <v>0</v>
      </c>
      <c r="BH292" s="161">
        <f>IF(N292="sníž. přenesená",J292,0)</f>
        <v>0</v>
      </c>
      <c r="BI292" s="161">
        <f>IF(N292="nulová",J292,0)</f>
        <v>0</v>
      </c>
      <c r="BJ292" s="17" t="s">
        <v>85</v>
      </c>
      <c r="BK292" s="161">
        <f>ROUND(I292*H292,2)</f>
        <v>0</v>
      </c>
      <c r="BL292" s="17" t="s">
        <v>179</v>
      </c>
      <c r="BM292" s="160" t="s">
        <v>885</v>
      </c>
    </row>
    <row r="293" spans="1:65" s="2" customFormat="1" ht="14.4" customHeight="1">
      <c r="A293" s="32"/>
      <c r="B293" s="148"/>
      <c r="C293" s="183" t="s">
        <v>559</v>
      </c>
      <c r="D293" s="183" t="s">
        <v>250</v>
      </c>
      <c r="E293" s="184" t="s">
        <v>886</v>
      </c>
      <c r="F293" s="185" t="s">
        <v>887</v>
      </c>
      <c r="G293" s="186" t="s">
        <v>260</v>
      </c>
      <c r="H293" s="187">
        <v>4</v>
      </c>
      <c r="I293" s="188"/>
      <c r="J293" s="189">
        <f>ROUND(I293*H293,2)</f>
        <v>0</v>
      </c>
      <c r="K293" s="185" t="s">
        <v>1</v>
      </c>
      <c r="L293" s="190"/>
      <c r="M293" s="191" t="s">
        <v>1</v>
      </c>
      <c r="N293" s="192" t="s">
        <v>43</v>
      </c>
      <c r="O293" s="58"/>
      <c r="P293" s="158">
        <f>O293*H293</f>
        <v>0</v>
      </c>
      <c r="Q293" s="158">
        <v>0.00141</v>
      </c>
      <c r="R293" s="158">
        <f>Q293*H293</f>
        <v>0.00564</v>
      </c>
      <c r="S293" s="158">
        <v>0</v>
      </c>
      <c r="T293" s="15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0" t="s">
        <v>211</v>
      </c>
      <c r="AT293" s="160" t="s">
        <v>250</v>
      </c>
      <c r="AU293" s="160" t="s">
        <v>88</v>
      </c>
      <c r="AY293" s="17" t="s">
        <v>172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17" t="s">
        <v>85</v>
      </c>
      <c r="BK293" s="161">
        <f>ROUND(I293*H293,2)</f>
        <v>0</v>
      </c>
      <c r="BL293" s="17" t="s">
        <v>179</v>
      </c>
      <c r="BM293" s="160" t="s">
        <v>888</v>
      </c>
    </row>
    <row r="294" spans="1:47" s="2" customFormat="1" ht="18">
      <c r="A294" s="32"/>
      <c r="B294" s="33"/>
      <c r="C294" s="32"/>
      <c r="D294" s="163" t="s">
        <v>191</v>
      </c>
      <c r="E294" s="32"/>
      <c r="F294" s="171" t="s">
        <v>889</v>
      </c>
      <c r="G294" s="32"/>
      <c r="H294" s="32"/>
      <c r="I294" s="172"/>
      <c r="J294" s="32"/>
      <c r="K294" s="32"/>
      <c r="L294" s="33"/>
      <c r="M294" s="173"/>
      <c r="N294" s="174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191</v>
      </c>
      <c r="AU294" s="17" t="s">
        <v>88</v>
      </c>
    </row>
    <row r="295" spans="2:51" s="13" customFormat="1" ht="10">
      <c r="B295" s="162"/>
      <c r="D295" s="163" t="s">
        <v>181</v>
      </c>
      <c r="E295" s="164" t="s">
        <v>1</v>
      </c>
      <c r="F295" s="165" t="s">
        <v>778</v>
      </c>
      <c r="H295" s="166">
        <v>1</v>
      </c>
      <c r="I295" s="167"/>
      <c r="L295" s="162"/>
      <c r="M295" s="168"/>
      <c r="N295" s="169"/>
      <c r="O295" s="169"/>
      <c r="P295" s="169"/>
      <c r="Q295" s="169"/>
      <c r="R295" s="169"/>
      <c r="S295" s="169"/>
      <c r="T295" s="170"/>
      <c r="AT295" s="164" t="s">
        <v>181</v>
      </c>
      <c r="AU295" s="164" t="s">
        <v>88</v>
      </c>
      <c r="AV295" s="13" t="s">
        <v>88</v>
      </c>
      <c r="AW295" s="13" t="s">
        <v>34</v>
      </c>
      <c r="AX295" s="13" t="s">
        <v>78</v>
      </c>
      <c r="AY295" s="164" t="s">
        <v>172</v>
      </c>
    </row>
    <row r="296" spans="2:51" s="13" customFormat="1" ht="10">
      <c r="B296" s="162"/>
      <c r="D296" s="163" t="s">
        <v>181</v>
      </c>
      <c r="E296" s="164" t="s">
        <v>1</v>
      </c>
      <c r="F296" s="165" t="s">
        <v>804</v>
      </c>
      <c r="H296" s="166">
        <v>1</v>
      </c>
      <c r="I296" s="167"/>
      <c r="L296" s="162"/>
      <c r="M296" s="168"/>
      <c r="N296" s="169"/>
      <c r="O296" s="169"/>
      <c r="P296" s="169"/>
      <c r="Q296" s="169"/>
      <c r="R296" s="169"/>
      <c r="S296" s="169"/>
      <c r="T296" s="170"/>
      <c r="AT296" s="164" t="s">
        <v>181</v>
      </c>
      <c r="AU296" s="164" t="s">
        <v>88</v>
      </c>
      <c r="AV296" s="13" t="s">
        <v>88</v>
      </c>
      <c r="AW296" s="13" t="s">
        <v>34</v>
      </c>
      <c r="AX296" s="13" t="s">
        <v>78</v>
      </c>
      <c r="AY296" s="164" t="s">
        <v>172</v>
      </c>
    </row>
    <row r="297" spans="2:51" s="13" customFormat="1" ht="10">
      <c r="B297" s="162"/>
      <c r="D297" s="163" t="s">
        <v>181</v>
      </c>
      <c r="E297" s="164" t="s">
        <v>1</v>
      </c>
      <c r="F297" s="165" t="s">
        <v>890</v>
      </c>
      <c r="H297" s="166">
        <v>2</v>
      </c>
      <c r="I297" s="167"/>
      <c r="L297" s="162"/>
      <c r="M297" s="168"/>
      <c r="N297" s="169"/>
      <c r="O297" s="169"/>
      <c r="P297" s="169"/>
      <c r="Q297" s="169"/>
      <c r="R297" s="169"/>
      <c r="S297" s="169"/>
      <c r="T297" s="170"/>
      <c r="AT297" s="164" t="s">
        <v>181</v>
      </c>
      <c r="AU297" s="164" t="s">
        <v>88</v>
      </c>
      <c r="AV297" s="13" t="s">
        <v>88</v>
      </c>
      <c r="AW297" s="13" t="s">
        <v>34</v>
      </c>
      <c r="AX297" s="13" t="s">
        <v>78</v>
      </c>
      <c r="AY297" s="164" t="s">
        <v>172</v>
      </c>
    </row>
    <row r="298" spans="2:51" s="14" customFormat="1" ht="10">
      <c r="B298" s="175"/>
      <c r="D298" s="163" t="s">
        <v>181</v>
      </c>
      <c r="E298" s="176" t="s">
        <v>1</v>
      </c>
      <c r="F298" s="177" t="s">
        <v>221</v>
      </c>
      <c r="H298" s="178">
        <v>4</v>
      </c>
      <c r="I298" s="179"/>
      <c r="L298" s="175"/>
      <c r="M298" s="180"/>
      <c r="N298" s="181"/>
      <c r="O298" s="181"/>
      <c r="P298" s="181"/>
      <c r="Q298" s="181"/>
      <c r="R298" s="181"/>
      <c r="S298" s="181"/>
      <c r="T298" s="182"/>
      <c r="AT298" s="176" t="s">
        <v>181</v>
      </c>
      <c r="AU298" s="176" t="s">
        <v>88</v>
      </c>
      <c r="AV298" s="14" t="s">
        <v>179</v>
      </c>
      <c r="AW298" s="14" t="s">
        <v>34</v>
      </c>
      <c r="AX298" s="14" t="s">
        <v>85</v>
      </c>
      <c r="AY298" s="176" t="s">
        <v>172</v>
      </c>
    </row>
    <row r="299" spans="1:65" s="2" customFormat="1" ht="14.4" customHeight="1">
      <c r="A299" s="32"/>
      <c r="B299" s="148"/>
      <c r="C299" s="183" t="s">
        <v>564</v>
      </c>
      <c r="D299" s="183" t="s">
        <v>250</v>
      </c>
      <c r="E299" s="184" t="s">
        <v>891</v>
      </c>
      <c r="F299" s="185" t="s">
        <v>892</v>
      </c>
      <c r="G299" s="186" t="s">
        <v>260</v>
      </c>
      <c r="H299" s="187">
        <v>4</v>
      </c>
      <c r="I299" s="188"/>
      <c r="J299" s="189">
        <f>ROUND(I299*H299,2)</f>
        <v>0</v>
      </c>
      <c r="K299" s="185" t="s">
        <v>1</v>
      </c>
      <c r="L299" s="190"/>
      <c r="M299" s="191" t="s">
        <v>1</v>
      </c>
      <c r="N299" s="192" t="s">
        <v>43</v>
      </c>
      <c r="O299" s="58"/>
      <c r="P299" s="158">
        <f>O299*H299</f>
        <v>0</v>
      </c>
      <c r="Q299" s="158">
        <v>0.00141</v>
      </c>
      <c r="R299" s="158">
        <f>Q299*H299</f>
        <v>0.00564</v>
      </c>
      <c r="S299" s="158">
        <v>0</v>
      </c>
      <c r="T299" s="15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0" t="s">
        <v>211</v>
      </c>
      <c r="AT299" s="160" t="s">
        <v>250</v>
      </c>
      <c r="AU299" s="160" t="s">
        <v>88</v>
      </c>
      <c r="AY299" s="17" t="s">
        <v>172</v>
      </c>
      <c r="BE299" s="161">
        <f>IF(N299="základní",J299,0)</f>
        <v>0</v>
      </c>
      <c r="BF299" s="161">
        <f>IF(N299="snížená",J299,0)</f>
        <v>0</v>
      </c>
      <c r="BG299" s="161">
        <f>IF(N299="zákl. přenesená",J299,0)</f>
        <v>0</v>
      </c>
      <c r="BH299" s="161">
        <f>IF(N299="sníž. přenesená",J299,0)</f>
        <v>0</v>
      </c>
      <c r="BI299" s="161">
        <f>IF(N299="nulová",J299,0)</f>
        <v>0</v>
      </c>
      <c r="BJ299" s="17" t="s">
        <v>85</v>
      </c>
      <c r="BK299" s="161">
        <f>ROUND(I299*H299,2)</f>
        <v>0</v>
      </c>
      <c r="BL299" s="17" t="s">
        <v>179</v>
      </c>
      <c r="BM299" s="160" t="s">
        <v>893</v>
      </c>
    </row>
    <row r="300" spans="1:47" s="2" customFormat="1" ht="18">
      <c r="A300" s="32"/>
      <c r="B300" s="33"/>
      <c r="C300" s="32"/>
      <c r="D300" s="163" t="s">
        <v>191</v>
      </c>
      <c r="E300" s="32"/>
      <c r="F300" s="171" t="s">
        <v>894</v>
      </c>
      <c r="G300" s="32"/>
      <c r="H300" s="32"/>
      <c r="I300" s="172"/>
      <c r="J300" s="32"/>
      <c r="K300" s="32"/>
      <c r="L300" s="33"/>
      <c r="M300" s="173"/>
      <c r="N300" s="174"/>
      <c r="O300" s="58"/>
      <c r="P300" s="58"/>
      <c r="Q300" s="58"/>
      <c r="R300" s="58"/>
      <c r="S300" s="58"/>
      <c r="T300" s="59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191</v>
      </c>
      <c r="AU300" s="17" t="s">
        <v>88</v>
      </c>
    </row>
    <row r="301" spans="2:51" s="13" customFormat="1" ht="10">
      <c r="B301" s="162"/>
      <c r="D301" s="163" t="s">
        <v>181</v>
      </c>
      <c r="E301" s="164" t="s">
        <v>1</v>
      </c>
      <c r="F301" s="165" t="s">
        <v>895</v>
      </c>
      <c r="H301" s="166">
        <v>4</v>
      </c>
      <c r="I301" s="167"/>
      <c r="L301" s="162"/>
      <c r="M301" s="168"/>
      <c r="N301" s="169"/>
      <c r="O301" s="169"/>
      <c r="P301" s="169"/>
      <c r="Q301" s="169"/>
      <c r="R301" s="169"/>
      <c r="S301" s="169"/>
      <c r="T301" s="170"/>
      <c r="AT301" s="164" t="s">
        <v>181</v>
      </c>
      <c r="AU301" s="164" t="s">
        <v>88</v>
      </c>
      <c r="AV301" s="13" t="s">
        <v>88</v>
      </c>
      <c r="AW301" s="13" t="s">
        <v>34</v>
      </c>
      <c r="AX301" s="13" t="s">
        <v>85</v>
      </c>
      <c r="AY301" s="164" t="s">
        <v>172</v>
      </c>
    </row>
    <row r="302" spans="1:65" s="2" customFormat="1" ht="24.15" customHeight="1">
      <c r="A302" s="32"/>
      <c r="B302" s="148"/>
      <c r="C302" s="149" t="s">
        <v>569</v>
      </c>
      <c r="D302" s="149" t="s">
        <v>174</v>
      </c>
      <c r="E302" s="150" t="s">
        <v>896</v>
      </c>
      <c r="F302" s="151" t="s">
        <v>897</v>
      </c>
      <c r="G302" s="152" t="s">
        <v>260</v>
      </c>
      <c r="H302" s="153">
        <v>5</v>
      </c>
      <c r="I302" s="154"/>
      <c r="J302" s="155">
        <f aca="true" t="shared" si="0" ref="J302:J307">ROUND(I302*H302,2)</f>
        <v>0</v>
      </c>
      <c r="K302" s="151" t="s">
        <v>178</v>
      </c>
      <c r="L302" s="33"/>
      <c r="M302" s="156" t="s">
        <v>1</v>
      </c>
      <c r="N302" s="157" t="s">
        <v>43</v>
      </c>
      <c r="O302" s="58"/>
      <c r="P302" s="158">
        <f aca="true" t="shared" si="1" ref="P302:P307">O302*H302</f>
        <v>0</v>
      </c>
      <c r="Q302" s="158">
        <v>0</v>
      </c>
      <c r="R302" s="158">
        <f aca="true" t="shared" si="2" ref="R302:R307">Q302*H302</f>
        <v>0</v>
      </c>
      <c r="S302" s="158">
        <v>0</v>
      </c>
      <c r="T302" s="159">
        <f aca="true" t="shared" si="3" ref="T302:T307"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0" t="s">
        <v>179</v>
      </c>
      <c r="AT302" s="160" t="s">
        <v>174</v>
      </c>
      <c r="AU302" s="160" t="s">
        <v>88</v>
      </c>
      <c r="AY302" s="17" t="s">
        <v>172</v>
      </c>
      <c r="BE302" s="161">
        <f aca="true" t="shared" si="4" ref="BE302:BE307">IF(N302="základní",J302,0)</f>
        <v>0</v>
      </c>
      <c r="BF302" s="161">
        <f aca="true" t="shared" si="5" ref="BF302:BF307">IF(N302="snížená",J302,0)</f>
        <v>0</v>
      </c>
      <c r="BG302" s="161">
        <f aca="true" t="shared" si="6" ref="BG302:BG307">IF(N302="zákl. přenesená",J302,0)</f>
        <v>0</v>
      </c>
      <c r="BH302" s="161">
        <f aca="true" t="shared" si="7" ref="BH302:BH307">IF(N302="sníž. přenesená",J302,0)</f>
        <v>0</v>
      </c>
      <c r="BI302" s="161">
        <f aca="true" t="shared" si="8" ref="BI302:BI307">IF(N302="nulová",J302,0)</f>
        <v>0</v>
      </c>
      <c r="BJ302" s="17" t="s">
        <v>85</v>
      </c>
      <c r="BK302" s="161">
        <f aca="true" t="shared" si="9" ref="BK302:BK307">ROUND(I302*H302,2)</f>
        <v>0</v>
      </c>
      <c r="BL302" s="17" t="s">
        <v>179</v>
      </c>
      <c r="BM302" s="160" t="s">
        <v>898</v>
      </c>
    </row>
    <row r="303" spans="1:65" s="2" customFormat="1" ht="14.4" customHeight="1">
      <c r="A303" s="32"/>
      <c r="B303" s="148"/>
      <c r="C303" s="183" t="s">
        <v>574</v>
      </c>
      <c r="D303" s="183" t="s">
        <v>250</v>
      </c>
      <c r="E303" s="184" t="s">
        <v>899</v>
      </c>
      <c r="F303" s="185" t="s">
        <v>900</v>
      </c>
      <c r="G303" s="186" t="s">
        <v>260</v>
      </c>
      <c r="H303" s="187">
        <v>5</v>
      </c>
      <c r="I303" s="188"/>
      <c r="J303" s="189">
        <f t="shared" si="0"/>
        <v>0</v>
      </c>
      <c r="K303" s="185" t="s">
        <v>178</v>
      </c>
      <c r="L303" s="190"/>
      <c r="M303" s="191" t="s">
        <v>1</v>
      </c>
      <c r="N303" s="192" t="s">
        <v>43</v>
      </c>
      <c r="O303" s="58"/>
      <c r="P303" s="158">
        <f t="shared" si="1"/>
        <v>0</v>
      </c>
      <c r="Q303" s="158">
        <v>0.00082</v>
      </c>
      <c r="R303" s="158">
        <f t="shared" si="2"/>
        <v>0.0040999999999999995</v>
      </c>
      <c r="S303" s="158">
        <v>0</v>
      </c>
      <c r="T303" s="159">
        <f t="shared" si="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0" t="s">
        <v>211</v>
      </c>
      <c r="AT303" s="160" t="s">
        <v>250</v>
      </c>
      <c r="AU303" s="160" t="s">
        <v>88</v>
      </c>
      <c r="AY303" s="17" t="s">
        <v>172</v>
      </c>
      <c r="BE303" s="161">
        <f t="shared" si="4"/>
        <v>0</v>
      </c>
      <c r="BF303" s="161">
        <f t="shared" si="5"/>
        <v>0</v>
      </c>
      <c r="BG303" s="161">
        <f t="shared" si="6"/>
        <v>0</v>
      </c>
      <c r="BH303" s="161">
        <f t="shared" si="7"/>
        <v>0</v>
      </c>
      <c r="BI303" s="161">
        <f t="shared" si="8"/>
        <v>0</v>
      </c>
      <c r="BJ303" s="17" t="s">
        <v>85</v>
      </c>
      <c r="BK303" s="161">
        <f t="shared" si="9"/>
        <v>0</v>
      </c>
      <c r="BL303" s="17" t="s">
        <v>179</v>
      </c>
      <c r="BM303" s="160" t="s">
        <v>901</v>
      </c>
    </row>
    <row r="304" spans="1:65" s="2" customFormat="1" ht="14.4" customHeight="1">
      <c r="A304" s="32"/>
      <c r="B304" s="148"/>
      <c r="C304" s="183" t="s">
        <v>579</v>
      </c>
      <c r="D304" s="183" t="s">
        <v>250</v>
      </c>
      <c r="E304" s="184" t="s">
        <v>902</v>
      </c>
      <c r="F304" s="185" t="s">
        <v>903</v>
      </c>
      <c r="G304" s="186" t="s">
        <v>260</v>
      </c>
      <c r="H304" s="187">
        <v>5</v>
      </c>
      <c r="I304" s="188"/>
      <c r="J304" s="189">
        <f t="shared" si="0"/>
        <v>0</v>
      </c>
      <c r="K304" s="185" t="s">
        <v>178</v>
      </c>
      <c r="L304" s="190"/>
      <c r="M304" s="191" t="s">
        <v>1</v>
      </c>
      <c r="N304" s="192" t="s">
        <v>43</v>
      </c>
      <c r="O304" s="58"/>
      <c r="P304" s="158">
        <f t="shared" si="1"/>
        <v>0</v>
      </c>
      <c r="Q304" s="158">
        <v>0.00172</v>
      </c>
      <c r="R304" s="158">
        <f t="shared" si="2"/>
        <v>0.0086</v>
      </c>
      <c r="S304" s="158">
        <v>0</v>
      </c>
      <c r="T304" s="159">
        <f t="shared" si="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0" t="s">
        <v>211</v>
      </c>
      <c r="AT304" s="160" t="s">
        <v>250</v>
      </c>
      <c r="AU304" s="160" t="s">
        <v>88</v>
      </c>
      <c r="AY304" s="17" t="s">
        <v>172</v>
      </c>
      <c r="BE304" s="161">
        <f t="shared" si="4"/>
        <v>0</v>
      </c>
      <c r="BF304" s="161">
        <f t="shared" si="5"/>
        <v>0</v>
      </c>
      <c r="BG304" s="161">
        <f t="shared" si="6"/>
        <v>0</v>
      </c>
      <c r="BH304" s="161">
        <f t="shared" si="7"/>
        <v>0</v>
      </c>
      <c r="BI304" s="161">
        <f t="shared" si="8"/>
        <v>0</v>
      </c>
      <c r="BJ304" s="17" t="s">
        <v>85</v>
      </c>
      <c r="BK304" s="161">
        <f t="shared" si="9"/>
        <v>0</v>
      </c>
      <c r="BL304" s="17" t="s">
        <v>179</v>
      </c>
      <c r="BM304" s="160" t="s">
        <v>904</v>
      </c>
    </row>
    <row r="305" spans="1:65" s="2" customFormat="1" ht="24.15" customHeight="1">
      <c r="A305" s="32"/>
      <c r="B305" s="148"/>
      <c r="C305" s="183" t="s">
        <v>583</v>
      </c>
      <c r="D305" s="183" t="s">
        <v>250</v>
      </c>
      <c r="E305" s="184" t="s">
        <v>905</v>
      </c>
      <c r="F305" s="185" t="s">
        <v>906</v>
      </c>
      <c r="G305" s="186" t="s">
        <v>260</v>
      </c>
      <c r="H305" s="187">
        <v>5</v>
      </c>
      <c r="I305" s="188"/>
      <c r="J305" s="189">
        <f t="shared" si="0"/>
        <v>0</v>
      </c>
      <c r="K305" s="185" t="s">
        <v>1</v>
      </c>
      <c r="L305" s="190"/>
      <c r="M305" s="191" t="s">
        <v>1</v>
      </c>
      <c r="N305" s="192" t="s">
        <v>43</v>
      </c>
      <c r="O305" s="58"/>
      <c r="P305" s="158">
        <f t="shared" si="1"/>
        <v>0</v>
      </c>
      <c r="Q305" s="158">
        <v>0.004</v>
      </c>
      <c r="R305" s="158">
        <f t="shared" si="2"/>
        <v>0.02</v>
      </c>
      <c r="S305" s="158">
        <v>0</v>
      </c>
      <c r="T305" s="159">
        <f t="shared" si="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0" t="s">
        <v>211</v>
      </c>
      <c r="AT305" s="160" t="s">
        <v>250</v>
      </c>
      <c r="AU305" s="160" t="s">
        <v>88</v>
      </c>
      <c r="AY305" s="17" t="s">
        <v>172</v>
      </c>
      <c r="BE305" s="161">
        <f t="shared" si="4"/>
        <v>0</v>
      </c>
      <c r="BF305" s="161">
        <f t="shared" si="5"/>
        <v>0</v>
      </c>
      <c r="BG305" s="161">
        <f t="shared" si="6"/>
        <v>0</v>
      </c>
      <c r="BH305" s="161">
        <f t="shared" si="7"/>
        <v>0</v>
      </c>
      <c r="BI305" s="161">
        <f t="shared" si="8"/>
        <v>0</v>
      </c>
      <c r="BJ305" s="17" t="s">
        <v>85</v>
      </c>
      <c r="BK305" s="161">
        <f t="shared" si="9"/>
        <v>0</v>
      </c>
      <c r="BL305" s="17" t="s">
        <v>179</v>
      </c>
      <c r="BM305" s="160" t="s">
        <v>907</v>
      </c>
    </row>
    <row r="306" spans="1:65" s="2" customFormat="1" ht="14.4" customHeight="1">
      <c r="A306" s="32"/>
      <c r="B306" s="148"/>
      <c r="C306" s="149" t="s">
        <v>587</v>
      </c>
      <c r="D306" s="149" t="s">
        <v>174</v>
      </c>
      <c r="E306" s="150" t="s">
        <v>908</v>
      </c>
      <c r="F306" s="151" t="s">
        <v>909</v>
      </c>
      <c r="G306" s="152" t="s">
        <v>260</v>
      </c>
      <c r="H306" s="153">
        <v>7</v>
      </c>
      <c r="I306" s="154"/>
      <c r="J306" s="155">
        <f t="shared" si="0"/>
        <v>0</v>
      </c>
      <c r="K306" s="151" t="s">
        <v>178</v>
      </c>
      <c r="L306" s="33"/>
      <c r="M306" s="156" t="s">
        <v>1</v>
      </c>
      <c r="N306" s="157" t="s">
        <v>43</v>
      </c>
      <c r="O306" s="58"/>
      <c r="P306" s="158">
        <f t="shared" si="1"/>
        <v>0</v>
      </c>
      <c r="Q306" s="158">
        <v>0.00162</v>
      </c>
      <c r="R306" s="158">
        <f t="shared" si="2"/>
        <v>0.01134</v>
      </c>
      <c r="S306" s="158">
        <v>0</v>
      </c>
      <c r="T306" s="159">
        <f t="shared" si="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0" t="s">
        <v>179</v>
      </c>
      <c r="AT306" s="160" t="s">
        <v>174</v>
      </c>
      <c r="AU306" s="160" t="s">
        <v>88</v>
      </c>
      <c r="AY306" s="17" t="s">
        <v>172</v>
      </c>
      <c r="BE306" s="161">
        <f t="shared" si="4"/>
        <v>0</v>
      </c>
      <c r="BF306" s="161">
        <f t="shared" si="5"/>
        <v>0</v>
      </c>
      <c r="BG306" s="161">
        <f t="shared" si="6"/>
        <v>0</v>
      </c>
      <c r="BH306" s="161">
        <f t="shared" si="7"/>
        <v>0</v>
      </c>
      <c r="BI306" s="161">
        <f t="shared" si="8"/>
        <v>0</v>
      </c>
      <c r="BJ306" s="17" t="s">
        <v>85</v>
      </c>
      <c r="BK306" s="161">
        <f t="shared" si="9"/>
        <v>0</v>
      </c>
      <c r="BL306" s="17" t="s">
        <v>179</v>
      </c>
      <c r="BM306" s="160" t="s">
        <v>910</v>
      </c>
    </row>
    <row r="307" spans="1:65" s="2" customFormat="1" ht="14.4" customHeight="1">
      <c r="A307" s="32"/>
      <c r="B307" s="148"/>
      <c r="C307" s="183" t="s">
        <v>591</v>
      </c>
      <c r="D307" s="183" t="s">
        <v>250</v>
      </c>
      <c r="E307" s="184" t="s">
        <v>911</v>
      </c>
      <c r="F307" s="185" t="s">
        <v>912</v>
      </c>
      <c r="G307" s="186" t="s">
        <v>260</v>
      </c>
      <c r="H307" s="187">
        <v>7</v>
      </c>
      <c r="I307" s="188"/>
      <c r="J307" s="189">
        <f t="shared" si="0"/>
        <v>0</v>
      </c>
      <c r="K307" s="185" t="s">
        <v>178</v>
      </c>
      <c r="L307" s="190"/>
      <c r="M307" s="191" t="s">
        <v>1</v>
      </c>
      <c r="N307" s="192" t="s">
        <v>43</v>
      </c>
      <c r="O307" s="58"/>
      <c r="P307" s="158">
        <f t="shared" si="1"/>
        <v>0</v>
      </c>
      <c r="Q307" s="158">
        <v>0.01847</v>
      </c>
      <c r="R307" s="158">
        <f t="shared" si="2"/>
        <v>0.12929000000000002</v>
      </c>
      <c r="S307" s="158">
        <v>0</v>
      </c>
      <c r="T307" s="159">
        <f t="shared" si="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0" t="s">
        <v>211</v>
      </c>
      <c r="AT307" s="160" t="s">
        <v>250</v>
      </c>
      <c r="AU307" s="160" t="s">
        <v>88</v>
      </c>
      <c r="AY307" s="17" t="s">
        <v>172</v>
      </c>
      <c r="BE307" s="161">
        <f t="shared" si="4"/>
        <v>0</v>
      </c>
      <c r="BF307" s="161">
        <f t="shared" si="5"/>
        <v>0</v>
      </c>
      <c r="BG307" s="161">
        <f t="shared" si="6"/>
        <v>0</v>
      </c>
      <c r="BH307" s="161">
        <f t="shared" si="7"/>
        <v>0</v>
      </c>
      <c r="BI307" s="161">
        <f t="shared" si="8"/>
        <v>0</v>
      </c>
      <c r="BJ307" s="17" t="s">
        <v>85</v>
      </c>
      <c r="BK307" s="161">
        <f t="shared" si="9"/>
        <v>0</v>
      </c>
      <c r="BL307" s="17" t="s">
        <v>179</v>
      </c>
      <c r="BM307" s="160" t="s">
        <v>913</v>
      </c>
    </row>
    <row r="308" spans="2:51" s="13" customFormat="1" ht="10">
      <c r="B308" s="162"/>
      <c r="D308" s="163" t="s">
        <v>181</v>
      </c>
      <c r="E308" s="164" t="s">
        <v>1</v>
      </c>
      <c r="F308" s="165" t="s">
        <v>914</v>
      </c>
      <c r="H308" s="166">
        <v>3</v>
      </c>
      <c r="I308" s="167"/>
      <c r="L308" s="162"/>
      <c r="M308" s="168"/>
      <c r="N308" s="169"/>
      <c r="O308" s="169"/>
      <c r="P308" s="169"/>
      <c r="Q308" s="169"/>
      <c r="R308" s="169"/>
      <c r="S308" s="169"/>
      <c r="T308" s="170"/>
      <c r="AT308" s="164" t="s">
        <v>181</v>
      </c>
      <c r="AU308" s="164" t="s">
        <v>88</v>
      </c>
      <c r="AV308" s="13" t="s">
        <v>88</v>
      </c>
      <c r="AW308" s="13" t="s">
        <v>34</v>
      </c>
      <c r="AX308" s="13" t="s">
        <v>78</v>
      </c>
      <c r="AY308" s="164" t="s">
        <v>172</v>
      </c>
    </row>
    <row r="309" spans="2:51" s="13" customFormat="1" ht="10">
      <c r="B309" s="162"/>
      <c r="D309" s="163" t="s">
        <v>181</v>
      </c>
      <c r="E309" s="164" t="s">
        <v>1</v>
      </c>
      <c r="F309" s="165" t="s">
        <v>804</v>
      </c>
      <c r="H309" s="166">
        <v>1</v>
      </c>
      <c r="I309" s="167"/>
      <c r="L309" s="162"/>
      <c r="M309" s="168"/>
      <c r="N309" s="169"/>
      <c r="O309" s="169"/>
      <c r="P309" s="169"/>
      <c r="Q309" s="169"/>
      <c r="R309" s="169"/>
      <c r="S309" s="169"/>
      <c r="T309" s="170"/>
      <c r="AT309" s="164" t="s">
        <v>181</v>
      </c>
      <c r="AU309" s="164" t="s">
        <v>88</v>
      </c>
      <c r="AV309" s="13" t="s">
        <v>88</v>
      </c>
      <c r="AW309" s="13" t="s">
        <v>34</v>
      </c>
      <c r="AX309" s="13" t="s">
        <v>78</v>
      </c>
      <c r="AY309" s="164" t="s">
        <v>172</v>
      </c>
    </row>
    <row r="310" spans="2:51" s="13" customFormat="1" ht="10">
      <c r="B310" s="162"/>
      <c r="D310" s="163" t="s">
        <v>181</v>
      </c>
      <c r="E310" s="164" t="s">
        <v>1</v>
      </c>
      <c r="F310" s="165" t="s">
        <v>779</v>
      </c>
      <c r="H310" s="166">
        <v>3</v>
      </c>
      <c r="I310" s="167"/>
      <c r="L310" s="162"/>
      <c r="M310" s="168"/>
      <c r="N310" s="169"/>
      <c r="O310" s="169"/>
      <c r="P310" s="169"/>
      <c r="Q310" s="169"/>
      <c r="R310" s="169"/>
      <c r="S310" s="169"/>
      <c r="T310" s="170"/>
      <c r="AT310" s="164" t="s">
        <v>181</v>
      </c>
      <c r="AU310" s="164" t="s">
        <v>88</v>
      </c>
      <c r="AV310" s="13" t="s">
        <v>88</v>
      </c>
      <c r="AW310" s="13" t="s">
        <v>34</v>
      </c>
      <c r="AX310" s="13" t="s">
        <v>78</v>
      </c>
      <c r="AY310" s="164" t="s">
        <v>172</v>
      </c>
    </row>
    <row r="311" spans="2:51" s="14" customFormat="1" ht="10">
      <c r="B311" s="175"/>
      <c r="D311" s="163" t="s">
        <v>181</v>
      </c>
      <c r="E311" s="176" t="s">
        <v>1</v>
      </c>
      <c r="F311" s="177" t="s">
        <v>221</v>
      </c>
      <c r="H311" s="178">
        <v>7</v>
      </c>
      <c r="I311" s="179"/>
      <c r="L311" s="175"/>
      <c r="M311" s="180"/>
      <c r="N311" s="181"/>
      <c r="O311" s="181"/>
      <c r="P311" s="181"/>
      <c r="Q311" s="181"/>
      <c r="R311" s="181"/>
      <c r="S311" s="181"/>
      <c r="T311" s="182"/>
      <c r="AT311" s="176" t="s">
        <v>181</v>
      </c>
      <c r="AU311" s="176" t="s">
        <v>88</v>
      </c>
      <c r="AV311" s="14" t="s">
        <v>179</v>
      </c>
      <c r="AW311" s="14" t="s">
        <v>34</v>
      </c>
      <c r="AX311" s="14" t="s">
        <v>85</v>
      </c>
      <c r="AY311" s="176" t="s">
        <v>172</v>
      </c>
    </row>
    <row r="312" spans="1:65" s="2" customFormat="1" ht="14.4" customHeight="1">
      <c r="A312" s="32"/>
      <c r="B312" s="148"/>
      <c r="C312" s="183" t="s">
        <v>597</v>
      </c>
      <c r="D312" s="183" t="s">
        <v>250</v>
      </c>
      <c r="E312" s="184" t="s">
        <v>915</v>
      </c>
      <c r="F312" s="185" t="s">
        <v>916</v>
      </c>
      <c r="G312" s="186" t="s">
        <v>260</v>
      </c>
      <c r="H312" s="187">
        <v>34</v>
      </c>
      <c r="I312" s="188"/>
      <c r="J312" s="189">
        <f>ROUND(I312*H312,2)</f>
        <v>0</v>
      </c>
      <c r="K312" s="185" t="s">
        <v>178</v>
      </c>
      <c r="L312" s="190"/>
      <c r="M312" s="191" t="s">
        <v>1</v>
      </c>
      <c r="N312" s="192" t="s">
        <v>43</v>
      </c>
      <c r="O312" s="58"/>
      <c r="P312" s="158">
        <f>O312*H312</f>
        <v>0</v>
      </c>
      <c r="Q312" s="158">
        <v>0.0035</v>
      </c>
      <c r="R312" s="158">
        <f>Q312*H312</f>
        <v>0.11900000000000001</v>
      </c>
      <c r="S312" s="158">
        <v>0</v>
      </c>
      <c r="T312" s="15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0" t="s">
        <v>211</v>
      </c>
      <c r="AT312" s="160" t="s">
        <v>250</v>
      </c>
      <c r="AU312" s="160" t="s">
        <v>88</v>
      </c>
      <c r="AY312" s="17" t="s">
        <v>172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7" t="s">
        <v>85</v>
      </c>
      <c r="BK312" s="161">
        <f>ROUND(I312*H312,2)</f>
        <v>0</v>
      </c>
      <c r="BL312" s="17" t="s">
        <v>179</v>
      </c>
      <c r="BM312" s="160" t="s">
        <v>917</v>
      </c>
    </row>
    <row r="313" spans="1:47" s="2" customFormat="1" ht="18">
      <c r="A313" s="32"/>
      <c r="B313" s="33"/>
      <c r="C313" s="32"/>
      <c r="D313" s="163" t="s">
        <v>191</v>
      </c>
      <c r="E313" s="32"/>
      <c r="F313" s="171" t="s">
        <v>918</v>
      </c>
      <c r="G313" s="32"/>
      <c r="H313" s="32"/>
      <c r="I313" s="172"/>
      <c r="J313" s="32"/>
      <c r="K313" s="32"/>
      <c r="L313" s="33"/>
      <c r="M313" s="173"/>
      <c r="N313" s="174"/>
      <c r="O313" s="58"/>
      <c r="P313" s="58"/>
      <c r="Q313" s="58"/>
      <c r="R313" s="58"/>
      <c r="S313" s="58"/>
      <c r="T313" s="5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7" t="s">
        <v>191</v>
      </c>
      <c r="AU313" s="17" t="s">
        <v>88</v>
      </c>
    </row>
    <row r="314" spans="1:65" s="2" customFormat="1" ht="14.4" customHeight="1">
      <c r="A314" s="32"/>
      <c r="B314" s="148"/>
      <c r="C314" s="149" t="s">
        <v>601</v>
      </c>
      <c r="D314" s="149" t="s">
        <v>174</v>
      </c>
      <c r="E314" s="150" t="s">
        <v>919</v>
      </c>
      <c r="F314" s="151" t="s">
        <v>920</v>
      </c>
      <c r="G314" s="152" t="s">
        <v>260</v>
      </c>
      <c r="H314" s="153">
        <v>6</v>
      </c>
      <c r="I314" s="154"/>
      <c r="J314" s="155">
        <f>ROUND(I314*H314,2)</f>
        <v>0</v>
      </c>
      <c r="K314" s="151" t="s">
        <v>178</v>
      </c>
      <c r="L314" s="33"/>
      <c r="M314" s="156" t="s">
        <v>1</v>
      </c>
      <c r="N314" s="157" t="s">
        <v>43</v>
      </c>
      <c r="O314" s="58"/>
      <c r="P314" s="158">
        <f>O314*H314</f>
        <v>0</v>
      </c>
      <c r="Q314" s="158">
        <v>0.00034</v>
      </c>
      <c r="R314" s="158">
        <f>Q314*H314</f>
        <v>0.00204</v>
      </c>
      <c r="S314" s="158">
        <v>0</v>
      </c>
      <c r="T314" s="15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0" t="s">
        <v>179</v>
      </c>
      <c r="AT314" s="160" t="s">
        <v>174</v>
      </c>
      <c r="AU314" s="160" t="s">
        <v>88</v>
      </c>
      <c r="AY314" s="17" t="s">
        <v>172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17" t="s">
        <v>85</v>
      </c>
      <c r="BK314" s="161">
        <f>ROUND(I314*H314,2)</f>
        <v>0</v>
      </c>
      <c r="BL314" s="17" t="s">
        <v>179</v>
      </c>
      <c r="BM314" s="160" t="s">
        <v>921</v>
      </c>
    </row>
    <row r="315" spans="1:65" s="2" customFormat="1" ht="24.15" customHeight="1">
      <c r="A315" s="32"/>
      <c r="B315" s="148"/>
      <c r="C315" s="183" t="s">
        <v>605</v>
      </c>
      <c r="D315" s="183" t="s">
        <v>250</v>
      </c>
      <c r="E315" s="184" t="s">
        <v>922</v>
      </c>
      <c r="F315" s="185" t="s">
        <v>923</v>
      </c>
      <c r="G315" s="186" t="s">
        <v>260</v>
      </c>
      <c r="H315" s="187">
        <v>6</v>
      </c>
      <c r="I315" s="188"/>
      <c r="J315" s="189">
        <f>ROUND(I315*H315,2)</f>
        <v>0</v>
      </c>
      <c r="K315" s="185" t="s">
        <v>178</v>
      </c>
      <c r="L315" s="190"/>
      <c r="M315" s="191" t="s">
        <v>1</v>
      </c>
      <c r="N315" s="192" t="s">
        <v>43</v>
      </c>
      <c r="O315" s="58"/>
      <c r="P315" s="158">
        <f>O315*H315</f>
        <v>0</v>
      </c>
      <c r="Q315" s="158">
        <v>0.0425</v>
      </c>
      <c r="R315" s="158">
        <f>Q315*H315</f>
        <v>0.255</v>
      </c>
      <c r="S315" s="158">
        <v>0</v>
      </c>
      <c r="T315" s="15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0" t="s">
        <v>211</v>
      </c>
      <c r="AT315" s="160" t="s">
        <v>250</v>
      </c>
      <c r="AU315" s="160" t="s">
        <v>88</v>
      </c>
      <c r="AY315" s="17" t="s">
        <v>172</v>
      </c>
      <c r="BE315" s="161">
        <f>IF(N315="základní",J315,0)</f>
        <v>0</v>
      </c>
      <c r="BF315" s="161">
        <f>IF(N315="snížená",J315,0)</f>
        <v>0</v>
      </c>
      <c r="BG315" s="161">
        <f>IF(N315="zákl. přenesená",J315,0)</f>
        <v>0</v>
      </c>
      <c r="BH315" s="161">
        <f>IF(N315="sníž. přenesená",J315,0)</f>
        <v>0</v>
      </c>
      <c r="BI315" s="161">
        <f>IF(N315="nulová",J315,0)</f>
        <v>0</v>
      </c>
      <c r="BJ315" s="17" t="s">
        <v>85</v>
      </c>
      <c r="BK315" s="161">
        <f>ROUND(I315*H315,2)</f>
        <v>0</v>
      </c>
      <c r="BL315" s="17" t="s">
        <v>179</v>
      </c>
      <c r="BM315" s="160" t="s">
        <v>924</v>
      </c>
    </row>
    <row r="316" spans="1:65" s="2" customFormat="1" ht="14.4" customHeight="1">
      <c r="A316" s="32"/>
      <c r="B316" s="148"/>
      <c r="C316" s="183" t="s">
        <v>610</v>
      </c>
      <c r="D316" s="183" t="s">
        <v>250</v>
      </c>
      <c r="E316" s="184" t="s">
        <v>925</v>
      </c>
      <c r="F316" s="185" t="s">
        <v>926</v>
      </c>
      <c r="G316" s="186" t="s">
        <v>260</v>
      </c>
      <c r="H316" s="187">
        <v>6</v>
      </c>
      <c r="I316" s="188"/>
      <c r="J316" s="189">
        <f>ROUND(I316*H316,2)</f>
        <v>0</v>
      </c>
      <c r="K316" s="185" t="s">
        <v>1</v>
      </c>
      <c r="L316" s="190"/>
      <c r="M316" s="191" t="s">
        <v>1</v>
      </c>
      <c r="N316" s="192" t="s">
        <v>43</v>
      </c>
      <c r="O316" s="58"/>
      <c r="P316" s="158">
        <f>O316*H316</f>
        <v>0</v>
      </c>
      <c r="Q316" s="158">
        <v>0.048</v>
      </c>
      <c r="R316" s="158">
        <f>Q316*H316</f>
        <v>0.28800000000000003</v>
      </c>
      <c r="S316" s="158">
        <v>0</v>
      </c>
      <c r="T316" s="15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0" t="s">
        <v>211</v>
      </c>
      <c r="AT316" s="160" t="s">
        <v>250</v>
      </c>
      <c r="AU316" s="160" t="s">
        <v>88</v>
      </c>
      <c r="AY316" s="17" t="s">
        <v>172</v>
      </c>
      <c r="BE316" s="161">
        <f>IF(N316="základní",J316,0)</f>
        <v>0</v>
      </c>
      <c r="BF316" s="161">
        <f>IF(N316="snížená",J316,0)</f>
        <v>0</v>
      </c>
      <c r="BG316" s="161">
        <f>IF(N316="zákl. přenesená",J316,0)</f>
        <v>0</v>
      </c>
      <c r="BH316" s="161">
        <f>IF(N316="sníž. přenesená",J316,0)</f>
        <v>0</v>
      </c>
      <c r="BI316" s="161">
        <f>IF(N316="nulová",J316,0)</f>
        <v>0</v>
      </c>
      <c r="BJ316" s="17" t="s">
        <v>85</v>
      </c>
      <c r="BK316" s="161">
        <f>ROUND(I316*H316,2)</f>
        <v>0</v>
      </c>
      <c r="BL316" s="17" t="s">
        <v>179</v>
      </c>
      <c r="BM316" s="160" t="s">
        <v>927</v>
      </c>
    </row>
    <row r="317" spans="1:65" s="2" customFormat="1" ht="14.4" customHeight="1">
      <c r="A317" s="32"/>
      <c r="B317" s="148"/>
      <c r="C317" s="149" t="s">
        <v>613</v>
      </c>
      <c r="D317" s="149" t="s">
        <v>174</v>
      </c>
      <c r="E317" s="150" t="s">
        <v>928</v>
      </c>
      <c r="F317" s="151" t="s">
        <v>929</v>
      </c>
      <c r="G317" s="152" t="s">
        <v>260</v>
      </c>
      <c r="H317" s="153">
        <v>27</v>
      </c>
      <c r="I317" s="154"/>
      <c r="J317" s="155">
        <f>ROUND(I317*H317,2)</f>
        <v>0</v>
      </c>
      <c r="K317" s="151" t="s">
        <v>178</v>
      </c>
      <c r="L317" s="33"/>
      <c r="M317" s="156" t="s">
        <v>1</v>
      </c>
      <c r="N317" s="157" t="s">
        <v>43</v>
      </c>
      <c r="O317" s="58"/>
      <c r="P317" s="158">
        <f>O317*H317</f>
        <v>0</v>
      </c>
      <c r="Q317" s="158">
        <v>0.00165</v>
      </c>
      <c r="R317" s="158">
        <f>Q317*H317</f>
        <v>0.04455</v>
      </c>
      <c r="S317" s="158">
        <v>0</v>
      </c>
      <c r="T317" s="15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0" t="s">
        <v>179</v>
      </c>
      <c r="AT317" s="160" t="s">
        <v>174</v>
      </c>
      <c r="AU317" s="160" t="s">
        <v>88</v>
      </c>
      <c r="AY317" s="17" t="s">
        <v>172</v>
      </c>
      <c r="BE317" s="161">
        <f>IF(N317="základní",J317,0)</f>
        <v>0</v>
      </c>
      <c r="BF317" s="161">
        <f>IF(N317="snížená",J317,0)</f>
        <v>0</v>
      </c>
      <c r="BG317" s="161">
        <f>IF(N317="zákl. přenesená",J317,0)</f>
        <v>0</v>
      </c>
      <c r="BH317" s="161">
        <f>IF(N317="sníž. přenesená",J317,0)</f>
        <v>0</v>
      </c>
      <c r="BI317" s="161">
        <f>IF(N317="nulová",J317,0)</f>
        <v>0</v>
      </c>
      <c r="BJ317" s="17" t="s">
        <v>85</v>
      </c>
      <c r="BK317" s="161">
        <f>ROUND(I317*H317,2)</f>
        <v>0</v>
      </c>
      <c r="BL317" s="17" t="s">
        <v>179</v>
      </c>
      <c r="BM317" s="160" t="s">
        <v>930</v>
      </c>
    </row>
    <row r="318" spans="1:65" s="2" customFormat="1" ht="14.4" customHeight="1">
      <c r="A318" s="32"/>
      <c r="B318" s="148"/>
      <c r="C318" s="183" t="s">
        <v>619</v>
      </c>
      <c r="D318" s="183" t="s">
        <v>250</v>
      </c>
      <c r="E318" s="184" t="s">
        <v>931</v>
      </c>
      <c r="F318" s="185" t="s">
        <v>932</v>
      </c>
      <c r="G318" s="186" t="s">
        <v>260</v>
      </c>
      <c r="H318" s="187">
        <v>27</v>
      </c>
      <c r="I318" s="188"/>
      <c r="J318" s="189">
        <f>ROUND(I318*H318,2)</f>
        <v>0</v>
      </c>
      <c r="K318" s="185" t="s">
        <v>178</v>
      </c>
      <c r="L318" s="190"/>
      <c r="M318" s="191" t="s">
        <v>1</v>
      </c>
      <c r="N318" s="192" t="s">
        <v>43</v>
      </c>
      <c r="O318" s="58"/>
      <c r="P318" s="158">
        <f>O318*H318</f>
        <v>0</v>
      </c>
      <c r="Q318" s="158">
        <v>0.0245</v>
      </c>
      <c r="R318" s="158">
        <f>Q318*H318</f>
        <v>0.6615</v>
      </c>
      <c r="S318" s="158">
        <v>0</v>
      </c>
      <c r="T318" s="15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0" t="s">
        <v>211</v>
      </c>
      <c r="AT318" s="160" t="s">
        <v>250</v>
      </c>
      <c r="AU318" s="160" t="s">
        <v>88</v>
      </c>
      <c r="AY318" s="17" t="s">
        <v>172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17" t="s">
        <v>85</v>
      </c>
      <c r="BK318" s="161">
        <f>ROUND(I318*H318,2)</f>
        <v>0</v>
      </c>
      <c r="BL318" s="17" t="s">
        <v>179</v>
      </c>
      <c r="BM318" s="160" t="s">
        <v>933</v>
      </c>
    </row>
    <row r="319" spans="2:51" s="13" customFormat="1" ht="10">
      <c r="B319" s="162"/>
      <c r="D319" s="163" t="s">
        <v>181</v>
      </c>
      <c r="E319" s="164" t="s">
        <v>1</v>
      </c>
      <c r="F319" s="165" t="s">
        <v>880</v>
      </c>
      <c r="H319" s="166">
        <v>12</v>
      </c>
      <c r="I319" s="167"/>
      <c r="L319" s="162"/>
      <c r="M319" s="168"/>
      <c r="N319" s="169"/>
      <c r="O319" s="169"/>
      <c r="P319" s="169"/>
      <c r="Q319" s="169"/>
      <c r="R319" s="169"/>
      <c r="S319" s="169"/>
      <c r="T319" s="170"/>
      <c r="AT319" s="164" t="s">
        <v>181</v>
      </c>
      <c r="AU319" s="164" t="s">
        <v>88</v>
      </c>
      <c r="AV319" s="13" t="s">
        <v>88</v>
      </c>
      <c r="AW319" s="13" t="s">
        <v>34</v>
      </c>
      <c r="AX319" s="13" t="s">
        <v>78</v>
      </c>
      <c r="AY319" s="164" t="s">
        <v>172</v>
      </c>
    </row>
    <row r="320" spans="2:51" s="13" customFormat="1" ht="10">
      <c r="B320" s="162"/>
      <c r="D320" s="163" t="s">
        <v>181</v>
      </c>
      <c r="E320" s="164" t="s">
        <v>1</v>
      </c>
      <c r="F320" s="165" t="s">
        <v>934</v>
      </c>
      <c r="H320" s="166">
        <v>8</v>
      </c>
      <c r="I320" s="167"/>
      <c r="L320" s="162"/>
      <c r="M320" s="168"/>
      <c r="N320" s="169"/>
      <c r="O320" s="169"/>
      <c r="P320" s="169"/>
      <c r="Q320" s="169"/>
      <c r="R320" s="169"/>
      <c r="S320" s="169"/>
      <c r="T320" s="170"/>
      <c r="AT320" s="164" t="s">
        <v>181</v>
      </c>
      <c r="AU320" s="164" t="s">
        <v>88</v>
      </c>
      <c r="AV320" s="13" t="s">
        <v>88</v>
      </c>
      <c r="AW320" s="13" t="s">
        <v>34</v>
      </c>
      <c r="AX320" s="13" t="s">
        <v>78</v>
      </c>
      <c r="AY320" s="164" t="s">
        <v>172</v>
      </c>
    </row>
    <row r="321" spans="2:51" s="13" customFormat="1" ht="10">
      <c r="B321" s="162"/>
      <c r="D321" s="163" t="s">
        <v>181</v>
      </c>
      <c r="E321" s="164" t="s">
        <v>1</v>
      </c>
      <c r="F321" s="165" t="s">
        <v>804</v>
      </c>
      <c r="H321" s="166">
        <v>1</v>
      </c>
      <c r="I321" s="167"/>
      <c r="L321" s="162"/>
      <c r="M321" s="168"/>
      <c r="N321" s="169"/>
      <c r="O321" s="169"/>
      <c r="P321" s="169"/>
      <c r="Q321" s="169"/>
      <c r="R321" s="169"/>
      <c r="S321" s="169"/>
      <c r="T321" s="170"/>
      <c r="AT321" s="164" t="s">
        <v>181</v>
      </c>
      <c r="AU321" s="164" t="s">
        <v>88</v>
      </c>
      <c r="AV321" s="13" t="s">
        <v>88</v>
      </c>
      <c r="AW321" s="13" t="s">
        <v>34</v>
      </c>
      <c r="AX321" s="13" t="s">
        <v>78</v>
      </c>
      <c r="AY321" s="164" t="s">
        <v>172</v>
      </c>
    </row>
    <row r="322" spans="2:51" s="13" customFormat="1" ht="10">
      <c r="B322" s="162"/>
      <c r="D322" s="163" t="s">
        <v>181</v>
      </c>
      <c r="E322" s="164" t="s">
        <v>1</v>
      </c>
      <c r="F322" s="165" t="s">
        <v>895</v>
      </c>
      <c r="H322" s="166">
        <v>4</v>
      </c>
      <c r="I322" s="167"/>
      <c r="L322" s="162"/>
      <c r="M322" s="168"/>
      <c r="N322" s="169"/>
      <c r="O322" s="169"/>
      <c r="P322" s="169"/>
      <c r="Q322" s="169"/>
      <c r="R322" s="169"/>
      <c r="S322" s="169"/>
      <c r="T322" s="170"/>
      <c r="AT322" s="164" t="s">
        <v>181</v>
      </c>
      <c r="AU322" s="164" t="s">
        <v>88</v>
      </c>
      <c r="AV322" s="13" t="s">
        <v>88</v>
      </c>
      <c r="AW322" s="13" t="s">
        <v>34</v>
      </c>
      <c r="AX322" s="13" t="s">
        <v>78</v>
      </c>
      <c r="AY322" s="164" t="s">
        <v>172</v>
      </c>
    </row>
    <row r="323" spans="2:51" s="13" customFormat="1" ht="10">
      <c r="B323" s="162"/>
      <c r="D323" s="163" t="s">
        <v>181</v>
      </c>
      <c r="E323" s="164" t="s">
        <v>1</v>
      </c>
      <c r="F323" s="165" t="s">
        <v>935</v>
      </c>
      <c r="H323" s="166">
        <v>2</v>
      </c>
      <c r="I323" s="167"/>
      <c r="L323" s="162"/>
      <c r="M323" s="168"/>
      <c r="N323" s="169"/>
      <c r="O323" s="169"/>
      <c r="P323" s="169"/>
      <c r="Q323" s="169"/>
      <c r="R323" s="169"/>
      <c r="S323" s="169"/>
      <c r="T323" s="170"/>
      <c r="AT323" s="164" t="s">
        <v>181</v>
      </c>
      <c r="AU323" s="164" t="s">
        <v>88</v>
      </c>
      <c r="AV323" s="13" t="s">
        <v>88</v>
      </c>
      <c r="AW323" s="13" t="s">
        <v>34</v>
      </c>
      <c r="AX323" s="13" t="s">
        <v>78</v>
      </c>
      <c r="AY323" s="164" t="s">
        <v>172</v>
      </c>
    </row>
    <row r="324" spans="2:51" s="14" customFormat="1" ht="10">
      <c r="B324" s="175"/>
      <c r="D324" s="163" t="s">
        <v>181</v>
      </c>
      <c r="E324" s="176" t="s">
        <v>1</v>
      </c>
      <c r="F324" s="177" t="s">
        <v>221</v>
      </c>
      <c r="H324" s="178">
        <v>27</v>
      </c>
      <c r="I324" s="179"/>
      <c r="L324" s="175"/>
      <c r="M324" s="180"/>
      <c r="N324" s="181"/>
      <c r="O324" s="181"/>
      <c r="P324" s="181"/>
      <c r="Q324" s="181"/>
      <c r="R324" s="181"/>
      <c r="S324" s="181"/>
      <c r="T324" s="182"/>
      <c r="AT324" s="176" t="s">
        <v>181</v>
      </c>
      <c r="AU324" s="176" t="s">
        <v>88</v>
      </c>
      <c r="AV324" s="14" t="s">
        <v>179</v>
      </c>
      <c r="AW324" s="14" t="s">
        <v>34</v>
      </c>
      <c r="AX324" s="14" t="s">
        <v>85</v>
      </c>
      <c r="AY324" s="176" t="s">
        <v>172</v>
      </c>
    </row>
    <row r="325" spans="1:65" s="2" customFormat="1" ht="24.15" customHeight="1">
      <c r="A325" s="32"/>
      <c r="B325" s="148"/>
      <c r="C325" s="149" t="s">
        <v>623</v>
      </c>
      <c r="D325" s="149" t="s">
        <v>174</v>
      </c>
      <c r="E325" s="150" t="s">
        <v>936</v>
      </c>
      <c r="F325" s="151" t="s">
        <v>937</v>
      </c>
      <c r="G325" s="152" t="s">
        <v>260</v>
      </c>
      <c r="H325" s="153">
        <v>53</v>
      </c>
      <c r="I325" s="154"/>
      <c r="J325" s="155">
        <f>ROUND(I325*H325,2)</f>
        <v>0</v>
      </c>
      <c r="K325" s="151" t="s">
        <v>178</v>
      </c>
      <c r="L325" s="33"/>
      <c r="M325" s="156" t="s">
        <v>1</v>
      </c>
      <c r="N325" s="157" t="s">
        <v>43</v>
      </c>
      <c r="O325" s="58"/>
      <c r="P325" s="158">
        <f>O325*H325</f>
        <v>0</v>
      </c>
      <c r="Q325" s="158">
        <v>0</v>
      </c>
      <c r="R325" s="158">
        <f>Q325*H325</f>
        <v>0</v>
      </c>
      <c r="S325" s="158">
        <v>0</v>
      </c>
      <c r="T325" s="15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0" t="s">
        <v>179</v>
      </c>
      <c r="AT325" s="160" t="s">
        <v>174</v>
      </c>
      <c r="AU325" s="160" t="s">
        <v>88</v>
      </c>
      <c r="AY325" s="17" t="s">
        <v>172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17" t="s">
        <v>85</v>
      </c>
      <c r="BK325" s="161">
        <f>ROUND(I325*H325,2)</f>
        <v>0</v>
      </c>
      <c r="BL325" s="17" t="s">
        <v>179</v>
      </c>
      <c r="BM325" s="160" t="s">
        <v>938</v>
      </c>
    </row>
    <row r="326" spans="2:51" s="13" customFormat="1" ht="10">
      <c r="B326" s="162"/>
      <c r="D326" s="163" t="s">
        <v>181</v>
      </c>
      <c r="E326" s="164" t="s">
        <v>1</v>
      </c>
      <c r="F326" s="165" t="s">
        <v>939</v>
      </c>
      <c r="H326" s="166">
        <v>21</v>
      </c>
      <c r="I326" s="167"/>
      <c r="L326" s="162"/>
      <c r="M326" s="168"/>
      <c r="N326" s="169"/>
      <c r="O326" s="169"/>
      <c r="P326" s="169"/>
      <c r="Q326" s="169"/>
      <c r="R326" s="169"/>
      <c r="S326" s="169"/>
      <c r="T326" s="170"/>
      <c r="AT326" s="164" t="s">
        <v>181</v>
      </c>
      <c r="AU326" s="164" t="s">
        <v>88</v>
      </c>
      <c r="AV326" s="13" t="s">
        <v>88</v>
      </c>
      <c r="AW326" s="13" t="s">
        <v>34</v>
      </c>
      <c r="AX326" s="13" t="s">
        <v>78</v>
      </c>
      <c r="AY326" s="164" t="s">
        <v>172</v>
      </c>
    </row>
    <row r="327" spans="2:51" s="13" customFormat="1" ht="10">
      <c r="B327" s="162"/>
      <c r="D327" s="163" t="s">
        <v>181</v>
      </c>
      <c r="E327" s="164" t="s">
        <v>1</v>
      </c>
      <c r="F327" s="165" t="s">
        <v>940</v>
      </c>
      <c r="H327" s="166">
        <v>10</v>
      </c>
      <c r="I327" s="167"/>
      <c r="L327" s="162"/>
      <c r="M327" s="168"/>
      <c r="N327" s="169"/>
      <c r="O327" s="169"/>
      <c r="P327" s="169"/>
      <c r="Q327" s="169"/>
      <c r="R327" s="169"/>
      <c r="S327" s="169"/>
      <c r="T327" s="170"/>
      <c r="AT327" s="164" t="s">
        <v>181</v>
      </c>
      <c r="AU327" s="164" t="s">
        <v>88</v>
      </c>
      <c r="AV327" s="13" t="s">
        <v>88</v>
      </c>
      <c r="AW327" s="13" t="s">
        <v>34</v>
      </c>
      <c r="AX327" s="13" t="s">
        <v>78</v>
      </c>
      <c r="AY327" s="164" t="s">
        <v>172</v>
      </c>
    </row>
    <row r="328" spans="2:51" s="13" customFormat="1" ht="10">
      <c r="B328" s="162"/>
      <c r="D328" s="163" t="s">
        <v>181</v>
      </c>
      <c r="E328" s="164" t="s">
        <v>1</v>
      </c>
      <c r="F328" s="165" t="s">
        <v>804</v>
      </c>
      <c r="H328" s="166">
        <v>1</v>
      </c>
      <c r="I328" s="167"/>
      <c r="L328" s="162"/>
      <c r="M328" s="168"/>
      <c r="N328" s="169"/>
      <c r="O328" s="169"/>
      <c r="P328" s="169"/>
      <c r="Q328" s="169"/>
      <c r="R328" s="169"/>
      <c r="S328" s="169"/>
      <c r="T328" s="170"/>
      <c r="AT328" s="164" t="s">
        <v>181</v>
      </c>
      <c r="AU328" s="164" t="s">
        <v>88</v>
      </c>
      <c r="AV328" s="13" t="s">
        <v>88</v>
      </c>
      <c r="AW328" s="13" t="s">
        <v>34</v>
      </c>
      <c r="AX328" s="13" t="s">
        <v>78</v>
      </c>
      <c r="AY328" s="164" t="s">
        <v>172</v>
      </c>
    </row>
    <row r="329" spans="2:51" s="13" customFormat="1" ht="10">
      <c r="B329" s="162"/>
      <c r="D329" s="163" t="s">
        <v>181</v>
      </c>
      <c r="E329" s="164" t="s">
        <v>1</v>
      </c>
      <c r="F329" s="165" t="s">
        <v>941</v>
      </c>
      <c r="H329" s="166">
        <v>21</v>
      </c>
      <c r="I329" s="167"/>
      <c r="L329" s="162"/>
      <c r="M329" s="168"/>
      <c r="N329" s="169"/>
      <c r="O329" s="169"/>
      <c r="P329" s="169"/>
      <c r="Q329" s="169"/>
      <c r="R329" s="169"/>
      <c r="S329" s="169"/>
      <c r="T329" s="170"/>
      <c r="AT329" s="164" t="s">
        <v>181</v>
      </c>
      <c r="AU329" s="164" t="s">
        <v>88</v>
      </c>
      <c r="AV329" s="13" t="s">
        <v>88</v>
      </c>
      <c r="AW329" s="13" t="s">
        <v>34</v>
      </c>
      <c r="AX329" s="13" t="s">
        <v>78</v>
      </c>
      <c r="AY329" s="164" t="s">
        <v>172</v>
      </c>
    </row>
    <row r="330" spans="2:51" s="14" customFormat="1" ht="10">
      <c r="B330" s="175"/>
      <c r="D330" s="163" t="s">
        <v>181</v>
      </c>
      <c r="E330" s="176" t="s">
        <v>1</v>
      </c>
      <c r="F330" s="177" t="s">
        <v>221</v>
      </c>
      <c r="H330" s="178">
        <v>53</v>
      </c>
      <c r="I330" s="179"/>
      <c r="L330" s="175"/>
      <c r="M330" s="180"/>
      <c r="N330" s="181"/>
      <c r="O330" s="181"/>
      <c r="P330" s="181"/>
      <c r="Q330" s="181"/>
      <c r="R330" s="181"/>
      <c r="S330" s="181"/>
      <c r="T330" s="182"/>
      <c r="AT330" s="176" t="s">
        <v>181</v>
      </c>
      <c r="AU330" s="176" t="s">
        <v>88</v>
      </c>
      <c r="AV330" s="14" t="s">
        <v>179</v>
      </c>
      <c r="AW330" s="14" t="s">
        <v>34</v>
      </c>
      <c r="AX330" s="14" t="s">
        <v>85</v>
      </c>
      <c r="AY330" s="176" t="s">
        <v>172</v>
      </c>
    </row>
    <row r="331" spans="1:65" s="2" customFormat="1" ht="24.15" customHeight="1">
      <c r="A331" s="32"/>
      <c r="B331" s="148"/>
      <c r="C331" s="183" t="s">
        <v>631</v>
      </c>
      <c r="D331" s="183" t="s">
        <v>250</v>
      </c>
      <c r="E331" s="184" t="s">
        <v>942</v>
      </c>
      <c r="F331" s="185" t="s">
        <v>943</v>
      </c>
      <c r="G331" s="186" t="s">
        <v>260</v>
      </c>
      <c r="H331" s="187">
        <v>53</v>
      </c>
      <c r="I331" s="188"/>
      <c r="J331" s="189">
        <f>ROUND(I331*H331,2)</f>
        <v>0</v>
      </c>
      <c r="K331" s="185" t="s">
        <v>178</v>
      </c>
      <c r="L331" s="190"/>
      <c r="M331" s="191" t="s">
        <v>1</v>
      </c>
      <c r="N331" s="192" t="s">
        <v>43</v>
      </c>
      <c r="O331" s="58"/>
      <c r="P331" s="158">
        <f>O331*H331</f>
        <v>0</v>
      </c>
      <c r="Q331" s="158">
        <v>0.0036</v>
      </c>
      <c r="R331" s="158">
        <f>Q331*H331</f>
        <v>0.1908</v>
      </c>
      <c r="S331" s="158">
        <v>0</v>
      </c>
      <c r="T331" s="15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0" t="s">
        <v>211</v>
      </c>
      <c r="AT331" s="160" t="s">
        <v>250</v>
      </c>
      <c r="AU331" s="160" t="s">
        <v>88</v>
      </c>
      <c r="AY331" s="17" t="s">
        <v>172</v>
      </c>
      <c r="BE331" s="161">
        <f>IF(N331="základní",J331,0)</f>
        <v>0</v>
      </c>
      <c r="BF331" s="161">
        <f>IF(N331="snížená",J331,0)</f>
        <v>0</v>
      </c>
      <c r="BG331" s="161">
        <f>IF(N331="zákl. přenesená",J331,0)</f>
        <v>0</v>
      </c>
      <c r="BH331" s="161">
        <f>IF(N331="sníž. přenesená",J331,0)</f>
        <v>0</v>
      </c>
      <c r="BI331" s="161">
        <f>IF(N331="nulová",J331,0)</f>
        <v>0</v>
      </c>
      <c r="BJ331" s="17" t="s">
        <v>85</v>
      </c>
      <c r="BK331" s="161">
        <f>ROUND(I331*H331,2)</f>
        <v>0</v>
      </c>
      <c r="BL331" s="17" t="s">
        <v>179</v>
      </c>
      <c r="BM331" s="160" t="s">
        <v>944</v>
      </c>
    </row>
    <row r="332" spans="1:65" s="2" customFormat="1" ht="24.15" customHeight="1">
      <c r="A332" s="32"/>
      <c r="B332" s="148"/>
      <c r="C332" s="183" t="s">
        <v>639</v>
      </c>
      <c r="D332" s="183" t="s">
        <v>250</v>
      </c>
      <c r="E332" s="184" t="s">
        <v>945</v>
      </c>
      <c r="F332" s="185" t="s">
        <v>946</v>
      </c>
      <c r="G332" s="186" t="s">
        <v>260</v>
      </c>
      <c r="H332" s="187">
        <v>53</v>
      </c>
      <c r="I332" s="188"/>
      <c r="J332" s="189">
        <f>ROUND(I332*H332,2)</f>
        <v>0</v>
      </c>
      <c r="K332" s="185" t="s">
        <v>178</v>
      </c>
      <c r="L332" s="190"/>
      <c r="M332" s="191" t="s">
        <v>1</v>
      </c>
      <c r="N332" s="192" t="s">
        <v>43</v>
      </c>
      <c r="O332" s="58"/>
      <c r="P332" s="158">
        <f>O332*H332</f>
        <v>0</v>
      </c>
      <c r="Q332" s="158">
        <v>0.0035</v>
      </c>
      <c r="R332" s="158">
        <f>Q332*H332</f>
        <v>0.1855</v>
      </c>
      <c r="S332" s="158">
        <v>0</v>
      </c>
      <c r="T332" s="15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60" t="s">
        <v>211</v>
      </c>
      <c r="AT332" s="160" t="s">
        <v>250</v>
      </c>
      <c r="AU332" s="160" t="s">
        <v>88</v>
      </c>
      <c r="AY332" s="17" t="s">
        <v>172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17" t="s">
        <v>85</v>
      </c>
      <c r="BK332" s="161">
        <f>ROUND(I332*H332,2)</f>
        <v>0</v>
      </c>
      <c r="BL332" s="17" t="s">
        <v>179</v>
      </c>
      <c r="BM332" s="160" t="s">
        <v>947</v>
      </c>
    </row>
    <row r="333" spans="1:65" s="2" customFormat="1" ht="14.4" customHeight="1">
      <c r="A333" s="32"/>
      <c r="B333" s="148"/>
      <c r="C333" s="149" t="s">
        <v>645</v>
      </c>
      <c r="D333" s="149" t="s">
        <v>174</v>
      </c>
      <c r="E333" s="150" t="s">
        <v>948</v>
      </c>
      <c r="F333" s="151" t="s">
        <v>949</v>
      </c>
      <c r="G333" s="152" t="s">
        <v>260</v>
      </c>
      <c r="H333" s="153">
        <v>4</v>
      </c>
      <c r="I333" s="154"/>
      <c r="J333" s="155">
        <f>ROUND(I333*H333,2)</f>
        <v>0</v>
      </c>
      <c r="K333" s="151" t="s">
        <v>178</v>
      </c>
      <c r="L333" s="33"/>
      <c r="M333" s="156" t="s">
        <v>1</v>
      </c>
      <c r="N333" s="157" t="s">
        <v>43</v>
      </c>
      <c r="O333" s="58"/>
      <c r="P333" s="158">
        <f>O333*H333</f>
        <v>0</v>
      </c>
      <c r="Q333" s="158">
        <v>0.00296</v>
      </c>
      <c r="R333" s="158">
        <f>Q333*H333</f>
        <v>0.01184</v>
      </c>
      <c r="S333" s="158">
        <v>0</v>
      </c>
      <c r="T333" s="15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0" t="s">
        <v>179</v>
      </c>
      <c r="AT333" s="160" t="s">
        <v>174</v>
      </c>
      <c r="AU333" s="160" t="s">
        <v>88</v>
      </c>
      <c r="AY333" s="17" t="s">
        <v>172</v>
      </c>
      <c r="BE333" s="161">
        <f>IF(N333="základní",J333,0)</f>
        <v>0</v>
      </c>
      <c r="BF333" s="161">
        <f>IF(N333="snížená",J333,0)</f>
        <v>0</v>
      </c>
      <c r="BG333" s="161">
        <f>IF(N333="zákl. přenesená",J333,0)</f>
        <v>0</v>
      </c>
      <c r="BH333" s="161">
        <f>IF(N333="sníž. přenesená",J333,0)</f>
        <v>0</v>
      </c>
      <c r="BI333" s="161">
        <f>IF(N333="nulová",J333,0)</f>
        <v>0</v>
      </c>
      <c r="BJ333" s="17" t="s">
        <v>85</v>
      </c>
      <c r="BK333" s="161">
        <f>ROUND(I333*H333,2)</f>
        <v>0</v>
      </c>
      <c r="BL333" s="17" t="s">
        <v>179</v>
      </c>
      <c r="BM333" s="160" t="s">
        <v>950</v>
      </c>
    </row>
    <row r="334" spans="1:65" s="2" customFormat="1" ht="14.4" customHeight="1">
      <c r="A334" s="32"/>
      <c r="B334" s="148"/>
      <c r="C334" s="183" t="s">
        <v>951</v>
      </c>
      <c r="D334" s="183" t="s">
        <v>250</v>
      </c>
      <c r="E334" s="184" t="s">
        <v>952</v>
      </c>
      <c r="F334" s="185" t="s">
        <v>953</v>
      </c>
      <c r="G334" s="186" t="s">
        <v>260</v>
      </c>
      <c r="H334" s="187">
        <v>4</v>
      </c>
      <c r="I334" s="188"/>
      <c r="J334" s="189">
        <f>ROUND(I334*H334,2)</f>
        <v>0</v>
      </c>
      <c r="K334" s="185" t="s">
        <v>178</v>
      </c>
      <c r="L334" s="190"/>
      <c r="M334" s="191" t="s">
        <v>1</v>
      </c>
      <c r="N334" s="192" t="s">
        <v>43</v>
      </c>
      <c r="O334" s="58"/>
      <c r="P334" s="158">
        <f>O334*H334</f>
        <v>0</v>
      </c>
      <c r="Q334" s="158">
        <v>0.0405</v>
      </c>
      <c r="R334" s="158">
        <f>Q334*H334</f>
        <v>0.162</v>
      </c>
      <c r="S334" s="158">
        <v>0</v>
      </c>
      <c r="T334" s="15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0" t="s">
        <v>211</v>
      </c>
      <c r="AT334" s="160" t="s">
        <v>250</v>
      </c>
      <c r="AU334" s="160" t="s">
        <v>88</v>
      </c>
      <c r="AY334" s="17" t="s">
        <v>172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17" t="s">
        <v>85</v>
      </c>
      <c r="BK334" s="161">
        <f>ROUND(I334*H334,2)</f>
        <v>0</v>
      </c>
      <c r="BL334" s="17" t="s">
        <v>179</v>
      </c>
      <c r="BM334" s="160" t="s">
        <v>954</v>
      </c>
    </row>
    <row r="335" spans="1:47" s="2" customFormat="1" ht="18">
      <c r="A335" s="32"/>
      <c r="B335" s="33"/>
      <c r="C335" s="32"/>
      <c r="D335" s="163" t="s">
        <v>191</v>
      </c>
      <c r="E335" s="32"/>
      <c r="F335" s="171" t="s">
        <v>797</v>
      </c>
      <c r="G335" s="32"/>
      <c r="H335" s="32"/>
      <c r="I335" s="172"/>
      <c r="J335" s="32"/>
      <c r="K335" s="32"/>
      <c r="L335" s="33"/>
      <c r="M335" s="173"/>
      <c r="N335" s="174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191</v>
      </c>
      <c r="AU335" s="17" t="s">
        <v>88</v>
      </c>
    </row>
    <row r="336" spans="1:65" s="2" customFormat="1" ht="14.4" customHeight="1">
      <c r="A336" s="32"/>
      <c r="B336" s="148"/>
      <c r="C336" s="183" t="s">
        <v>955</v>
      </c>
      <c r="D336" s="183" t="s">
        <v>250</v>
      </c>
      <c r="E336" s="184" t="s">
        <v>956</v>
      </c>
      <c r="F336" s="185" t="s">
        <v>957</v>
      </c>
      <c r="G336" s="186" t="s">
        <v>260</v>
      </c>
      <c r="H336" s="187">
        <v>4</v>
      </c>
      <c r="I336" s="188"/>
      <c r="J336" s="189">
        <f>ROUND(I336*H336,2)</f>
        <v>0</v>
      </c>
      <c r="K336" s="185" t="s">
        <v>178</v>
      </c>
      <c r="L336" s="190"/>
      <c r="M336" s="191" t="s">
        <v>1</v>
      </c>
      <c r="N336" s="192" t="s">
        <v>43</v>
      </c>
      <c r="O336" s="58"/>
      <c r="P336" s="158">
        <f>O336*H336</f>
        <v>0</v>
      </c>
      <c r="Q336" s="158">
        <v>0.004</v>
      </c>
      <c r="R336" s="158">
        <f>Q336*H336</f>
        <v>0.016</v>
      </c>
      <c r="S336" s="158">
        <v>0</v>
      </c>
      <c r="T336" s="15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60" t="s">
        <v>211</v>
      </c>
      <c r="AT336" s="160" t="s">
        <v>250</v>
      </c>
      <c r="AU336" s="160" t="s">
        <v>88</v>
      </c>
      <c r="AY336" s="17" t="s">
        <v>172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17" t="s">
        <v>85</v>
      </c>
      <c r="BK336" s="161">
        <f>ROUND(I336*H336,2)</f>
        <v>0</v>
      </c>
      <c r="BL336" s="17" t="s">
        <v>179</v>
      </c>
      <c r="BM336" s="160" t="s">
        <v>958</v>
      </c>
    </row>
    <row r="337" spans="1:47" s="2" customFormat="1" ht="18">
      <c r="A337" s="32"/>
      <c r="B337" s="33"/>
      <c r="C337" s="32"/>
      <c r="D337" s="163" t="s">
        <v>191</v>
      </c>
      <c r="E337" s="32"/>
      <c r="F337" s="171" t="s">
        <v>918</v>
      </c>
      <c r="G337" s="32"/>
      <c r="H337" s="32"/>
      <c r="I337" s="172"/>
      <c r="J337" s="32"/>
      <c r="K337" s="32"/>
      <c r="L337" s="33"/>
      <c r="M337" s="173"/>
      <c r="N337" s="174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191</v>
      </c>
      <c r="AU337" s="17" t="s">
        <v>88</v>
      </c>
    </row>
    <row r="338" spans="1:65" s="2" customFormat="1" ht="24.15" customHeight="1">
      <c r="A338" s="32"/>
      <c r="B338" s="148"/>
      <c r="C338" s="149" t="s">
        <v>959</v>
      </c>
      <c r="D338" s="149" t="s">
        <v>174</v>
      </c>
      <c r="E338" s="150" t="s">
        <v>960</v>
      </c>
      <c r="F338" s="151" t="s">
        <v>961</v>
      </c>
      <c r="G338" s="152" t="s">
        <v>260</v>
      </c>
      <c r="H338" s="153">
        <v>1</v>
      </c>
      <c r="I338" s="154"/>
      <c r="J338" s="155">
        <f>ROUND(I338*H338,2)</f>
        <v>0</v>
      </c>
      <c r="K338" s="151" t="s">
        <v>178</v>
      </c>
      <c r="L338" s="33"/>
      <c r="M338" s="156" t="s">
        <v>1</v>
      </c>
      <c r="N338" s="157" t="s">
        <v>43</v>
      </c>
      <c r="O338" s="58"/>
      <c r="P338" s="158">
        <f>O338*H338</f>
        <v>0</v>
      </c>
      <c r="Q338" s="158">
        <v>0</v>
      </c>
      <c r="R338" s="158">
        <f>Q338*H338</f>
        <v>0</v>
      </c>
      <c r="S338" s="158">
        <v>0</v>
      </c>
      <c r="T338" s="15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0" t="s">
        <v>179</v>
      </c>
      <c r="AT338" s="160" t="s">
        <v>174</v>
      </c>
      <c r="AU338" s="160" t="s">
        <v>88</v>
      </c>
      <c r="AY338" s="17" t="s">
        <v>172</v>
      </c>
      <c r="BE338" s="161">
        <f>IF(N338="základní",J338,0)</f>
        <v>0</v>
      </c>
      <c r="BF338" s="161">
        <f>IF(N338="snížená",J338,0)</f>
        <v>0</v>
      </c>
      <c r="BG338" s="161">
        <f>IF(N338="zákl. přenesená",J338,0)</f>
        <v>0</v>
      </c>
      <c r="BH338" s="161">
        <f>IF(N338="sníž. přenesená",J338,0)</f>
        <v>0</v>
      </c>
      <c r="BI338" s="161">
        <f>IF(N338="nulová",J338,0)</f>
        <v>0</v>
      </c>
      <c r="BJ338" s="17" t="s">
        <v>85</v>
      </c>
      <c r="BK338" s="161">
        <f>ROUND(I338*H338,2)</f>
        <v>0</v>
      </c>
      <c r="BL338" s="17" t="s">
        <v>179</v>
      </c>
      <c r="BM338" s="160" t="s">
        <v>962</v>
      </c>
    </row>
    <row r="339" spans="1:47" s="2" customFormat="1" ht="18">
      <c r="A339" s="32"/>
      <c r="B339" s="33"/>
      <c r="C339" s="32"/>
      <c r="D339" s="163" t="s">
        <v>191</v>
      </c>
      <c r="E339" s="32"/>
      <c r="F339" s="171" t="s">
        <v>963</v>
      </c>
      <c r="G339" s="32"/>
      <c r="H339" s="32"/>
      <c r="I339" s="172"/>
      <c r="J339" s="32"/>
      <c r="K339" s="32"/>
      <c r="L339" s="33"/>
      <c r="M339" s="173"/>
      <c r="N339" s="174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191</v>
      </c>
      <c r="AU339" s="17" t="s">
        <v>88</v>
      </c>
    </row>
    <row r="340" spans="1:65" s="2" customFormat="1" ht="24.15" customHeight="1">
      <c r="A340" s="32"/>
      <c r="B340" s="148"/>
      <c r="C340" s="183" t="s">
        <v>964</v>
      </c>
      <c r="D340" s="183" t="s">
        <v>250</v>
      </c>
      <c r="E340" s="184" t="s">
        <v>965</v>
      </c>
      <c r="F340" s="185" t="s">
        <v>966</v>
      </c>
      <c r="G340" s="186" t="s">
        <v>260</v>
      </c>
      <c r="H340" s="187">
        <v>1</v>
      </c>
      <c r="I340" s="188"/>
      <c r="J340" s="189">
        <f>ROUND(I340*H340,2)</f>
        <v>0</v>
      </c>
      <c r="K340" s="185" t="s">
        <v>1</v>
      </c>
      <c r="L340" s="190"/>
      <c r="M340" s="191" t="s">
        <v>1</v>
      </c>
      <c r="N340" s="192" t="s">
        <v>43</v>
      </c>
      <c r="O340" s="58"/>
      <c r="P340" s="158">
        <f>O340*H340</f>
        <v>0</v>
      </c>
      <c r="Q340" s="158">
        <v>0.007</v>
      </c>
      <c r="R340" s="158">
        <f>Q340*H340</f>
        <v>0.007</v>
      </c>
      <c r="S340" s="158">
        <v>0</v>
      </c>
      <c r="T340" s="15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0" t="s">
        <v>211</v>
      </c>
      <c r="AT340" s="160" t="s">
        <v>250</v>
      </c>
      <c r="AU340" s="160" t="s">
        <v>88</v>
      </c>
      <c r="AY340" s="17" t="s">
        <v>172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17" t="s">
        <v>85</v>
      </c>
      <c r="BK340" s="161">
        <f>ROUND(I340*H340,2)</f>
        <v>0</v>
      </c>
      <c r="BL340" s="17" t="s">
        <v>179</v>
      </c>
      <c r="BM340" s="160" t="s">
        <v>967</v>
      </c>
    </row>
    <row r="341" spans="1:47" s="2" customFormat="1" ht="18">
      <c r="A341" s="32"/>
      <c r="B341" s="33"/>
      <c r="C341" s="32"/>
      <c r="D341" s="163" t="s">
        <v>191</v>
      </c>
      <c r="E341" s="32"/>
      <c r="F341" s="171" t="s">
        <v>968</v>
      </c>
      <c r="G341" s="32"/>
      <c r="H341" s="32"/>
      <c r="I341" s="172"/>
      <c r="J341" s="32"/>
      <c r="K341" s="32"/>
      <c r="L341" s="33"/>
      <c r="M341" s="173"/>
      <c r="N341" s="174"/>
      <c r="O341" s="58"/>
      <c r="P341" s="58"/>
      <c r="Q341" s="58"/>
      <c r="R341" s="58"/>
      <c r="S341" s="58"/>
      <c r="T341" s="59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7" t="s">
        <v>191</v>
      </c>
      <c r="AU341" s="17" t="s">
        <v>88</v>
      </c>
    </row>
    <row r="342" spans="1:65" s="2" customFormat="1" ht="24.15" customHeight="1">
      <c r="A342" s="32"/>
      <c r="B342" s="148"/>
      <c r="C342" s="149" t="s">
        <v>969</v>
      </c>
      <c r="D342" s="149" t="s">
        <v>174</v>
      </c>
      <c r="E342" s="150" t="s">
        <v>970</v>
      </c>
      <c r="F342" s="151" t="s">
        <v>971</v>
      </c>
      <c r="G342" s="152" t="s">
        <v>260</v>
      </c>
      <c r="H342" s="153">
        <v>1</v>
      </c>
      <c r="I342" s="154"/>
      <c r="J342" s="155">
        <f>ROUND(I342*H342,2)</f>
        <v>0</v>
      </c>
      <c r="K342" s="151" t="s">
        <v>178</v>
      </c>
      <c r="L342" s="33"/>
      <c r="M342" s="156" t="s">
        <v>1</v>
      </c>
      <c r="N342" s="157" t="s">
        <v>43</v>
      </c>
      <c r="O342" s="58"/>
      <c r="P342" s="158">
        <f>O342*H342</f>
        <v>0</v>
      </c>
      <c r="Q342" s="158">
        <v>0</v>
      </c>
      <c r="R342" s="158">
        <f>Q342*H342</f>
        <v>0</v>
      </c>
      <c r="S342" s="158">
        <v>0</v>
      </c>
      <c r="T342" s="15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60" t="s">
        <v>179</v>
      </c>
      <c r="AT342" s="160" t="s">
        <v>174</v>
      </c>
      <c r="AU342" s="160" t="s">
        <v>88</v>
      </c>
      <c r="AY342" s="17" t="s">
        <v>172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7" t="s">
        <v>85</v>
      </c>
      <c r="BK342" s="161">
        <f>ROUND(I342*H342,2)</f>
        <v>0</v>
      </c>
      <c r="BL342" s="17" t="s">
        <v>179</v>
      </c>
      <c r="BM342" s="160" t="s">
        <v>972</v>
      </c>
    </row>
    <row r="343" spans="1:47" s="2" customFormat="1" ht="18">
      <c r="A343" s="32"/>
      <c r="B343" s="33"/>
      <c r="C343" s="32"/>
      <c r="D343" s="163" t="s">
        <v>191</v>
      </c>
      <c r="E343" s="32"/>
      <c r="F343" s="171" t="s">
        <v>963</v>
      </c>
      <c r="G343" s="32"/>
      <c r="H343" s="32"/>
      <c r="I343" s="172"/>
      <c r="J343" s="32"/>
      <c r="K343" s="32"/>
      <c r="L343" s="33"/>
      <c r="M343" s="173"/>
      <c r="N343" s="174"/>
      <c r="O343" s="58"/>
      <c r="P343" s="58"/>
      <c r="Q343" s="58"/>
      <c r="R343" s="58"/>
      <c r="S343" s="58"/>
      <c r="T343" s="59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7" t="s">
        <v>191</v>
      </c>
      <c r="AU343" s="17" t="s">
        <v>88</v>
      </c>
    </row>
    <row r="344" spans="1:65" s="2" customFormat="1" ht="24.15" customHeight="1">
      <c r="A344" s="32"/>
      <c r="B344" s="148"/>
      <c r="C344" s="183" t="s">
        <v>973</v>
      </c>
      <c r="D344" s="183" t="s">
        <v>250</v>
      </c>
      <c r="E344" s="184" t="s">
        <v>780</v>
      </c>
      <c r="F344" s="185" t="s">
        <v>781</v>
      </c>
      <c r="G344" s="186" t="s">
        <v>260</v>
      </c>
      <c r="H344" s="187">
        <v>1</v>
      </c>
      <c r="I344" s="188"/>
      <c r="J344" s="189">
        <f>ROUND(I344*H344,2)</f>
        <v>0</v>
      </c>
      <c r="K344" s="185" t="s">
        <v>178</v>
      </c>
      <c r="L344" s="190"/>
      <c r="M344" s="191" t="s">
        <v>1</v>
      </c>
      <c r="N344" s="192" t="s">
        <v>43</v>
      </c>
      <c r="O344" s="58"/>
      <c r="P344" s="158">
        <f>O344*H344</f>
        <v>0</v>
      </c>
      <c r="Q344" s="158">
        <v>0.008</v>
      </c>
      <c r="R344" s="158">
        <f>Q344*H344</f>
        <v>0.008</v>
      </c>
      <c r="S344" s="158">
        <v>0</v>
      </c>
      <c r="T344" s="15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0" t="s">
        <v>211</v>
      </c>
      <c r="AT344" s="160" t="s">
        <v>250</v>
      </c>
      <c r="AU344" s="160" t="s">
        <v>88</v>
      </c>
      <c r="AY344" s="17" t="s">
        <v>172</v>
      </c>
      <c r="BE344" s="161">
        <f>IF(N344="základní",J344,0)</f>
        <v>0</v>
      </c>
      <c r="BF344" s="161">
        <f>IF(N344="snížená",J344,0)</f>
        <v>0</v>
      </c>
      <c r="BG344" s="161">
        <f>IF(N344="zákl. přenesená",J344,0)</f>
        <v>0</v>
      </c>
      <c r="BH344" s="161">
        <f>IF(N344="sníž. přenesená",J344,0)</f>
        <v>0</v>
      </c>
      <c r="BI344" s="161">
        <f>IF(N344="nulová",J344,0)</f>
        <v>0</v>
      </c>
      <c r="BJ344" s="17" t="s">
        <v>85</v>
      </c>
      <c r="BK344" s="161">
        <f>ROUND(I344*H344,2)</f>
        <v>0</v>
      </c>
      <c r="BL344" s="17" t="s">
        <v>179</v>
      </c>
      <c r="BM344" s="160" t="s">
        <v>974</v>
      </c>
    </row>
    <row r="345" spans="1:47" s="2" customFormat="1" ht="27">
      <c r="A345" s="32"/>
      <c r="B345" s="33"/>
      <c r="C345" s="32"/>
      <c r="D345" s="163" t="s">
        <v>191</v>
      </c>
      <c r="E345" s="32"/>
      <c r="F345" s="171" t="s">
        <v>975</v>
      </c>
      <c r="G345" s="32"/>
      <c r="H345" s="32"/>
      <c r="I345" s="172"/>
      <c r="J345" s="32"/>
      <c r="K345" s="32"/>
      <c r="L345" s="33"/>
      <c r="M345" s="173"/>
      <c r="N345" s="174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191</v>
      </c>
      <c r="AU345" s="17" t="s">
        <v>88</v>
      </c>
    </row>
    <row r="346" spans="1:65" s="2" customFormat="1" ht="24.15" customHeight="1">
      <c r="A346" s="32"/>
      <c r="B346" s="148"/>
      <c r="C346" s="149" t="s">
        <v>976</v>
      </c>
      <c r="D346" s="149" t="s">
        <v>174</v>
      </c>
      <c r="E346" s="150" t="s">
        <v>977</v>
      </c>
      <c r="F346" s="151" t="s">
        <v>978</v>
      </c>
      <c r="G346" s="152" t="s">
        <v>200</v>
      </c>
      <c r="H346" s="153">
        <v>96</v>
      </c>
      <c r="I346" s="154"/>
      <c r="J346" s="155">
        <f>ROUND(I346*H346,2)</f>
        <v>0</v>
      </c>
      <c r="K346" s="151" t="s">
        <v>178</v>
      </c>
      <c r="L346" s="33"/>
      <c r="M346" s="156" t="s">
        <v>1</v>
      </c>
      <c r="N346" s="157" t="s">
        <v>43</v>
      </c>
      <c r="O346" s="58"/>
      <c r="P346" s="158">
        <f>O346*H346</f>
        <v>0</v>
      </c>
      <c r="Q346" s="158">
        <v>0</v>
      </c>
      <c r="R346" s="158">
        <f>Q346*H346</f>
        <v>0</v>
      </c>
      <c r="S346" s="158">
        <v>0</v>
      </c>
      <c r="T346" s="15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0" t="s">
        <v>179</v>
      </c>
      <c r="AT346" s="160" t="s">
        <v>174</v>
      </c>
      <c r="AU346" s="160" t="s">
        <v>88</v>
      </c>
      <c r="AY346" s="17" t="s">
        <v>172</v>
      </c>
      <c r="BE346" s="161">
        <f>IF(N346="základní",J346,0)</f>
        <v>0</v>
      </c>
      <c r="BF346" s="161">
        <f>IF(N346="snížená",J346,0)</f>
        <v>0</v>
      </c>
      <c r="BG346" s="161">
        <f>IF(N346="zákl. přenesená",J346,0)</f>
        <v>0</v>
      </c>
      <c r="BH346" s="161">
        <f>IF(N346="sníž. přenesená",J346,0)</f>
        <v>0</v>
      </c>
      <c r="BI346" s="161">
        <f>IF(N346="nulová",J346,0)</f>
        <v>0</v>
      </c>
      <c r="BJ346" s="17" t="s">
        <v>85</v>
      </c>
      <c r="BK346" s="161">
        <f>ROUND(I346*H346,2)</f>
        <v>0</v>
      </c>
      <c r="BL346" s="17" t="s">
        <v>179</v>
      </c>
      <c r="BM346" s="160" t="s">
        <v>979</v>
      </c>
    </row>
    <row r="347" spans="1:47" s="2" customFormat="1" ht="18">
      <c r="A347" s="32"/>
      <c r="B347" s="33"/>
      <c r="C347" s="32"/>
      <c r="D347" s="163" t="s">
        <v>191</v>
      </c>
      <c r="E347" s="32"/>
      <c r="F347" s="171" t="s">
        <v>963</v>
      </c>
      <c r="G347" s="32"/>
      <c r="H347" s="32"/>
      <c r="I347" s="172"/>
      <c r="J347" s="32"/>
      <c r="K347" s="32"/>
      <c r="L347" s="33"/>
      <c r="M347" s="173"/>
      <c r="N347" s="174"/>
      <c r="O347" s="58"/>
      <c r="P347" s="58"/>
      <c r="Q347" s="58"/>
      <c r="R347" s="58"/>
      <c r="S347" s="58"/>
      <c r="T347" s="59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7" t="s">
        <v>191</v>
      </c>
      <c r="AU347" s="17" t="s">
        <v>88</v>
      </c>
    </row>
    <row r="348" spans="1:65" s="2" customFormat="1" ht="24.15" customHeight="1">
      <c r="A348" s="32"/>
      <c r="B348" s="148"/>
      <c r="C348" s="183" t="s">
        <v>980</v>
      </c>
      <c r="D348" s="183" t="s">
        <v>250</v>
      </c>
      <c r="E348" s="184" t="s">
        <v>981</v>
      </c>
      <c r="F348" s="185" t="s">
        <v>982</v>
      </c>
      <c r="G348" s="186" t="s">
        <v>200</v>
      </c>
      <c r="H348" s="187">
        <v>33</v>
      </c>
      <c r="I348" s="188"/>
      <c r="J348" s="189">
        <f>ROUND(I348*H348,2)</f>
        <v>0</v>
      </c>
      <c r="K348" s="185" t="s">
        <v>178</v>
      </c>
      <c r="L348" s="190"/>
      <c r="M348" s="191" t="s">
        <v>1</v>
      </c>
      <c r="N348" s="192" t="s">
        <v>43</v>
      </c>
      <c r="O348" s="58"/>
      <c r="P348" s="158">
        <f>O348*H348</f>
        <v>0</v>
      </c>
      <c r="Q348" s="158">
        <v>0.00028</v>
      </c>
      <c r="R348" s="158">
        <f>Q348*H348</f>
        <v>0.00924</v>
      </c>
      <c r="S348" s="158">
        <v>0</v>
      </c>
      <c r="T348" s="15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60" t="s">
        <v>211</v>
      </c>
      <c r="AT348" s="160" t="s">
        <v>250</v>
      </c>
      <c r="AU348" s="160" t="s">
        <v>88</v>
      </c>
      <c r="AY348" s="17" t="s">
        <v>172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17" t="s">
        <v>85</v>
      </c>
      <c r="BK348" s="161">
        <f>ROUND(I348*H348,2)</f>
        <v>0</v>
      </c>
      <c r="BL348" s="17" t="s">
        <v>179</v>
      </c>
      <c r="BM348" s="160" t="s">
        <v>983</v>
      </c>
    </row>
    <row r="349" spans="1:47" s="2" customFormat="1" ht="27">
      <c r="A349" s="32"/>
      <c r="B349" s="33"/>
      <c r="C349" s="32"/>
      <c r="D349" s="163" t="s">
        <v>191</v>
      </c>
      <c r="E349" s="32"/>
      <c r="F349" s="171" t="s">
        <v>984</v>
      </c>
      <c r="G349" s="32"/>
      <c r="H349" s="32"/>
      <c r="I349" s="172"/>
      <c r="J349" s="32"/>
      <c r="K349" s="32"/>
      <c r="L349" s="33"/>
      <c r="M349" s="173"/>
      <c r="N349" s="174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191</v>
      </c>
      <c r="AU349" s="17" t="s">
        <v>88</v>
      </c>
    </row>
    <row r="350" spans="1:65" s="2" customFormat="1" ht="24.15" customHeight="1">
      <c r="A350" s="32"/>
      <c r="B350" s="148"/>
      <c r="C350" s="149" t="s">
        <v>985</v>
      </c>
      <c r="D350" s="149" t="s">
        <v>174</v>
      </c>
      <c r="E350" s="150" t="s">
        <v>986</v>
      </c>
      <c r="F350" s="151" t="s">
        <v>987</v>
      </c>
      <c r="G350" s="152" t="s">
        <v>200</v>
      </c>
      <c r="H350" s="153">
        <v>290</v>
      </c>
      <c r="I350" s="154"/>
      <c r="J350" s="155">
        <f>ROUND(I350*H350,2)</f>
        <v>0</v>
      </c>
      <c r="K350" s="151" t="s">
        <v>178</v>
      </c>
      <c r="L350" s="33"/>
      <c r="M350" s="156" t="s">
        <v>1</v>
      </c>
      <c r="N350" s="157" t="s">
        <v>43</v>
      </c>
      <c r="O350" s="58"/>
      <c r="P350" s="158">
        <f>O350*H350</f>
        <v>0</v>
      </c>
      <c r="Q350" s="158">
        <v>0</v>
      </c>
      <c r="R350" s="158">
        <f>Q350*H350</f>
        <v>0</v>
      </c>
      <c r="S350" s="158">
        <v>0</v>
      </c>
      <c r="T350" s="15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60" t="s">
        <v>179</v>
      </c>
      <c r="AT350" s="160" t="s">
        <v>174</v>
      </c>
      <c r="AU350" s="160" t="s">
        <v>88</v>
      </c>
      <c r="AY350" s="17" t="s">
        <v>172</v>
      </c>
      <c r="BE350" s="161">
        <f>IF(N350="základní",J350,0)</f>
        <v>0</v>
      </c>
      <c r="BF350" s="161">
        <f>IF(N350="snížená",J350,0)</f>
        <v>0</v>
      </c>
      <c r="BG350" s="161">
        <f>IF(N350="zákl. přenesená",J350,0)</f>
        <v>0</v>
      </c>
      <c r="BH350" s="161">
        <f>IF(N350="sníž. přenesená",J350,0)</f>
        <v>0</v>
      </c>
      <c r="BI350" s="161">
        <f>IF(N350="nulová",J350,0)</f>
        <v>0</v>
      </c>
      <c r="BJ350" s="17" t="s">
        <v>85</v>
      </c>
      <c r="BK350" s="161">
        <f>ROUND(I350*H350,2)</f>
        <v>0</v>
      </c>
      <c r="BL350" s="17" t="s">
        <v>179</v>
      </c>
      <c r="BM350" s="160" t="s">
        <v>988</v>
      </c>
    </row>
    <row r="351" spans="1:47" s="2" customFormat="1" ht="18">
      <c r="A351" s="32"/>
      <c r="B351" s="33"/>
      <c r="C351" s="32"/>
      <c r="D351" s="163" t="s">
        <v>191</v>
      </c>
      <c r="E351" s="32"/>
      <c r="F351" s="171" t="s">
        <v>963</v>
      </c>
      <c r="G351" s="32"/>
      <c r="H351" s="32"/>
      <c r="I351" s="172"/>
      <c r="J351" s="32"/>
      <c r="K351" s="32"/>
      <c r="L351" s="33"/>
      <c r="M351" s="173"/>
      <c r="N351" s="174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191</v>
      </c>
      <c r="AU351" s="17" t="s">
        <v>88</v>
      </c>
    </row>
    <row r="352" spans="1:65" s="2" customFormat="1" ht="24.15" customHeight="1">
      <c r="A352" s="32"/>
      <c r="B352" s="148"/>
      <c r="C352" s="183" t="s">
        <v>989</v>
      </c>
      <c r="D352" s="183" t="s">
        <v>250</v>
      </c>
      <c r="E352" s="184" t="s">
        <v>990</v>
      </c>
      <c r="F352" s="185" t="s">
        <v>991</v>
      </c>
      <c r="G352" s="186" t="s">
        <v>200</v>
      </c>
      <c r="H352" s="187">
        <v>290</v>
      </c>
      <c r="I352" s="188"/>
      <c r="J352" s="189">
        <f>ROUND(I352*H352,2)</f>
        <v>0</v>
      </c>
      <c r="K352" s="185" t="s">
        <v>178</v>
      </c>
      <c r="L352" s="190"/>
      <c r="M352" s="191" t="s">
        <v>1</v>
      </c>
      <c r="N352" s="192" t="s">
        <v>43</v>
      </c>
      <c r="O352" s="58"/>
      <c r="P352" s="158">
        <f>O352*H352</f>
        <v>0</v>
      </c>
      <c r="Q352" s="158">
        <v>0.00106</v>
      </c>
      <c r="R352" s="158">
        <f>Q352*H352</f>
        <v>0.3074</v>
      </c>
      <c r="S352" s="158">
        <v>0</v>
      </c>
      <c r="T352" s="15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0" t="s">
        <v>211</v>
      </c>
      <c r="AT352" s="160" t="s">
        <v>250</v>
      </c>
      <c r="AU352" s="160" t="s">
        <v>88</v>
      </c>
      <c r="AY352" s="17" t="s">
        <v>172</v>
      </c>
      <c r="BE352" s="161">
        <f>IF(N352="základní",J352,0)</f>
        <v>0</v>
      </c>
      <c r="BF352" s="161">
        <f>IF(N352="snížená",J352,0)</f>
        <v>0</v>
      </c>
      <c r="BG352" s="161">
        <f>IF(N352="zákl. přenesená",J352,0)</f>
        <v>0</v>
      </c>
      <c r="BH352" s="161">
        <f>IF(N352="sníž. přenesená",J352,0)</f>
        <v>0</v>
      </c>
      <c r="BI352" s="161">
        <f>IF(N352="nulová",J352,0)</f>
        <v>0</v>
      </c>
      <c r="BJ352" s="17" t="s">
        <v>85</v>
      </c>
      <c r="BK352" s="161">
        <f>ROUND(I352*H352,2)</f>
        <v>0</v>
      </c>
      <c r="BL352" s="17" t="s">
        <v>179</v>
      </c>
      <c r="BM352" s="160" t="s">
        <v>992</v>
      </c>
    </row>
    <row r="353" spans="1:47" s="2" customFormat="1" ht="27">
      <c r="A353" s="32"/>
      <c r="B353" s="33"/>
      <c r="C353" s="32"/>
      <c r="D353" s="163" t="s">
        <v>191</v>
      </c>
      <c r="E353" s="32"/>
      <c r="F353" s="171" t="s">
        <v>993</v>
      </c>
      <c r="G353" s="32"/>
      <c r="H353" s="32"/>
      <c r="I353" s="172"/>
      <c r="J353" s="32"/>
      <c r="K353" s="32"/>
      <c r="L353" s="33"/>
      <c r="M353" s="173"/>
      <c r="N353" s="174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191</v>
      </c>
      <c r="AU353" s="17" t="s">
        <v>88</v>
      </c>
    </row>
    <row r="354" spans="1:65" s="2" customFormat="1" ht="24.15" customHeight="1">
      <c r="A354" s="32"/>
      <c r="B354" s="148"/>
      <c r="C354" s="149" t="s">
        <v>994</v>
      </c>
      <c r="D354" s="149" t="s">
        <v>174</v>
      </c>
      <c r="E354" s="150" t="s">
        <v>995</v>
      </c>
      <c r="F354" s="151" t="s">
        <v>996</v>
      </c>
      <c r="G354" s="152" t="s">
        <v>200</v>
      </c>
      <c r="H354" s="153">
        <v>260</v>
      </c>
      <c r="I354" s="154"/>
      <c r="J354" s="155">
        <f>ROUND(I354*H354,2)</f>
        <v>0</v>
      </c>
      <c r="K354" s="151" t="s">
        <v>178</v>
      </c>
      <c r="L354" s="33"/>
      <c r="M354" s="156" t="s">
        <v>1</v>
      </c>
      <c r="N354" s="157" t="s">
        <v>43</v>
      </c>
      <c r="O354" s="58"/>
      <c r="P354" s="158">
        <f>O354*H354</f>
        <v>0</v>
      </c>
      <c r="Q354" s="158">
        <v>0</v>
      </c>
      <c r="R354" s="158">
        <f>Q354*H354</f>
        <v>0</v>
      </c>
      <c r="S354" s="158">
        <v>0</v>
      </c>
      <c r="T354" s="15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0" t="s">
        <v>179</v>
      </c>
      <c r="AT354" s="160" t="s">
        <v>174</v>
      </c>
      <c r="AU354" s="160" t="s">
        <v>88</v>
      </c>
      <c r="AY354" s="17" t="s">
        <v>172</v>
      </c>
      <c r="BE354" s="161">
        <f>IF(N354="základní",J354,0)</f>
        <v>0</v>
      </c>
      <c r="BF354" s="161">
        <f>IF(N354="snížená",J354,0)</f>
        <v>0</v>
      </c>
      <c r="BG354" s="161">
        <f>IF(N354="zákl. přenesená",J354,0)</f>
        <v>0</v>
      </c>
      <c r="BH354" s="161">
        <f>IF(N354="sníž. přenesená",J354,0)</f>
        <v>0</v>
      </c>
      <c r="BI354" s="161">
        <f>IF(N354="nulová",J354,0)</f>
        <v>0</v>
      </c>
      <c r="BJ354" s="17" t="s">
        <v>85</v>
      </c>
      <c r="BK354" s="161">
        <f>ROUND(I354*H354,2)</f>
        <v>0</v>
      </c>
      <c r="BL354" s="17" t="s">
        <v>179</v>
      </c>
      <c r="BM354" s="160" t="s">
        <v>997</v>
      </c>
    </row>
    <row r="355" spans="1:47" s="2" customFormat="1" ht="18">
      <c r="A355" s="32"/>
      <c r="B355" s="33"/>
      <c r="C355" s="32"/>
      <c r="D355" s="163" t="s">
        <v>191</v>
      </c>
      <c r="E355" s="32"/>
      <c r="F355" s="171" t="s">
        <v>963</v>
      </c>
      <c r="G355" s="32"/>
      <c r="H355" s="32"/>
      <c r="I355" s="172"/>
      <c r="J355" s="32"/>
      <c r="K355" s="32"/>
      <c r="L355" s="33"/>
      <c r="M355" s="173"/>
      <c r="N355" s="174"/>
      <c r="O355" s="58"/>
      <c r="P355" s="58"/>
      <c r="Q355" s="58"/>
      <c r="R355" s="58"/>
      <c r="S355" s="58"/>
      <c r="T355" s="59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7" t="s">
        <v>191</v>
      </c>
      <c r="AU355" s="17" t="s">
        <v>88</v>
      </c>
    </row>
    <row r="356" spans="1:65" s="2" customFormat="1" ht="14.4" customHeight="1">
      <c r="A356" s="32"/>
      <c r="B356" s="148"/>
      <c r="C356" s="183" t="s">
        <v>998</v>
      </c>
      <c r="D356" s="183" t="s">
        <v>250</v>
      </c>
      <c r="E356" s="184" t="s">
        <v>860</v>
      </c>
      <c r="F356" s="185" t="s">
        <v>861</v>
      </c>
      <c r="G356" s="186" t="s">
        <v>200</v>
      </c>
      <c r="H356" s="187">
        <v>260</v>
      </c>
      <c r="I356" s="188"/>
      <c r="J356" s="189">
        <f>ROUND(I356*H356,2)</f>
        <v>0</v>
      </c>
      <c r="K356" s="185" t="s">
        <v>178</v>
      </c>
      <c r="L356" s="190"/>
      <c r="M356" s="191" t="s">
        <v>1</v>
      </c>
      <c r="N356" s="192" t="s">
        <v>43</v>
      </c>
      <c r="O356" s="58"/>
      <c r="P356" s="158">
        <f>O356*H356</f>
        <v>0</v>
      </c>
      <c r="Q356" s="158">
        <v>0.00318</v>
      </c>
      <c r="R356" s="158">
        <f>Q356*H356</f>
        <v>0.8268</v>
      </c>
      <c r="S356" s="158">
        <v>0</v>
      </c>
      <c r="T356" s="15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60" t="s">
        <v>211</v>
      </c>
      <c r="AT356" s="160" t="s">
        <v>250</v>
      </c>
      <c r="AU356" s="160" t="s">
        <v>88</v>
      </c>
      <c r="AY356" s="17" t="s">
        <v>172</v>
      </c>
      <c r="BE356" s="161">
        <f>IF(N356="základní",J356,0)</f>
        <v>0</v>
      </c>
      <c r="BF356" s="161">
        <f>IF(N356="snížená",J356,0)</f>
        <v>0</v>
      </c>
      <c r="BG356" s="161">
        <f>IF(N356="zákl. přenesená",J356,0)</f>
        <v>0</v>
      </c>
      <c r="BH356" s="161">
        <f>IF(N356="sníž. přenesená",J356,0)</f>
        <v>0</v>
      </c>
      <c r="BI356" s="161">
        <f>IF(N356="nulová",J356,0)</f>
        <v>0</v>
      </c>
      <c r="BJ356" s="17" t="s">
        <v>85</v>
      </c>
      <c r="BK356" s="161">
        <f>ROUND(I356*H356,2)</f>
        <v>0</v>
      </c>
      <c r="BL356" s="17" t="s">
        <v>179</v>
      </c>
      <c r="BM356" s="160" t="s">
        <v>999</v>
      </c>
    </row>
    <row r="357" spans="1:47" s="2" customFormat="1" ht="27">
      <c r="A357" s="32"/>
      <c r="B357" s="33"/>
      <c r="C357" s="32"/>
      <c r="D357" s="163" t="s">
        <v>191</v>
      </c>
      <c r="E357" s="32"/>
      <c r="F357" s="171" t="s">
        <v>1000</v>
      </c>
      <c r="G357" s="32"/>
      <c r="H357" s="32"/>
      <c r="I357" s="172"/>
      <c r="J357" s="32"/>
      <c r="K357" s="32"/>
      <c r="L357" s="33"/>
      <c r="M357" s="173"/>
      <c r="N357" s="174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191</v>
      </c>
      <c r="AU357" s="17" t="s">
        <v>88</v>
      </c>
    </row>
    <row r="358" spans="1:65" s="2" customFormat="1" ht="24.15" customHeight="1">
      <c r="A358" s="32"/>
      <c r="B358" s="148"/>
      <c r="C358" s="149" t="s">
        <v>1001</v>
      </c>
      <c r="D358" s="149" t="s">
        <v>174</v>
      </c>
      <c r="E358" s="150" t="s">
        <v>1002</v>
      </c>
      <c r="F358" s="151" t="s">
        <v>1003</v>
      </c>
      <c r="G358" s="152" t="s">
        <v>200</v>
      </c>
      <c r="H358" s="153">
        <v>261</v>
      </c>
      <c r="I358" s="154"/>
      <c r="J358" s="155">
        <f>ROUND(I358*H358,2)</f>
        <v>0</v>
      </c>
      <c r="K358" s="151" t="s">
        <v>178</v>
      </c>
      <c r="L358" s="33"/>
      <c r="M358" s="156" t="s">
        <v>1</v>
      </c>
      <c r="N358" s="157" t="s">
        <v>43</v>
      </c>
      <c r="O358" s="58"/>
      <c r="P358" s="158">
        <f>O358*H358</f>
        <v>0</v>
      </c>
      <c r="Q358" s="158">
        <v>0</v>
      </c>
      <c r="R358" s="158">
        <f>Q358*H358</f>
        <v>0</v>
      </c>
      <c r="S358" s="158">
        <v>0</v>
      </c>
      <c r="T358" s="15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60" t="s">
        <v>179</v>
      </c>
      <c r="AT358" s="160" t="s">
        <v>174</v>
      </c>
      <c r="AU358" s="160" t="s">
        <v>88</v>
      </c>
      <c r="AY358" s="17" t="s">
        <v>172</v>
      </c>
      <c r="BE358" s="161">
        <f>IF(N358="základní",J358,0)</f>
        <v>0</v>
      </c>
      <c r="BF358" s="161">
        <f>IF(N358="snížená",J358,0)</f>
        <v>0</v>
      </c>
      <c r="BG358" s="161">
        <f>IF(N358="zákl. přenesená",J358,0)</f>
        <v>0</v>
      </c>
      <c r="BH358" s="161">
        <f>IF(N358="sníž. přenesená",J358,0)</f>
        <v>0</v>
      </c>
      <c r="BI358" s="161">
        <f>IF(N358="nulová",J358,0)</f>
        <v>0</v>
      </c>
      <c r="BJ358" s="17" t="s">
        <v>85</v>
      </c>
      <c r="BK358" s="161">
        <f>ROUND(I358*H358,2)</f>
        <v>0</v>
      </c>
      <c r="BL358" s="17" t="s">
        <v>179</v>
      </c>
      <c r="BM358" s="160" t="s">
        <v>1004</v>
      </c>
    </row>
    <row r="359" spans="1:47" s="2" customFormat="1" ht="18">
      <c r="A359" s="32"/>
      <c r="B359" s="33"/>
      <c r="C359" s="32"/>
      <c r="D359" s="163" t="s">
        <v>191</v>
      </c>
      <c r="E359" s="32"/>
      <c r="F359" s="171" t="s">
        <v>963</v>
      </c>
      <c r="G359" s="32"/>
      <c r="H359" s="32"/>
      <c r="I359" s="172"/>
      <c r="J359" s="32"/>
      <c r="K359" s="32"/>
      <c r="L359" s="33"/>
      <c r="M359" s="173"/>
      <c r="N359" s="174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191</v>
      </c>
      <c r="AU359" s="17" t="s">
        <v>88</v>
      </c>
    </row>
    <row r="360" spans="1:65" s="2" customFormat="1" ht="24.15" customHeight="1">
      <c r="A360" s="32"/>
      <c r="B360" s="148"/>
      <c r="C360" s="183" t="s">
        <v>1005</v>
      </c>
      <c r="D360" s="183" t="s">
        <v>250</v>
      </c>
      <c r="E360" s="184" t="s">
        <v>1006</v>
      </c>
      <c r="F360" s="185" t="s">
        <v>1007</v>
      </c>
      <c r="G360" s="186" t="s">
        <v>200</v>
      </c>
      <c r="H360" s="187">
        <v>261</v>
      </c>
      <c r="I360" s="188"/>
      <c r="J360" s="189">
        <f>ROUND(I360*H360,2)</f>
        <v>0</v>
      </c>
      <c r="K360" s="185" t="s">
        <v>178</v>
      </c>
      <c r="L360" s="190"/>
      <c r="M360" s="191" t="s">
        <v>1</v>
      </c>
      <c r="N360" s="192" t="s">
        <v>43</v>
      </c>
      <c r="O360" s="58"/>
      <c r="P360" s="158">
        <f>O360*H360</f>
        <v>0</v>
      </c>
      <c r="Q360" s="158">
        <v>0.01328</v>
      </c>
      <c r="R360" s="158">
        <f>Q360*H360</f>
        <v>3.46608</v>
      </c>
      <c r="S360" s="158">
        <v>0</v>
      </c>
      <c r="T360" s="15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0" t="s">
        <v>211</v>
      </c>
      <c r="AT360" s="160" t="s">
        <v>250</v>
      </c>
      <c r="AU360" s="160" t="s">
        <v>88</v>
      </c>
      <c r="AY360" s="17" t="s">
        <v>172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7" t="s">
        <v>85</v>
      </c>
      <c r="BK360" s="161">
        <f>ROUND(I360*H360,2)</f>
        <v>0</v>
      </c>
      <c r="BL360" s="17" t="s">
        <v>179</v>
      </c>
      <c r="BM360" s="160" t="s">
        <v>1008</v>
      </c>
    </row>
    <row r="361" spans="1:47" s="2" customFormat="1" ht="27">
      <c r="A361" s="32"/>
      <c r="B361" s="33"/>
      <c r="C361" s="32"/>
      <c r="D361" s="163" t="s">
        <v>191</v>
      </c>
      <c r="E361" s="32"/>
      <c r="F361" s="171" t="s">
        <v>1000</v>
      </c>
      <c r="G361" s="32"/>
      <c r="H361" s="32"/>
      <c r="I361" s="172"/>
      <c r="J361" s="32"/>
      <c r="K361" s="32"/>
      <c r="L361" s="33"/>
      <c r="M361" s="173"/>
      <c r="N361" s="174"/>
      <c r="O361" s="58"/>
      <c r="P361" s="58"/>
      <c r="Q361" s="58"/>
      <c r="R361" s="58"/>
      <c r="S361" s="58"/>
      <c r="T361" s="59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7" t="s">
        <v>191</v>
      </c>
      <c r="AU361" s="17" t="s">
        <v>88</v>
      </c>
    </row>
    <row r="362" spans="1:65" s="2" customFormat="1" ht="24.15" customHeight="1">
      <c r="A362" s="32"/>
      <c r="B362" s="148"/>
      <c r="C362" s="149" t="s">
        <v>1009</v>
      </c>
      <c r="D362" s="149" t="s">
        <v>174</v>
      </c>
      <c r="E362" s="150" t="s">
        <v>1010</v>
      </c>
      <c r="F362" s="151" t="s">
        <v>1011</v>
      </c>
      <c r="G362" s="152" t="s">
        <v>260</v>
      </c>
      <c r="H362" s="153">
        <v>11</v>
      </c>
      <c r="I362" s="154"/>
      <c r="J362" s="155">
        <f>ROUND(I362*H362,2)</f>
        <v>0</v>
      </c>
      <c r="K362" s="151" t="s">
        <v>178</v>
      </c>
      <c r="L362" s="33"/>
      <c r="M362" s="156" t="s">
        <v>1</v>
      </c>
      <c r="N362" s="157" t="s">
        <v>43</v>
      </c>
      <c r="O362" s="58"/>
      <c r="P362" s="158">
        <f>O362*H362</f>
        <v>0</v>
      </c>
      <c r="Q362" s="158">
        <v>0</v>
      </c>
      <c r="R362" s="158">
        <f>Q362*H362</f>
        <v>0</v>
      </c>
      <c r="S362" s="158">
        <v>0</v>
      </c>
      <c r="T362" s="15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60" t="s">
        <v>179</v>
      </c>
      <c r="AT362" s="160" t="s">
        <v>174</v>
      </c>
      <c r="AU362" s="160" t="s">
        <v>88</v>
      </c>
      <c r="AY362" s="17" t="s">
        <v>172</v>
      </c>
      <c r="BE362" s="161">
        <f>IF(N362="základní",J362,0)</f>
        <v>0</v>
      </c>
      <c r="BF362" s="161">
        <f>IF(N362="snížená",J362,0)</f>
        <v>0</v>
      </c>
      <c r="BG362" s="161">
        <f>IF(N362="zákl. přenesená",J362,0)</f>
        <v>0</v>
      </c>
      <c r="BH362" s="161">
        <f>IF(N362="sníž. přenesená",J362,0)</f>
        <v>0</v>
      </c>
      <c r="BI362" s="161">
        <f>IF(N362="nulová",J362,0)</f>
        <v>0</v>
      </c>
      <c r="BJ362" s="17" t="s">
        <v>85</v>
      </c>
      <c r="BK362" s="161">
        <f>ROUND(I362*H362,2)</f>
        <v>0</v>
      </c>
      <c r="BL362" s="17" t="s">
        <v>179</v>
      </c>
      <c r="BM362" s="160" t="s">
        <v>1012</v>
      </c>
    </row>
    <row r="363" spans="1:47" s="2" customFormat="1" ht="18">
      <c r="A363" s="32"/>
      <c r="B363" s="33"/>
      <c r="C363" s="32"/>
      <c r="D363" s="163" t="s">
        <v>191</v>
      </c>
      <c r="E363" s="32"/>
      <c r="F363" s="171" t="s">
        <v>963</v>
      </c>
      <c r="G363" s="32"/>
      <c r="H363" s="32"/>
      <c r="I363" s="172"/>
      <c r="J363" s="32"/>
      <c r="K363" s="32"/>
      <c r="L363" s="33"/>
      <c r="M363" s="173"/>
      <c r="N363" s="174"/>
      <c r="O363" s="58"/>
      <c r="P363" s="58"/>
      <c r="Q363" s="58"/>
      <c r="R363" s="58"/>
      <c r="S363" s="58"/>
      <c r="T363" s="59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191</v>
      </c>
      <c r="AU363" s="17" t="s">
        <v>88</v>
      </c>
    </row>
    <row r="364" spans="1:65" s="2" customFormat="1" ht="14.4" customHeight="1">
      <c r="A364" s="32"/>
      <c r="B364" s="148"/>
      <c r="C364" s="183" t="s">
        <v>1013</v>
      </c>
      <c r="D364" s="183" t="s">
        <v>250</v>
      </c>
      <c r="E364" s="184" t="s">
        <v>1014</v>
      </c>
      <c r="F364" s="185" t="s">
        <v>1015</v>
      </c>
      <c r="G364" s="186" t="s">
        <v>260</v>
      </c>
      <c r="H364" s="187">
        <v>11</v>
      </c>
      <c r="I364" s="188"/>
      <c r="J364" s="189">
        <f>ROUND(I364*H364,2)</f>
        <v>0</v>
      </c>
      <c r="K364" s="185" t="s">
        <v>178</v>
      </c>
      <c r="L364" s="190"/>
      <c r="M364" s="191" t="s">
        <v>1</v>
      </c>
      <c r="N364" s="192" t="s">
        <v>43</v>
      </c>
      <c r="O364" s="58"/>
      <c r="P364" s="158">
        <f>O364*H364</f>
        <v>0</v>
      </c>
      <c r="Q364" s="158">
        <v>0.00085</v>
      </c>
      <c r="R364" s="158">
        <f>Q364*H364</f>
        <v>0.009349999999999999</v>
      </c>
      <c r="S364" s="158">
        <v>0</v>
      </c>
      <c r="T364" s="15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0" t="s">
        <v>211</v>
      </c>
      <c r="AT364" s="160" t="s">
        <v>250</v>
      </c>
      <c r="AU364" s="160" t="s">
        <v>88</v>
      </c>
      <c r="AY364" s="17" t="s">
        <v>172</v>
      </c>
      <c r="BE364" s="161">
        <f>IF(N364="základní",J364,0)</f>
        <v>0</v>
      </c>
      <c r="BF364" s="161">
        <f>IF(N364="snížená",J364,0)</f>
        <v>0</v>
      </c>
      <c r="BG364" s="161">
        <f>IF(N364="zákl. přenesená",J364,0)</f>
        <v>0</v>
      </c>
      <c r="BH364" s="161">
        <f>IF(N364="sníž. přenesená",J364,0)</f>
        <v>0</v>
      </c>
      <c r="BI364" s="161">
        <f>IF(N364="nulová",J364,0)</f>
        <v>0</v>
      </c>
      <c r="BJ364" s="17" t="s">
        <v>85</v>
      </c>
      <c r="BK364" s="161">
        <f>ROUND(I364*H364,2)</f>
        <v>0</v>
      </c>
      <c r="BL364" s="17" t="s">
        <v>179</v>
      </c>
      <c r="BM364" s="160" t="s">
        <v>1016</v>
      </c>
    </row>
    <row r="365" spans="1:47" s="2" customFormat="1" ht="27">
      <c r="A365" s="32"/>
      <c r="B365" s="33"/>
      <c r="C365" s="32"/>
      <c r="D365" s="163" t="s">
        <v>191</v>
      </c>
      <c r="E365" s="32"/>
      <c r="F365" s="171" t="s">
        <v>1017</v>
      </c>
      <c r="G365" s="32"/>
      <c r="H365" s="32"/>
      <c r="I365" s="172"/>
      <c r="J365" s="32"/>
      <c r="K365" s="32"/>
      <c r="L365" s="33"/>
      <c r="M365" s="173"/>
      <c r="N365" s="174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191</v>
      </c>
      <c r="AU365" s="17" t="s">
        <v>88</v>
      </c>
    </row>
    <row r="366" spans="1:65" s="2" customFormat="1" ht="14.4" customHeight="1">
      <c r="A366" s="32"/>
      <c r="B366" s="148"/>
      <c r="C366" s="183" t="s">
        <v>1018</v>
      </c>
      <c r="D366" s="183" t="s">
        <v>250</v>
      </c>
      <c r="E366" s="184" t="s">
        <v>1019</v>
      </c>
      <c r="F366" s="185" t="s">
        <v>1020</v>
      </c>
      <c r="G366" s="186" t="s">
        <v>260</v>
      </c>
      <c r="H366" s="187">
        <v>11</v>
      </c>
      <c r="I366" s="188"/>
      <c r="J366" s="189">
        <f>ROUND(I366*H366,2)</f>
        <v>0</v>
      </c>
      <c r="K366" s="185" t="s">
        <v>1</v>
      </c>
      <c r="L366" s="190"/>
      <c r="M366" s="191" t="s">
        <v>1</v>
      </c>
      <c r="N366" s="192" t="s">
        <v>43</v>
      </c>
      <c r="O366" s="58"/>
      <c r="P366" s="158">
        <f>O366*H366</f>
        <v>0</v>
      </c>
      <c r="Q366" s="158">
        <v>0.005</v>
      </c>
      <c r="R366" s="158">
        <f>Q366*H366</f>
        <v>0.055</v>
      </c>
      <c r="S366" s="158">
        <v>0</v>
      </c>
      <c r="T366" s="15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60" t="s">
        <v>211</v>
      </c>
      <c r="AT366" s="160" t="s">
        <v>250</v>
      </c>
      <c r="AU366" s="160" t="s">
        <v>88</v>
      </c>
      <c r="AY366" s="17" t="s">
        <v>172</v>
      </c>
      <c r="BE366" s="161">
        <f>IF(N366="základní",J366,0)</f>
        <v>0</v>
      </c>
      <c r="BF366" s="161">
        <f>IF(N366="snížená",J366,0)</f>
        <v>0</v>
      </c>
      <c r="BG366" s="161">
        <f>IF(N366="zákl. přenesená",J366,0)</f>
        <v>0</v>
      </c>
      <c r="BH366" s="161">
        <f>IF(N366="sníž. přenesená",J366,0)</f>
        <v>0</v>
      </c>
      <c r="BI366" s="161">
        <f>IF(N366="nulová",J366,0)</f>
        <v>0</v>
      </c>
      <c r="BJ366" s="17" t="s">
        <v>85</v>
      </c>
      <c r="BK366" s="161">
        <f>ROUND(I366*H366,2)</f>
        <v>0</v>
      </c>
      <c r="BL366" s="17" t="s">
        <v>179</v>
      </c>
      <c r="BM366" s="160" t="s">
        <v>1021</v>
      </c>
    </row>
    <row r="367" spans="1:47" s="2" customFormat="1" ht="27">
      <c r="A367" s="32"/>
      <c r="B367" s="33"/>
      <c r="C367" s="32"/>
      <c r="D367" s="163" t="s">
        <v>191</v>
      </c>
      <c r="E367" s="32"/>
      <c r="F367" s="171" t="s">
        <v>1022</v>
      </c>
      <c r="G367" s="32"/>
      <c r="H367" s="32"/>
      <c r="I367" s="172"/>
      <c r="J367" s="32"/>
      <c r="K367" s="32"/>
      <c r="L367" s="33"/>
      <c r="M367" s="173"/>
      <c r="N367" s="174"/>
      <c r="O367" s="58"/>
      <c r="P367" s="58"/>
      <c r="Q367" s="58"/>
      <c r="R367" s="58"/>
      <c r="S367" s="58"/>
      <c r="T367" s="59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7" t="s">
        <v>191</v>
      </c>
      <c r="AU367" s="17" t="s">
        <v>88</v>
      </c>
    </row>
    <row r="368" spans="1:65" s="2" customFormat="1" ht="24.15" customHeight="1">
      <c r="A368" s="32"/>
      <c r="B368" s="148"/>
      <c r="C368" s="149" t="s">
        <v>1023</v>
      </c>
      <c r="D368" s="149" t="s">
        <v>174</v>
      </c>
      <c r="E368" s="150" t="s">
        <v>1024</v>
      </c>
      <c r="F368" s="151" t="s">
        <v>1025</v>
      </c>
      <c r="G368" s="152" t="s">
        <v>260</v>
      </c>
      <c r="H368" s="153">
        <v>1</v>
      </c>
      <c r="I368" s="154"/>
      <c r="J368" s="155">
        <f>ROUND(I368*H368,2)</f>
        <v>0</v>
      </c>
      <c r="K368" s="151" t="s">
        <v>178</v>
      </c>
      <c r="L368" s="33"/>
      <c r="M368" s="156" t="s">
        <v>1</v>
      </c>
      <c r="N368" s="157" t="s">
        <v>43</v>
      </c>
      <c r="O368" s="58"/>
      <c r="P368" s="158">
        <f>O368*H368</f>
        <v>0</v>
      </c>
      <c r="Q368" s="158">
        <v>0</v>
      </c>
      <c r="R368" s="158">
        <f>Q368*H368</f>
        <v>0</v>
      </c>
      <c r="S368" s="158">
        <v>0</v>
      </c>
      <c r="T368" s="15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60" t="s">
        <v>179</v>
      </c>
      <c r="AT368" s="160" t="s">
        <v>174</v>
      </c>
      <c r="AU368" s="160" t="s">
        <v>88</v>
      </c>
      <c r="AY368" s="17" t="s">
        <v>172</v>
      </c>
      <c r="BE368" s="161">
        <f>IF(N368="základní",J368,0)</f>
        <v>0</v>
      </c>
      <c r="BF368" s="161">
        <f>IF(N368="snížená",J368,0)</f>
        <v>0</v>
      </c>
      <c r="BG368" s="161">
        <f>IF(N368="zákl. přenesená",J368,0)</f>
        <v>0</v>
      </c>
      <c r="BH368" s="161">
        <f>IF(N368="sníž. přenesená",J368,0)</f>
        <v>0</v>
      </c>
      <c r="BI368" s="161">
        <f>IF(N368="nulová",J368,0)</f>
        <v>0</v>
      </c>
      <c r="BJ368" s="17" t="s">
        <v>85</v>
      </c>
      <c r="BK368" s="161">
        <f>ROUND(I368*H368,2)</f>
        <v>0</v>
      </c>
      <c r="BL368" s="17" t="s">
        <v>179</v>
      </c>
      <c r="BM368" s="160" t="s">
        <v>1026</v>
      </c>
    </row>
    <row r="369" spans="1:47" s="2" customFormat="1" ht="18">
      <c r="A369" s="32"/>
      <c r="B369" s="33"/>
      <c r="C369" s="32"/>
      <c r="D369" s="163" t="s">
        <v>191</v>
      </c>
      <c r="E369" s="32"/>
      <c r="F369" s="171" t="s">
        <v>963</v>
      </c>
      <c r="G369" s="32"/>
      <c r="H369" s="32"/>
      <c r="I369" s="172"/>
      <c r="J369" s="32"/>
      <c r="K369" s="32"/>
      <c r="L369" s="33"/>
      <c r="M369" s="173"/>
      <c r="N369" s="174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191</v>
      </c>
      <c r="AU369" s="17" t="s">
        <v>88</v>
      </c>
    </row>
    <row r="370" spans="1:65" s="2" customFormat="1" ht="14.4" customHeight="1">
      <c r="A370" s="32"/>
      <c r="B370" s="148"/>
      <c r="C370" s="183" t="s">
        <v>1027</v>
      </c>
      <c r="D370" s="183" t="s">
        <v>250</v>
      </c>
      <c r="E370" s="184" t="s">
        <v>1028</v>
      </c>
      <c r="F370" s="185" t="s">
        <v>1029</v>
      </c>
      <c r="G370" s="186" t="s">
        <v>260</v>
      </c>
      <c r="H370" s="187">
        <v>1</v>
      </c>
      <c r="I370" s="188"/>
      <c r="J370" s="189">
        <f>ROUND(I370*H370,2)</f>
        <v>0</v>
      </c>
      <c r="K370" s="185" t="s">
        <v>178</v>
      </c>
      <c r="L370" s="190"/>
      <c r="M370" s="191" t="s">
        <v>1</v>
      </c>
      <c r="N370" s="192" t="s">
        <v>43</v>
      </c>
      <c r="O370" s="58"/>
      <c r="P370" s="158">
        <f>O370*H370</f>
        <v>0</v>
      </c>
      <c r="Q370" s="158">
        <v>0.00032</v>
      </c>
      <c r="R370" s="158">
        <f>Q370*H370</f>
        <v>0.00032</v>
      </c>
      <c r="S370" s="158">
        <v>0</v>
      </c>
      <c r="T370" s="15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60" t="s">
        <v>211</v>
      </c>
      <c r="AT370" s="160" t="s">
        <v>250</v>
      </c>
      <c r="AU370" s="160" t="s">
        <v>88</v>
      </c>
      <c r="AY370" s="17" t="s">
        <v>172</v>
      </c>
      <c r="BE370" s="161">
        <f>IF(N370="základní",J370,0)</f>
        <v>0</v>
      </c>
      <c r="BF370" s="161">
        <f>IF(N370="snížená",J370,0)</f>
        <v>0</v>
      </c>
      <c r="BG370" s="161">
        <f>IF(N370="zákl. přenesená",J370,0)</f>
        <v>0</v>
      </c>
      <c r="BH370" s="161">
        <f>IF(N370="sníž. přenesená",J370,0)</f>
        <v>0</v>
      </c>
      <c r="BI370" s="161">
        <f>IF(N370="nulová",J370,0)</f>
        <v>0</v>
      </c>
      <c r="BJ370" s="17" t="s">
        <v>85</v>
      </c>
      <c r="BK370" s="161">
        <f>ROUND(I370*H370,2)</f>
        <v>0</v>
      </c>
      <c r="BL370" s="17" t="s">
        <v>179</v>
      </c>
      <c r="BM370" s="160" t="s">
        <v>1030</v>
      </c>
    </row>
    <row r="371" spans="1:47" s="2" customFormat="1" ht="18">
      <c r="A371" s="32"/>
      <c r="B371" s="33"/>
      <c r="C371" s="32"/>
      <c r="D371" s="163" t="s">
        <v>191</v>
      </c>
      <c r="E371" s="32"/>
      <c r="F371" s="171" t="s">
        <v>1031</v>
      </c>
      <c r="G371" s="32"/>
      <c r="H371" s="32"/>
      <c r="I371" s="172"/>
      <c r="J371" s="32"/>
      <c r="K371" s="32"/>
      <c r="L371" s="33"/>
      <c r="M371" s="173"/>
      <c r="N371" s="174"/>
      <c r="O371" s="58"/>
      <c r="P371" s="58"/>
      <c r="Q371" s="58"/>
      <c r="R371" s="58"/>
      <c r="S371" s="58"/>
      <c r="T371" s="59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191</v>
      </c>
      <c r="AU371" s="17" t="s">
        <v>88</v>
      </c>
    </row>
    <row r="372" spans="1:65" s="2" customFormat="1" ht="24.15" customHeight="1">
      <c r="A372" s="32"/>
      <c r="B372" s="148"/>
      <c r="C372" s="149" t="s">
        <v>1032</v>
      </c>
      <c r="D372" s="149" t="s">
        <v>174</v>
      </c>
      <c r="E372" s="150" t="s">
        <v>1033</v>
      </c>
      <c r="F372" s="151" t="s">
        <v>1034</v>
      </c>
      <c r="G372" s="152" t="s">
        <v>260</v>
      </c>
      <c r="H372" s="153">
        <v>7</v>
      </c>
      <c r="I372" s="154"/>
      <c r="J372" s="155">
        <f>ROUND(I372*H372,2)</f>
        <v>0</v>
      </c>
      <c r="K372" s="151" t="s">
        <v>178</v>
      </c>
      <c r="L372" s="33"/>
      <c r="M372" s="156" t="s">
        <v>1</v>
      </c>
      <c r="N372" s="157" t="s">
        <v>43</v>
      </c>
      <c r="O372" s="58"/>
      <c r="P372" s="158">
        <f>O372*H372</f>
        <v>0</v>
      </c>
      <c r="Q372" s="158">
        <v>0</v>
      </c>
      <c r="R372" s="158">
        <f>Q372*H372</f>
        <v>0</v>
      </c>
      <c r="S372" s="158">
        <v>0</v>
      </c>
      <c r="T372" s="15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60" t="s">
        <v>179</v>
      </c>
      <c r="AT372" s="160" t="s">
        <v>174</v>
      </c>
      <c r="AU372" s="160" t="s">
        <v>88</v>
      </c>
      <c r="AY372" s="17" t="s">
        <v>172</v>
      </c>
      <c r="BE372" s="161">
        <f>IF(N372="základní",J372,0)</f>
        <v>0</v>
      </c>
      <c r="BF372" s="161">
        <f>IF(N372="snížená",J372,0)</f>
        <v>0</v>
      </c>
      <c r="BG372" s="161">
        <f>IF(N372="zákl. přenesená",J372,0)</f>
        <v>0</v>
      </c>
      <c r="BH372" s="161">
        <f>IF(N372="sníž. přenesená",J372,0)</f>
        <v>0</v>
      </c>
      <c r="BI372" s="161">
        <f>IF(N372="nulová",J372,0)</f>
        <v>0</v>
      </c>
      <c r="BJ372" s="17" t="s">
        <v>85</v>
      </c>
      <c r="BK372" s="161">
        <f>ROUND(I372*H372,2)</f>
        <v>0</v>
      </c>
      <c r="BL372" s="17" t="s">
        <v>179</v>
      </c>
      <c r="BM372" s="160" t="s">
        <v>1035</v>
      </c>
    </row>
    <row r="373" spans="1:47" s="2" customFormat="1" ht="18">
      <c r="A373" s="32"/>
      <c r="B373" s="33"/>
      <c r="C373" s="32"/>
      <c r="D373" s="163" t="s">
        <v>191</v>
      </c>
      <c r="E373" s="32"/>
      <c r="F373" s="171" t="s">
        <v>963</v>
      </c>
      <c r="G373" s="32"/>
      <c r="H373" s="32"/>
      <c r="I373" s="172"/>
      <c r="J373" s="32"/>
      <c r="K373" s="32"/>
      <c r="L373" s="33"/>
      <c r="M373" s="173"/>
      <c r="N373" s="174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191</v>
      </c>
      <c r="AU373" s="17" t="s">
        <v>88</v>
      </c>
    </row>
    <row r="374" spans="1:65" s="2" customFormat="1" ht="24.15" customHeight="1">
      <c r="A374" s="32"/>
      <c r="B374" s="148"/>
      <c r="C374" s="183" t="s">
        <v>1036</v>
      </c>
      <c r="D374" s="183" t="s">
        <v>250</v>
      </c>
      <c r="E374" s="184" t="s">
        <v>942</v>
      </c>
      <c r="F374" s="185" t="s">
        <v>943</v>
      </c>
      <c r="G374" s="186" t="s">
        <v>260</v>
      </c>
      <c r="H374" s="187">
        <v>7</v>
      </c>
      <c r="I374" s="188"/>
      <c r="J374" s="189">
        <f>ROUND(I374*H374,2)</f>
        <v>0</v>
      </c>
      <c r="K374" s="185" t="s">
        <v>178</v>
      </c>
      <c r="L374" s="190"/>
      <c r="M374" s="191" t="s">
        <v>1</v>
      </c>
      <c r="N374" s="192" t="s">
        <v>43</v>
      </c>
      <c r="O374" s="58"/>
      <c r="P374" s="158">
        <f>O374*H374</f>
        <v>0</v>
      </c>
      <c r="Q374" s="158">
        <v>0.0036</v>
      </c>
      <c r="R374" s="158">
        <f>Q374*H374</f>
        <v>0.0252</v>
      </c>
      <c r="S374" s="158">
        <v>0</v>
      </c>
      <c r="T374" s="15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60" t="s">
        <v>211</v>
      </c>
      <c r="AT374" s="160" t="s">
        <v>250</v>
      </c>
      <c r="AU374" s="160" t="s">
        <v>88</v>
      </c>
      <c r="AY374" s="17" t="s">
        <v>172</v>
      </c>
      <c r="BE374" s="161">
        <f>IF(N374="základní",J374,0)</f>
        <v>0</v>
      </c>
      <c r="BF374" s="161">
        <f>IF(N374="snížená",J374,0)</f>
        <v>0</v>
      </c>
      <c r="BG374" s="161">
        <f>IF(N374="zákl. přenesená",J374,0)</f>
        <v>0</v>
      </c>
      <c r="BH374" s="161">
        <f>IF(N374="sníž. přenesená",J374,0)</f>
        <v>0</v>
      </c>
      <c r="BI374" s="161">
        <f>IF(N374="nulová",J374,0)</f>
        <v>0</v>
      </c>
      <c r="BJ374" s="17" t="s">
        <v>85</v>
      </c>
      <c r="BK374" s="161">
        <f>ROUND(I374*H374,2)</f>
        <v>0</v>
      </c>
      <c r="BL374" s="17" t="s">
        <v>179</v>
      </c>
      <c r="BM374" s="160" t="s">
        <v>1037</v>
      </c>
    </row>
    <row r="375" spans="1:47" s="2" customFormat="1" ht="27">
      <c r="A375" s="32"/>
      <c r="B375" s="33"/>
      <c r="C375" s="32"/>
      <c r="D375" s="163" t="s">
        <v>191</v>
      </c>
      <c r="E375" s="32"/>
      <c r="F375" s="171" t="s">
        <v>1038</v>
      </c>
      <c r="G375" s="32"/>
      <c r="H375" s="32"/>
      <c r="I375" s="172"/>
      <c r="J375" s="32"/>
      <c r="K375" s="32"/>
      <c r="L375" s="33"/>
      <c r="M375" s="173"/>
      <c r="N375" s="174"/>
      <c r="O375" s="58"/>
      <c r="P375" s="58"/>
      <c r="Q375" s="58"/>
      <c r="R375" s="58"/>
      <c r="S375" s="58"/>
      <c r="T375" s="59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191</v>
      </c>
      <c r="AU375" s="17" t="s">
        <v>88</v>
      </c>
    </row>
    <row r="376" spans="1:65" s="2" customFormat="1" ht="24.15" customHeight="1">
      <c r="A376" s="32"/>
      <c r="B376" s="148"/>
      <c r="C376" s="149" t="s">
        <v>1039</v>
      </c>
      <c r="D376" s="149" t="s">
        <v>174</v>
      </c>
      <c r="E376" s="150" t="s">
        <v>1040</v>
      </c>
      <c r="F376" s="151" t="s">
        <v>1041</v>
      </c>
      <c r="G376" s="152" t="s">
        <v>260</v>
      </c>
      <c r="H376" s="153">
        <v>11</v>
      </c>
      <c r="I376" s="154"/>
      <c r="J376" s="155">
        <f>ROUND(I376*H376,2)</f>
        <v>0</v>
      </c>
      <c r="K376" s="151" t="s">
        <v>178</v>
      </c>
      <c r="L376" s="33"/>
      <c r="M376" s="156" t="s">
        <v>1</v>
      </c>
      <c r="N376" s="157" t="s">
        <v>43</v>
      </c>
      <c r="O376" s="58"/>
      <c r="P376" s="158">
        <f>O376*H376</f>
        <v>0</v>
      </c>
      <c r="Q376" s="158">
        <v>0</v>
      </c>
      <c r="R376" s="158">
        <f>Q376*H376</f>
        <v>0</v>
      </c>
      <c r="S376" s="158">
        <v>0</v>
      </c>
      <c r="T376" s="15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60" t="s">
        <v>179</v>
      </c>
      <c r="AT376" s="160" t="s">
        <v>174</v>
      </c>
      <c r="AU376" s="160" t="s">
        <v>88</v>
      </c>
      <c r="AY376" s="17" t="s">
        <v>172</v>
      </c>
      <c r="BE376" s="161">
        <f>IF(N376="základní",J376,0)</f>
        <v>0</v>
      </c>
      <c r="BF376" s="161">
        <f>IF(N376="snížená",J376,0)</f>
        <v>0</v>
      </c>
      <c r="BG376" s="161">
        <f>IF(N376="zákl. přenesená",J376,0)</f>
        <v>0</v>
      </c>
      <c r="BH376" s="161">
        <f>IF(N376="sníž. přenesená",J376,0)</f>
        <v>0</v>
      </c>
      <c r="BI376" s="161">
        <f>IF(N376="nulová",J376,0)</f>
        <v>0</v>
      </c>
      <c r="BJ376" s="17" t="s">
        <v>85</v>
      </c>
      <c r="BK376" s="161">
        <f>ROUND(I376*H376,2)</f>
        <v>0</v>
      </c>
      <c r="BL376" s="17" t="s">
        <v>179</v>
      </c>
      <c r="BM376" s="160" t="s">
        <v>1042</v>
      </c>
    </row>
    <row r="377" spans="1:47" s="2" customFormat="1" ht="18">
      <c r="A377" s="32"/>
      <c r="B377" s="33"/>
      <c r="C377" s="32"/>
      <c r="D377" s="163" t="s">
        <v>191</v>
      </c>
      <c r="E377" s="32"/>
      <c r="F377" s="171" t="s">
        <v>963</v>
      </c>
      <c r="G377" s="32"/>
      <c r="H377" s="32"/>
      <c r="I377" s="172"/>
      <c r="J377" s="32"/>
      <c r="K377" s="32"/>
      <c r="L377" s="33"/>
      <c r="M377" s="173"/>
      <c r="N377" s="174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191</v>
      </c>
      <c r="AU377" s="17" t="s">
        <v>88</v>
      </c>
    </row>
    <row r="378" spans="1:65" s="2" customFormat="1" ht="14.4" customHeight="1">
      <c r="A378" s="32"/>
      <c r="B378" s="148"/>
      <c r="C378" s="183" t="s">
        <v>1043</v>
      </c>
      <c r="D378" s="183" t="s">
        <v>250</v>
      </c>
      <c r="E378" s="184" t="s">
        <v>1044</v>
      </c>
      <c r="F378" s="185" t="s">
        <v>1045</v>
      </c>
      <c r="G378" s="186" t="s">
        <v>260</v>
      </c>
      <c r="H378" s="187">
        <v>8</v>
      </c>
      <c r="I378" s="188"/>
      <c r="J378" s="189">
        <f>ROUND(I378*H378,2)</f>
        <v>0</v>
      </c>
      <c r="K378" s="185" t="s">
        <v>178</v>
      </c>
      <c r="L378" s="190"/>
      <c r="M378" s="191" t="s">
        <v>1</v>
      </c>
      <c r="N378" s="192" t="s">
        <v>43</v>
      </c>
      <c r="O378" s="58"/>
      <c r="P378" s="158">
        <f>O378*H378</f>
        <v>0</v>
      </c>
      <c r="Q378" s="158">
        <v>0.00039</v>
      </c>
      <c r="R378" s="158">
        <f>Q378*H378</f>
        <v>0.00312</v>
      </c>
      <c r="S378" s="158">
        <v>0</v>
      </c>
      <c r="T378" s="15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60" t="s">
        <v>211</v>
      </c>
      <c r="AT378" s="160" t="s">
        <v>250</v>
      </c>
      <c r="AU378" s="160" t="s">
        <v>88</v>
      </c>
      <c r="AY378" s="17" t="s">
        <v>172</v>
      </c>
      <c r="BE378" s="161">
        <f>IF(N378="základní",J378,0)</f>
        <v>0</v>
      </c>
      <c r="BF378" s="161">
        <f>IF(N378="snížená",J378,0)</f>
        <v>0</v>
      </c>
      <c r="BG378" s="161">
        <f>IF(N378="zákl. přenesená",J378,0)</f>
        <v>0</v>
      </c>
      <c r="BH378" s="161">
        <f>IF(N378="sníž. přenesená",J378,0)</f>
        <v>0</v>
      </c>
      <c r="BI378" s="161">
        <f>IF(N378="nulová",J378,0)</f>
        <v>0</v>
      </c>
      <c r="BJ378" s="17" t="s">
        <v>85</v>
      </c>
      <c r="BK378" s="161">
        <f>ROUND(I378*H378,2)</f>
        <v>0</v>
      </c>
      <c r="BL378" s="17" t="s">
        <v>179</v>
      </c>
      <c r="BM378" s="160" t="s">
        <v>1046</v>
      </c>
    </row>
    <row r="379" spans="1:47" s="2" customFormat="1" ht="18">
      <c r="A379" s="32"/>
      <c r="B379" s="33"/>
      <c r="C379" s="32"/>
      <c r="D379" s="163" t="s">
        <v>191</v>
      </c>
      <c r="E379" s="32"/>
      <c r="F379" s="171" t="s">
        <v>1047</v>
      </c>
      <c r="G379" s="32"/>
      <c r="H379" s="32"/>
      <c r="I379" s="172"/>
      <c r="J379" s="32"/>
      <c r="K379" s="32"/>
      <c r="L379" s="33"/>
      <c r="M379" s="173"/>
      <c r="N379" s="174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191</v>
      </c>
      <c r="AU379" s="17" t="s">
        <v>88</v>
      </c>
    </row>
    <row r="380" spans="1:65" s="2" customFormat="1" ht="14.4" customHeight="1">
      <c r="A380" s="32"/>
      <c r="B380" s="148"/>
      <c r="C380" s="183" t="s">
        <v>1048</v>
      </c>
      <c r="D380" s="183" t="s">
        <v>250</v>
      </c>
      <c r="E380" s="184" t="s">
        <v>1049</v>
      </c>
      <c r="F380" s="185" t="s">
        <v>1050</v>
      </c>
      <c r="G380" s="186" t="s">
        <v>260</v>
      </c>
      <c r="H380" s="187">
        <v>2</v>
      </c>
      <c r="I380" s="188"/>
      <c r="J380" s="189">
        <f>ROUND(I380*H380,2)</f>
        <v>0</v>
      </c>
      <c r="K380" s="185" t="s">
        <v>178</v>
      </c>
      <c r="L380" s="190"/>
      <c r="M380" s="191" t="s">
        <v>1</v>
      </c>
      <c r="N380" s="192" t="s">
        <v>43</v>
      </c>
      <c r="O380" s="58"/>
      <c r="P380" s="158">
        <f>O380*H380</f>
        <v>0</v>
      </c>
      <c r="Q380" s="158">
        <v>0.00048</v>
      </c>
      <c r="R380" s="158">
        <f>Q380*H380</f>
        <v>0.00096</v>
      </c>
      <c r="S380" s="158">
        <v>0</v>
      </c>
      <c r="T380" s="15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60" t="s">
        <v>211</v>
      </c>
      <c r="AT380" s="160" t="s">
        <v>250</v>
      </c>
      <c r="AU380" s="160" t="s">
        <v>88</v>
      </c>
      <c r="AY380" s="17" t="s">
        <v>172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17" t="s">
        <v>85</v>
      </c>
      <c r="BK380" s="161">
        <f>ROUND(I380*H380,2)</f>
        <v>0</v>
      </c>
      <c r="BL380" s="17" t="s">
        <v>179</v>
      </c>
      <c r="BM380" s="160" t="s">
        <v>1051</v>
      </c>
    </row>
    <row r="381" spans="1:47" s="2" customFormat="1" ht="18">
      <c r="A381" s="32"/>
      <c r="B381" s="33"/>
      <c r="C381" s="32"/>
      <c r="D381" s="163" t="s">
        <v>191</v>
      </c>
      <c r="E381" s="32"/>
      <c r="F381" s="171" t="s">
        <v>1047</v>
      </c>
      <c r="G381" s="32"/>
      <c r="H381" s="32"/>
      <c r="I381" s="172"/>
      <c r="J381" s="32"/>
      <c r="K381" s="32"/>
      <c r="L381" s="33"/>
      <c r="M381" s="173"/>
      <c r="N381" s="174"/>
      <c r="O381" s="58"/>
      <c r="P381" s="58"/>
      <c r="Q381" s="58"/>
      <c r="R381" s="58"/>
      <c r="S381" s="58"/>
      <c r="T381" s="59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7" t="s">
        <v>191</v>
      </c>
      <c r="AU381" s="17" t="s">
        <v>88</v>
      </c>
    </row>
    <row r="382" spans="1:65" s="2" customFormat="1" ht="14.4" customHeight="1">
      <c r="A382" s="32"/>
      <c r="B382" s="148"/>
      <c r="C382" s="183" t="s">
        <v>1052</v>
      </c>
      <c r="D382" s="183" t="s">
        <v>250</v>
      </c>
      <c r="E382" s="184" t="s">
        <v>1053</v>
      </c>
      <c r="F382" s="185" t="s">
        <v>1054</v>
      </c>
      <c r="G382" s="186" t="s">
        <v>260</v>
      </c>
      <c r="H382" s="187">
        <v>2</v>
      </c>
      <c r="I382" s="188"/>
      <c r="J382" s="189">
        <f>ROUND(I382*H382,2)</f>
        <v>0</v>
      </c>
      <c r="K382" s="185" t="s">
        <v>178</v>
      </c>
      <c r="L382" s="190"/>
      <c r="M382" s="191" t="s">
        <v>1</v>
      </c>
      <c r="N382" s="192" t="s">
        <v>43</v>
      </c>
      <c r="O382" s="58"/>
      <c r="P382" s="158">
        <f>O382*H382</f>
        <v>0</v>
      </c>
      <c r="Q382" s="158">
        <v>0.0036</v>
      </c>
      <c r="R382" s="158">
        <f>Q382*H382</f>
        <v>0.0072</v>
      </c>
      <c r="S382" s="158">
        <v>0</v>
      </c>
      <c r="T382" s="15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0" t="s">
        <v>211</v>
      </c>
      <c r="AT382" s="160" t="s">
        <v>250</v>
      </c>
      <c r="AU382" s="160" t="s">
        <v>88</v>
      </c>
      <c r="AY382" s="17" t="s">
        <v>172</v>
      </c>
      <c r="BE382" s="161">
        <f>IF(N382="základní",J382,0)</f>
        <v>0</v>
      </c>
      <c r="BF382" s="161">
        <f>IF(N382="snížená",J382,0)</f>
        <v>0</v>
      </c>
      <c r="BG382" s="161">
        <f>IF(N382="zákl. přenesená",J382,0)</f>
        <v>0</v>
      </c>
      <c r="BH382" s="161">
        <f>IF(N382="sníž. přenesená",J382,0)</f>
        <v>0</v>
      </c>
      <c r="BI382" s="161">
        <f>IF(N382="nulová",J382,0)</f>
        <v>0</v>
      </c>
      <c r="BJ382" s="17" t="s">
        <v>85</v>
      </c>
      <c r="BK382" s="161">
        <f>ROUND(I382*H382,2)</f>
        <v>0</v>
      </c>
      <c r="BL382" s="17" t="s">
        <v>179</v>
      </c>
      <c r="BM382" s="160" t="s">
        <v>1055</v>
      </c>
    </row>
    <row r="383" spans="1:47" s="2" customFormat="1" ht="18">
      <c r="A383" s="32"/>
      <c r="B383" s="33"/>
      <c r="C383" s="32"/>
      <c r="D383" s="163" t="s">
        <v>191</v>
      </c>
      <c r="E383" s="32"/>
      <c r="F383" s="171" t="s">
        <v>1047</v>
      </c>
      <c r="G383" s="32"/>
      <c r="H383" s="32"/>
      <c r="I383" s="172"/>
      <c r="J383" s="32"/>
      <c r="K383" s="32"/>
      <c r="L383" s="33"/>
      <c r="M383" s="173"/>
      <c r="N383" s="174"/>
      <c r="O383" s="58"/>
      <c r="P383" s="58"/>
      <c r="Q383" s="58"/>
      <c r="R383" s="58"/>
      <c r="S383" s="58"/>
      <c r="T383" s="59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7" t="s">
        <v>191</v>
      </c>
      <c r="AU383" s="17" t="s">
        <v>88</v>
      </c>
    </row>
    <row r="384" spans="1:65" s="2" customFormat="1" ht="14.4" customHeight="1">
      <c r="A384" s="32"/>
      <c r="B384" s="148"/>
      <c r="C384" s="183" t="s">
        <v>1056</v>
      </c>
      <c r="D384" s="183" t="s">
        <v>250</v>
      </c>
      <c r="E384" s="184" t="s">
        <v>1057</v>
      </c>
      <c r="F384" s="185" t="s">
        <v>1058</v>
      </c>
      <c r="G384" s="186" t="s">
        <v>260</v>
      </c>
      <c r="H384" s="187">
        <v>3</v>
      </c>
      <c r="I384" s="188"/>
      <c r="J384" s="189">
        <f>ROUND(I384*H384,2)</f>
        <v>0</v>
      </c>
      <c r="K384" s="185" t="s">
        <v>178</v>
      </c>
      <c r="L384" s="190"/>
      <c r="M384" s="191" t="s">
        <v>1</v>
      </c>
      <c r="N384" s="192" t="s">
        <v>43</v>
      </c>
      <c r="O384" s="58"/>
      <c r="P384" s="158">
        <f>O384*H384</f>
        <v>0</v>
      </c>
      <c r="Q384" s="158">
        <v>0.00043</v>
      </c>
      <c r="R384" s="158">
        <f>Q384*H384</f>
        <v>0.00129</v>
      </c>
      <c r="S384" s="158">
        <v>0</v>
      </c>
      <c r="T384" s="15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60" t="s">
        <v>211</v>
      </c>
      <c r="AT384" s="160" t="s">
        <v>250</v>
      </c>
      <c r="AU384" s="160" t="s">
        <v>88</v>
      </c>
      <c r="AY384" s="17" t="s">
        <v>172</v>
      </c>
      <c r="BE384" s="161">
        <f>IF(N384="základní",J384,0)</f>
        <v>0</v>
      </c>
      <c r="BF384" s="161">
        <f>IF(N384="snížená",J384,0)</f>
        <v>0</v>
      </c>
      <c r="BG384" s="161">
        <f>IF(N384="zákl. přenesená",J384,0)</f>
        <v>0</v>
      </c>
      <c r="BH384" s="161">
        <f>IF(N384="sníž. přenesená",J384,0)</f>
        <v>0</v>
      </c>
      <c r="BI384" s="161">
        <f>IF(N384="nulová",J384,0)</f>
        <v>0</v>
      </c>
      <c r="BJ384" s="17" t="s">
        <v>85</v>
      </c>
      <c r="BK384" s="161">
        <f>ROUND(I384*H384,2)</f>
        <v>0</v>
      </c>
      <c r="BL384" s="17" t="s">
        <v>179</v>
      </c>
      <c r="BM384" s="160" t="s">
        <v>1059</v>
      </c>
    </row>
    <row r="385" spans="1:47" s="2" customFormat="1" ht="18">
      <c r="A385" s="32"/>
      <c r="B385" s="33"/>
      <c r="C385" s="32"/>
      <c r="D385" s="163" t="s">
        <v>191</v>
      </c>
      <c r="E385" s="32"/>
      <c r="F385" s="171" t="s">
        <v>1047</v>
      </c>
      <c r="G385" s="32"/>
      <c r="H385" s="32"/>
      <c r="I385" s="172"/>
      <c r="J385" s="32"/>
      <c r="K385" s="32"/>
      <c r="L385" s="33"/>
      <c r="M385" s="173"/>
      <c r="N385" s="174"/>
      <c r="O385" s="58"/>
      <c r="P385" s="58"/>
      <c r="Q385" s="58"/>
      <c r="R385" s="58"/>
      <c r="S385" s="58"/>
      <c r="T385" s="59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7" t="s">
        <v>191</v>
      </c>
      <c r="AU385" s="17" t="s">
        <v>88</v>
      </c>
    </row>
    <row r="386" spans="1:65" s="2" customFormat="1" ht="24.15" customHeight="1">
      <c r="A386" s="32"/>
      <c r="B386" s="148"/>
      <c r="C386" s="149" t="s">
        <v>1060</v>
      </c>
      <c r="D386" s="149" t="s">
        <v>174</v>
      </c>
      <c r="E386" s="150" t="s">
        <v>1061</v>
      </c>
      <c r="F386" s="151" t="s">
        <v>1062</v>
      </c>
      <c r="G386" s="152" t="s">
        <v>260</v>
      </c>
      <c r="H386" s="153">
        <v>12</v>
      </c>
      <c r="I386" s="154"/>
      <c r="J386" s="155">
        <f>ROUND(I386*H386,2)</f>
        <v>0</v>
      </c>
      <c r="K386" s="151" t="s">
        <v>178</v>
      </c>
      <c r="L386" s="33"/>
      <c r="M386" s="156" t="s">
        <v>1</v>
      </c>
      <c r="N386" s="157" t="s">
        <v>43</v>
      </c>
      <c r="O386" s="58"/>
      <c r="P386" s="158">
        <f>O386*H386</f>
        <v>0</v>
      </c>
      <c r="Q386" s="158">
        <v>0</v>
      </c>
      <c r="R386" s="158">
        <f>Q386*H386</f>
        <v>0</v>
      </c>
      <c r="S386" s="158">
        <v>0</v>
      </c>
      <c r="T386" s="15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60" t="s">
        <v>179</v>
      </c>
      <c r="AT386" s="160" t="s">
        <v>174</v>
      </c>
      <c r="AU386" s="160" t="s">
        <v>88</v>
      </c>
      <c r="AY386" s="17" t="s">
        <v>172</v>
      </c>
      <c r="BE386" s="161">
        <f>IF(N386="základní",J386,0)</f>
        <v>0</v>
      </c>
      <c r="BF386" s="161">
        <f>IF(N386="snížená",J386,0)</f>
        <v>0</v>
      </c>
      <c r="BG386" s="161">
        <f>IF(N386="zákl. přenesená",J386,0)</f>
        <v>0</v>
      </c>
      <c r="BH386" s="161">
        <f>IF(N386="sníž. přenesená",J386,0)</f>
        <v>0</v>
      </c>
      <c r="BI386" s="161">
        <f>IF(N386="nulová",J386,0)</f>
        <v>0</v>
      </c>
      <c r="BJ386" s="17" t="s">
        <v>85</v>
      </c>
      <c r="BK386" s="161">
        <f>ROUND(I386*H386,2)</f>
        <v>0</v>
      </c>
      <c r="BL386" s="17" t="s">
        <v>179</v>
      </c>
      <c r="BM386" s="160" t="s">
        <v>1063</v>
      </c>
    </row>
    <row r="387" spans="1:47" s="2" customFormat="1" ht="18">
      <c r="A387" s="32"/>
      <c r="B387" s="33"/>
      <c r="C387" s="32"/>
      <c r="D387" s="163" t="s">
        <v>191</v>
      </c>
      <c r="E387" s="32"/>
      <c r="F387" s="171" t="s">
        <v>963</v>
      </c>
      <c r="G387" s="32"/>
      <c r="H387" s="32"/>
      <c r="I387" s="172"/>
      <c r="J387" s="32"/>
      <c r="K387" s="32"/>
      <c r="L387" s="33"/>
      <c r="M387" s="173"/>
      <c r="N387" s="174"/>
      <c r="O387" s="58"/>
      <c r="P387" s="58"/>
      <c r="Q387" s="58"/>
      <c r="R387" s="58"/>
      <c r="S387" s="58"/>
      <c r="T387" s="59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7" t="s">
        <v>191</v>
      </c>
      <c r="AU387" s="17" t="s">
        <v>88</v>
      </c>
    </row>
    <row r="388" spans="1:65" s="2" customFormat="1" ht="14.4" customHeight="1">
      <c r="A388" s="32"/>
      <c r="B388" s="148"/>
      <c r="C388" s="183" t="s">
        <v>1064</v>
      </c>
      <c r="D388" s="183" t="s">
        <v>250</v>
      </c>
      <c r="E388" s="184" t="s">
        <v>874</v>
      </c>
      <c r="F388" s="185" t="s">
        <v>875</v>
      </c>
      <c r="G388" s="186" t="s">
        <v>260</v>
      </c>
      <c r="H388" s="187">
        <v>9</v>
      </c>
      <c r="I388" s="188"/>
      <c r="J388" s="189">
        <f>ROUND(I388*H388,2)</f>
        <v>0</v>
      </c>
      <c r="K388" s="185" t="s">
        <v>178</v>
      </c>
      <c r="L388" s="190"/>
      <c r="M388" s="191" t="s">
        <v>1</v>
      </c>
      <c r="N388" s="192" t="s">
        <v>43</v>
      </c>
      <c r="O388" s="58"/>
      <c r="P388" s="158">
        <f>O388*H388</f>
        <v>0</v>
      </c>
      <c r="Q388" s="158">
        <v>0.00072</v>
      </c>
      <c r="R388" s="158">
        <f>Q388*H388</f>
        <v>0.0064800000000000005</v>
      </c>
      <c r="S388" s="158">
        <v>0</v>
      </c>
      <c r="T388" s="15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60" t="s">
        <v>211</v>
      </c>
      <c r="AT388" s="160" t="s">
        <v>250</v>
      </c>
      <c r="AU388" s="160" t="s">
        <v>88</v>
      </c>
      <c r="AY388" s="17" t="s">
        <v>172</v>
      </c>
      <c r="BE388" s="161">
        <f>IF(N388="základní",J388,0)</f>
        <v>0</v>
      </c>
      <c r="BF388" s="161">
        <f>IF(N388="snížená",J388,0)</f>
        <v>0</v>
      </c>
      <c r="BG388" s="161">
        <f>IF(N388="zákl. přenesená",J388,0)</f>
        <v>0</v>
      </c>
      <c r="BH388" s="161">
        <f>IF(N388="sníž. přenesená",J388,0)</f>
        <v>0</v>
      </c>
      <c r="BI388" s="161">
        <f>IF(N388="nulová",J388,0)</f>
        <v>0</v>
      </c>
      <c r="BJ388" s="17" t="s">
        <v>85</v>
      </c>
      <c r="BK388" s="161">
        <f>ROUND(I388*H388,2)</f>
        <v>0</v>
      </c>
      <c r="BL388" s="17" t="s">
        <v>179</v>
      </c>
      <c r="BM388" s="160" t="s">
        <v>1065</v>
      </c>
    </row>
    <row r="389" spans="1:47" s="2" customFormat="1" ht="18">
      <c r="A389" s="32"/>
      <c r="B389" s="33"/>
      <c r="C389" s="32"/>
      <c r="D389" s="163" t="s">
        <v>191</v>
      </c>
      <c r="E389" s="32"/>
      <c r="F389" s="171" t="s">
        <v>1066</v>
      </c>
      <c r="G389" s="32"/>
      <c r="H389" s="32"/>
      <c r="I389" s="172"/>
      <c r="J389" s="32"/>
      <c r="K389" s="32"/>
      <c r="L389" s="33"/>
      <c r="M389" s="173"/>
      <c r="N389" s="174"/>
      <c r="O389" s="58"/>
      <c r="P389" s="58"/>
      <c r="Q389" s="58"/>
      <c r="R389" s="58"/>
      <c r="S389" s="58"/>
      <c r="T389" s="59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191</v>
      </c>
      <c r="AU389" s="17" t="s">
        <v>88</v>
      </c>
    </row>
    <row r="390" spans="1:65" s="2" customFormat="1" ht="14.4" customHeight="1">
      <c r="A390" s="32"/>
      <c r="B390" s="148"/>
      <c r="C390" s="183" t="s">
        <v>1067</v>
      </c>
      <c r="D390" s="183" t="s">
        <v>250</v>
      </c>
      <c r="E390" s="184" t="s">
        <v>877</v>
      </c>
      <c r="F390" s="185" t="s">
        <v>878</v>
      </c>
      <c r="G390" s="186" t="s">
        <v>260</v>
      </c>
      <c r="H390" s="187">
        <v>3</v>
      </c>
      <c r="I390" s="188"/>
      <c r="J390" s="189">
        <f>ROUND(I390*H390,2)</f>
        <v>0</v>
      </c>
      <c r="K390" s="185" t="s">
        <v>178</v>
      </c>
      <c r="L390" s="190"/>
      <c r="M390" s="191" t="s">
        <v>1</v>
      </c>
      <c r="N390" s="192" t="s">
        <v>43</v>
      </c>
      <c r="O390" s="58"/>
      <c r="P390" s="158">
        <f>O390*H390</f>
        <v>0</v>
      </c>
      <c r="Q390" s="158">
        <v>0.00072</v>
      </c>
      <c r="R390" s="158">
        <f>Q390*H390</f>
        <v>0.00216</v>
      </c>
      <c r="S390" s="158">
        <v>0</v>
      </c>
      <c r="T390" s="15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60" t="s">
        <v>211</v>
      </c>
      <c r="AT390" s="160" t="s">
        <v>250</v>
      </c>
      <c r="AU390" s="160" t="s">
        <v>88</v>
      </c>
      <c r="AY390" s="17" t="s">
        <v>172</v>
      </c>
      <c r="BE390" s="161">
        <f>IF(N390="základní",J390,0)</f>
        <v>0</v>
      </c>
      <c r="BF390" s="161">
        <f>IF(N390="snížená",J390,0)</f>
        <v>0</v>
      </c>
      <c r="BG390" s="161">
        <f>IF(N390="zákl. přenesená",J390,0)</f>
        <v>0</v>
      </c>
      <c r="BH390" s="161">
        <f>IF(N390="sníž. přenesená",J390,0)</f>
        <v>0</v>
      </c>
      <c r="BI390" s="161">
        <f>IF(N390="nulová",J390,0)</f>
        <v>0</v>
      </c>
      <c r="BJ390" s="17" t="s">
        <v>85</v>
      </c>
      <c r="BK390" s="161">
        <f>ROUND(I390*H390,2)</f>
        <v>0</v>
      </c>
      <c r="BL390" s="17" t="s">
        <v>179</v>
      </c>
      <c r="BM390" s="160" t="s">
        <v>1068</v>
      </c>
    </row>
    <row r="391" spans="1:47" s="2" customFormat="1" ht="18">
      <c r="A391" s="32"/>
      <c r="B391" s="33"/>
      <c r="C391" s="32"/>
      <c r="D391" s="163" t="s">
        <v>191</v>
      </c>
      <c r="E391" s="32"/>
      <c r="F391" s="171" t="s">
        <v>1066</v>
      </c>
      <c r="G391" s="32"/>
      <c r="H391" s="32"/>
      <c r="I391" s="172"/>
      <c r="J391" s="32"/>
      <c r="K391" s="32"/>
      <c r="L391" s="33"/>
      <c r="M391" s="173"/>
      <c r="N391" s="174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191</v>
      </c>
      <c r="AU391" s="17" t="s">
        <v>88</v>
      </c>
    </row>
    <row r="392" spans="1:65" s="2" customFormat="1" ht="24.15" customHeight="1">
      <c r="A392" s="32"/>
      <c r="B392" s="148"/>
      <c r="C392" s="183" t="s">
        <v>1069</v>
      </c>
      <c r="D392" s="183" t="s">
        <v>250</v>
      </c>
      <c r="E392" s="184" t="s">
        <v>883</v>
      </c>
      <c r="F392" s="185" t="s">
        <v>884</v>
      </c>
      <c r="G392" s="186" t="s">
        <v>260</v>
      </c>
      <c r="H392" s="187">
        <v>3</v>
      </c>
      <c r="I392" s="188"/>
      <c r="J392" s="189">
        <f>ROUND(I392*H392,2)</f>
        <v>0</v>
      </c>
      <c r="K392" s="185" t="s">
        <v>178</v>
      </c>
      <c r="L392" s="190"/>
      <c r="M392" s="191" t="s">
        <v>1</v>
      </c>
      <c r="N392" s="192" t="s">
        <v>43</v>
      </c>
      <c r="O392" s="58"/>
      <c r="P392" s="158">
        <f>O392*H392</f>
        <v>0</v>
      </c>
      <c r="Q392" s="158">
        <v>0.004</v>
      </c>
      <c r="R392" s="158">
        <f>Q392*H392</f>
        <v>0.012</v>
      </c>
      <c r="S392" s="158">
        <v>0</v>
      </c>
      <c r="T392" s="15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60" t="s">
        <v>211</v>
      </c>
      <c r="AT392" s="160" t="s">
        <v>250</v>
      </c>
      <c r="AU392" s="160" t="s">
        <v>88</v>
      </c>
      <c r="AY392" s="17" t="s">
        <v>172</v>
      </c>
      <c r="BE392" s="161">
        <f>IF(N392="základní",J392,0)</f>
        <v>0</v>
      </c>
      <c r="BF392" s="161">
        <f>IF(N392="snížená",J392,0)</f>
        <v>0</v>
      </c>
      <c r="BG392" s="161">
        <f>IF(N392="zákl. přenesená",J392,0)</f>
        <v>0</v>
      </c>
      <c r="BH392" s="161">
        <f>IF(N392="sníž. přenesená",J392,0)</f>
        <v>0</v>
      </c>
      <c r="BI392" s="161">
        <f>IF(N392="nulová",J392,0)</f>
        <v>0</v>
      </c>
      <c r="BJ392" s="17" t="s">
        <v>85</v>
      </c>
      <c r="BK392" s="161">
        <f>ROUND(I392*H392,2)</f>
        <v>0</v>
      </c>
      <c r="BL392" s="17" t="s">
        <v>179</v>
      </c>
      <c r="BM392" s="160" t="s">
        <v>1070</v>
      </c>
    </row>
    <row r="393" spans="1:47" s="2" customFormat="1" ht="18">
      <c r="A393" s="32"/>
      <c r="B393" s="33"/>
      <c r="C393" s="32"/>
      <c r="D393" s="163" t="s">
        <v>191</v>
      </c>
      <c r="E393" s="32"/>
      <c r="F393" s="171" t="s">
        <v>1066</v>
      </c>
      <c r="G393" s="32"/>
      <c r="H393" s="32"/>
      <c r="I393" s="172"/>
      <c r="J393" s="32"/>
      <c r="K393" s="32"/>
      <c r="L393" s="33"/>
      <c r="M393" s="173"/>
      <c r="N393" s="174"/>
      <c r="O393" s="58"/>
      <c r="P393" s="58"/>
      <c r="Q393" s="58"/>
      <c r="R393" s="58"/>
      <c r="S393" s="58"/>
      <c r="T393" s="59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T393" s="17" t="s">
        <v>191</v>
      </c>
      <c r="AU393" s="17" t="s">
        <v>88</v>
      </c>
    </row>
    <row r="394" spans="1:65" s="2" customFormat="1" ht="14.4" customHeight="1">
      <c r="A394" s="32"/>
      <c r="B394" s="148"/>
      <c r="C394" s="183" t="s">
        <v>1071</v>
      </c>
      <c r="D394" s="183" t="s">
        <v>250</v>
      </c>
      <c r="E394" s="184" t="s">
        <v>1072</v>
      </c>
      <c r="F394" s="185" t="s">
        <v>1073</v>
      </c>
      <c r="G394" s="186" t="s">
        <v>260</v>
      </c>
      <c r="H394" s="187">
        <v>3</v>
      </c>
      <c r="I394" s="188"/>
      <c r="J394" s="189">
        <f>ROUND(I394*H394,2)</f>
        <v>0</v>
      </c>
      <c r="K394" s="185" t="s">
        <v>1</v>
      </c>
      <c r="L394" s="190"/>
      <c r="M394" s="191" t="s">
        <v>1</v>
      </c>
      <c r="N394" s="192" t="s">
        <v>43</v>
      </c>
      <c r="O394" s="58"/>
      <c r="P394" s="158">
        <f>O394*H394</f>
        <v>0</v>
      </c>
      <c r="Q394" s="158">
        <v>0.00019</v>
      </c>
      <c r="R394" s="158">
        <f>Q394*H394</f>
        <v>0.00057</v>
      </c>
      <c r="S394" s="158">
        <v>0</v>
      </c>
      <c r="T394" s="15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60" t="s">
        <v>211</v>
      </c>
      <c r="AT394" s="160" t="s">
        <v>250</v>
      </c>
      <c r="AU394" s="160" t="s">
        <v>88</v>
      </c>
      <c r="AY394" s="17" t="s">
        <v>172</v>
      </c>
      <c r="BE394" s="161">
        <f>IF(N394="základní",J394,0)</f>
        <v>0</v>
      </c>
      <c r="BF394" s="161">
        <f>IF(N394="snížená",J394,0)</f>
        <v>0</v>
      </c>
      <c r="BG394" s="161">
        <f>IF(N394="zákl. přenesená",J394,0)</f>
        <v>0</v>
      </c>
      <c r="BH394" s="161">
        <f>IF(N394="sníž. přenesená",J394,0)</f>
        <v>0</v>
      </c>
      <c r="BI394" s="161">
        <f>IF(N394="nulová",J394,0)</f>
        <v>0</v>
      </c>
      <c r="BJ394" s="17" t="s">
        <v>85</v>
      </c>
      <c r="BK394" s="161">
        <f>ROUND(I394*H394,2)</f>
        <v>0</v>
      </c>
      <c r="BL394" s="17" t="s">
        <v>179</v>
      </c>
      <c r="BM394" s="160" t="s">
        <v>1074</v>
      </c>
    </row>
    <row r="395" spans="1:47" s="2" customFormat="1" ht="18">
      <c r="A395" s="32"/>
      <c r="B395" s="33"/>
      <c r="C395" s="32"/>
      <c r="D395" s="163" t="s">
        <v>191</v>
      </c>
      <c r="E395" s="32"/>
      <c r="F395" s="171" t="s">
        <v>1066</v>
      </c>
      <c r="G395" s="32"/>
      <c r="H395" s="32"/>
      <c r="I395" s="172"/>
      <c r="J395" s="32"/>
      <c r="K395" s="32"/>
      <c r="L395" s="33"/>
      <c r="M395" s="173"/>
      <c r="N395" s="174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191</v>
      </c>
      <c r="AU395" s="17" t="s">
        <v>88</v>
      </c>
    </row>
    <row r="396" spans="1:65" s="2" customFormat="1" ht="24.15" customHeight="1">
      <c r="A396" s="32"/>
      <c r="B396" s="148"/>
      <c r="C396" s="149" t="s">
        <v>1075</v>
      </c>
      <c r="D396" s="149" t="s">
        <v>174</v>
      </c>
      <c r="E396" s="150" t="s">
        <v>1076</v>
      </c>
      <c r="F396" s="151" t="s">
        <v>1077</v>
      </c>
      <c r="G396" s="152" t="s">
        <v>260</v>
      </c>
      <c r="H396" s="153">
        <v>7</v>
      </c>
      <c r="I396" s="154"/>
      <c r="J396" s="155">
        <f>ROUND(I396*H396,2)</f>
        <v>0</v>
      </c>
      <c r="K396" s="151" t="s">
        <v>178</v>
      </c>
      <c r="L396" s="33"/>
      <c r="M396" s="156" t="s">
        <v>1</v>
      </c>
      <c r="N396" s="157" t="s">
        <v>43</v>
      </c>
      <c r="O396" s="58"/>
      <c r="P396" s="158">
        <f>O396*H396</f>
        <v>0</v>
      </c>
      <c r="Q396" s="158">
        <v>0</v>
      </c>
      <c r="R396" s="158">
        <f>Q396*H396</f>
        <v>0</v>
      </c>
      <c r="S396" s="158">
        <v>0</v>
      </c>
      <c r="T396" s="15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60" t="s">
        <v>179</v>
      </c>
      <c r="AT396" s="160" t="s">
        <v>174</v>
      </c>
      <c r="AU396" s="160" t="s">
        <v>88</v>
      </c>
      <c r="AY396" s="17" t="s">
        <v>172</v>
      </c>
      <c r="BE396" s="161">
        <f>IF(N396="základní",J396,0)</f>
        <v>0</v>
      </c>
      <c r="BF396" s="161">
        <f>IF(N396="snížená",J396,0)</f>
        <v>0</v>
      </c>
      <c r="BG396" s="161">
        <f>IF(N396="zákl. přenesená",J396,0)</f>
        <v>0</v>
      </c>
      <c r="BH396" s="161">
        <f>IF(N396="sníž. přenesená",J396,0)</f>
        <v>0</v>
      </c>
      <c r="BI396" s="161">
        <f>IF(N396="nulová",J396,0)</f>
        <v>0</v>
      </c>
      <c r="BJ396" s="17" t="s">
        <v>85</v>
      </c>
      <c r="BK396" s="161">
        <f>ROUND(I396*H396,2)</f>
        <v>0</v>
      </c>
      <c r="BL396" s="17" t="s">
        <v>179</v>
      </c>
      <c r="BM396" s="160" t="s">
        <v>1078</v>
      </c>
    </row>
    <row r="397" spans="1:47" s="2" customFormat="1" ht="18">
      <c r="A397" s="32"/>
      <c r="B397" s="33"/>
      <c r="C397" s="32"/>
      <c r="D397" s="163" t="s">
        <v>191</v>
      </c>
      <c r="E397" s="32"/>
      <c r="F397" s="171" t="s">
        <v>963</v>
      </c>
      <c r="G397" s="32"/>
      <c r="H397" s="32"/>
      <c r="I397" s="172"/>
      <c r="J397" s="32"/>
      <c r="K397" s="32"/>
      <c r="L397" s="33"/>
      <c r="M397" s="173"/>
      <c r="N397" s="174"/>
      <c r="O397" s="58"/>
      <c r="P397" s="58"/>
      <c r="Q397" s="58"/>
      <c r="R397" s="58"/>
      <c r="S397" s="58"/>
      <c r="T397" s="59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7" t="s">
        <v>191</v>
      </c>
      <c r="AU397" s="17" t="s">
        <v>88</v>
      </c>
    </row>
    <row r="398" spans="1:65" s="2" customFormat="1" ht="14.4" customHeight="1">
      <c r="A398" s="32"/>
      <c r="B398" s="148"/>
      <c r="C398" s="183" t="s">
        <v>1079</v>
      </c>
      <c r="D398" s="183" t="s">
        <v>250</v>
      </c>
      <c r="E398" s="184" t="s">
        <v>899</v>
      </c>
      <c r="F398" s="185" t="s">
        <v>900</v>
      </c>
      <c r="G398" s="186" t="s">
        <v>260</v>
      </c>
      <c r="H398" s="187">
        <v>5</v>
      </c>
      <c r="I398" s="188"/>
      <c r="J398" s="189">
        <f>ROUND(I398*H398,2)</f>
        <v>0</v>
      </c>
      <c r="K398" s="185" t="s">
        <v>178</v>
      </c>
      <c r="L398" s="190"/>
      <c r="M398" s="191" t="s">
        <v>1</v>
      </c>
      <c r="N398" s="192" t="s">
        <v>43</v>
      </c>
      <c r="O398" s="58"/>
      <c r="P398" s="158">
        <f>O398*H398</f>
        <v>0</v>
      </c>
      <c r="Q398" s="158">
        <v>0.00082</v>
      </c>
      <c r="R398" s="158">
        <f>Q398*H398</f>
        <v>0.0040999999999999995</v>
      </c>
      <c r="S398" s="158">
        <v>0</v>
      </c>
      <c r="T398" s="15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60" t="s">
        <v>211</v>
      </c>
      <c r="AT398" s="160" t="s">
        <v>250</v>
      </c>
      <c r="AU398" s="160" t="s">
        <v>88</v>
      </c>
      <c r="AY398" s="17" t="s">
        <v>172</v>
      </c>
      <c r="BE398" s="161">
        <f>IF(N398="základní",J398,0)</f>
        <v>0</v>
      </c>
      <c r="BF398" s="161">
        <f>IF(N398="snížená",J398,0)</f>
        <v>0</v>
      </c>
      <c r="BG398" s="161">
        <f>IF(N398="zákl. přenesená",J398,0)</f>
        <v>0</v>
      </c>
      <c r="BH398" s="161">
        <f>IF(N398="sníž. přenesená",J398,0)</f>
        <v>0</v>
      </c>
      <c r="BI398" s="161">
        <f>IF(N398="nulová",J398,0)</f>
        <v>0</v>
      </c>
      <c r="BJ398" s="17" t="s">
        <v>85</v>
      </c>
      <c r="BK398" s="161">
        <f>ROUND(I398*H398,2)</f>
        <v>0</v>
      </c>
      <c r="BL398" s="17" t="s">
        <v>179</v>
      </c>
      <c r="BM398" s="160" t="s">
        <v>1080</v>
      </c>
    </row>
    <row r="399" spans="1:65" s="2" customFormat="1" ht="14.4" customHeight="1">
      <c r="A399" s="32"/>
      <c r="B399" s="148"/>
      <c r="C399" s="183" t="s">
        <v>1081</v>
      </c>
      <c r="D399" s="183" t="s">
        <v>250</v>
      </c>
      <c r="E399" s="184" t="s">
        <v>1082</v>
      </c>
      <c r="F399" s="185" t="s">
        <v>1083</v>
      </c>
      <c r="G399" s="186" t="s">
        <v>260</v>
      </c>
      <c r="H399" s="187">
        <v>2</v>
      </c>
      <c r="I399" s="188"/>
      <c r="J399" s="189">
        <f>ROUND(I399*H399,2)</f>
        <v>0</v>
      </c>
      <c r="K399" s="185" t="s">
        <v>178</v>
      </c>
      <c r="L399" s="190"/>
      <c r="M399" s="191" t="s">
        <v>1</v>
      </c>
      <c r="N399" s="192" t="s">
        <v>43</v>
      </c>
      <c r="O399" s="58"/>
      <c r="P399" s="158">
        <f>O399*H399</f>
        <v>0</v>
      </c>
      <c r="Q399" s="158">
        <v>0.0018</v>
      </c>
      <c r="R399" s="158">
        <f>Q399*H399</f>
        <v>0.0036</v>
      </c>
      <c r="S399" s="158">
        <v>0</v>
      </c>
      <c r="T399" s="15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60" t="s">
        <v>211</v>
      </c>
      <c r="AT399" s="160" t="s">
        <v>250</v>
      </c>
      <c r="AU399" s="160" t="s">
        <v>88</v>
      </c>
      <c r="AY399" s="17" t="s">
        <v>172</v>
      </c>
      <c r="BE399" s="161">
        <f>IF(N399="základní",J399,0)</f>
        <v>0</v>
      </c>
      <c r="BF399" s="161">
        <f>IF(N399="snížená",J399,0)</f>
        <v>0</v>
      </c>
      <c r="BG399" s="161">
        <f>IF(N399="zákl. přenesená",J399,0)</f>
        <v>0</v>
      </c>
      <c r="BH399" s="161">
        <f>IF(N399="sníž. přenesená",J399,0)</f>
        <v>0</v>
      </c>
      <c r="BI399" s="161">
        <f>IF(N399="nulová",J399,0)</f>
        <v>0</v>
      </c>
      <c r="BJ399" s="17" t="s">
        <v>85</v>
      </c>
      <c r="BK399" s="161">
        <f>ROUND(I399*H399,2)</f>
        <v>0</v>
      </c>
      <c r="BL399" s="17" t="s">
        <v>179</v>
      </c>
      <c r="BM399" s="160" t="s">
        <v>1084</v>
      </c>
    </row>
    <row r="400" spans="1:47" s="2" customFormat="1" ht="18">
      <c r="A400" s="32"/>
      <c r="B400" s="33"/>
      <c r="C400" s="32"/>
      <c r="D400" s="163" t="s">
        <v>191</v>
      </c>
      <c r="E400" s="32"/>
      <c r="F400" s="171" t="s">
        <v>1085</v>
      </c>
      <c r="G400" s="32"/>
      <c r="H400" s="32"/>
      <c r="I400" s="172"/>
      <c r="J400" s="32"/>
      <c r="K400" s="32"/>
      <c r="L400" s="33"/>
      <c r="M400" s="173"/>
      <c r="N400" s="174"/>
      <c r="O400" s="58"/>
      <c r="P400" s="58"/>
      <c r="Q400" s="58"/>
      <c r="R400" s="58"/>
      <c r="S400" s="58"/>
      <c r="T400" s="59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17" t="s">
        <v>191</v>
      </c>
      <c r="AU400" s="17" t="s">
        <v>88</v>
      </c>
    </row>
    <row r="401" spans="1:65" s="2" customFormat="1" ht="14.4" customHeight="1">
      <c r="A401" s="32"/>
      <c r="B401" s="148"/>
      <c r="C401" s="183" t="s">
        <v>1086</v>
      </c>
      <c r="D401" s="183" t="s">
        <v>250</v>
      </c>
      <c r="E401" s="184" t="s">
        <v>902</v>
      </c>
      <c r="F401" s="185" t="s">
        <v>903</v>
      </c>
      <c r="G401" s="186" t="s">
        <v>260</v>
      </c>
      <c r="H401" s="187">
        <v>1</v>
      </c>
      <c r="I401" s="188"/>
      <c r="J401" s="189">
        <f>ROUND(I401*H401,2)</f>
        <v>0</v>
      </c>
      <c r="K401" s="185" t="s">
        <v>178</v>
      </c>
      <c r="L401" s="190"/>
      <c r="M401" s="191" t="s">
        <v>1</v>
      </c>
      <c r="N401" s="192" t="s">
        <v>43</v>
      </c>
      <c r="O401" s="58"/>
      <c r="P401" s="158">
        <f>O401*H401</f>
        <v>0</v>
      </c>
      <c r="Q401" s="158">
        <v>0.00172</v>
      </c>
      <c r="R401" s="158">
        <f>Q401*H401</f>
        <v>0.00172</v>
      </c>
      <c r="S401" s="158">
        <v>0</v>
      </c>
      <c r="T401" s="15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60" t="s">
        <v>211</v>
      </c>
      <c r="AT401" s="160" t="s">
        <v>250</v>
      </c>
      <c r="AU401" s="160" t="s">
        <v>88</v>
      </c>
      <c r="AY401" s="17" t="s">
        <v>172</v>
      </c>
      <c r="BE401" s="161">
        <f>IF(N401="základní",J401,0)</f>
        <v>0</v>
      </c>
      <c r="BF401" s="161">
        <f>IF(N401="snížená",J401,0)</f>
        <v>0</v>
      </c>
      <c r="BG401" s="161">
        <f>IF(N401="zákl. přenesená",J401,0)</f>
        <v>0</v>
      </c>
      <c r="BH401" s="161">
        <f>IF(N401="sníž. přenesená",J401,0)</f>
        <v>0</v>
      </c>
      <c r="BI401" s="161">
        <f>IF(N401="nulová",J401,0)</f>
        <v>0</v>
      </c>
      <c r="BJ401" s="17" t="s">
        <v>85</v>
      </c>
      <c r="BK401" s="161">
        <f>ROUND(I401*H401,2)</f>
        <v>0</v>
      </c>
      <c r="BL401" s="17" t="s">
        <v>179</v>
      </c>
      <c r="BM401" s="160" t="s">
        <v>1087</v>
      </c>
    </row>
    <row r="402" spans="1:47" s="2" customFormat="1" ht="18">
      <c r="A402" s="32"/>
      <c r="B402" s="33"/>
      <c r="C402" s="32"/>
      <c r="D402" s="163" t="s">
        <v>191</v>
      </c>
      <c r="E402" s="32"/>
      <c r="F402" s="171" t="s">
        <v>1088</v>
      </c>
      <c r="G402" s="32"/>
      <c r="H402" s="32"/>
      <c r="I402" s="172"/>
      <c r="J402" s="32"/>
      <c r="K402" s="32"/>
      <c r="L402" s="33"/>
      <c r="M402" s="173"/>
      <c r="N402" s="174"/>
      <c r="O402" s="58"/>
      <c r="P402" s="58"/>
      <c r="Q402" s="58"/>
      <c r="R402" s="58"/>
      <c r="S402" s="58"/>
      <c r="T402" s="59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T402" s="17" t="s">
        <v>191</v>
      </c>
      <c r="AU402" s="17" t="s">
        <v>88</v>
      </c>
    </row>
    <row r="403" spans="1:65" s="2" customFormat="1" ht="24.15" customHeight="1">
      <c r="A403" s="32"/>
      <c r="B403" s="148"/>
      <c r="C403" s="183" t="s">
        <v>1089</v>
      </c>
      <c r="D403" s="183" t="s">
        <v>250</v>
      </c>
      <c r="E403" s="184" t="s">
        <v>1090</v>
      </c>
      <c r="F403" s="185" t="s">
        <v>1091</v>
      </c>
      <c r="G403" s="186" t="s">
        <v>260</v>
      </c>
      <c r="H403" s="187">
        <v>1</v>
      </c>
      <c r="I403" s="188"/>
      <c r="J403" s="189">
        <f>ROUND(I403*H403,2)</f>
        <v>0</v>
      </c>
      <c r="K403" s="185" t="s">
        <v>1</v>
      </c>
      <c r="L403" s="190"/>
      <c r="M403" s="191" t="s">
        <v>1</v>
      </c>
      <c r="N403" s="192" t="s">
        <v>43</v>
      </c>
      <c r="O403" s="58"/>
      <c r="P403" s="158">
        <f>O403*H403</f>
        <v>0</v>
      </c>
      <c r="Q403" s="158">
        <v>0.004</v>
      </c>
      <c r="R403" s="158">
        <f>Q403*H403</f>
        <v>0.004</v>
      </c>
      <c r="S403" s="158">
        <v>0</v>
      </c>
      <c r="T403" s="15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60" t="s">
        <v>211</v>
      </c>
      <c r="AT403" s="160" t="s">
        <v>250</v>
      </c>
      <c r="AU403" s="160" t="s">
        <v>88</v>
      </c>
      <c r="AY403" s="17" t="s">
        <v>172</v>
      </c>
      <c r="BE403" s="161">
        <f>IF(N403="základní",J403,0)</f>
        <v>0</v>
      </c>
      <c r="BF403" s="161">
        <f>IF(N403="snížená",J403,0)</f>
        <v>0</v>
      </c>
      <c r="BG403" s="161">
        <f>IF(N403="zákl. přenesená",J403,0)</f>
        <v>0</v>
      </c>
      <c r="BH403" s="161">
        <f>IF(N403="sníž. přenesená",J403,0)</f>
        <v>0</v>
      </c>
      <c r="BI403" s="161">
        <f>IF(N403="nulová",J403,0)</f>
        <v>0</v>
      </c>
      <c r="BJ403" s="17" t="s">
        <v>85</v>
      </c>
      <c r="BK403" s="161">
        <f>ROUND(I403*H403,2)</f>
        <v>0</v>
      </c>
      <c r="BL403" s="17" t="s">
        <v>179</v>
      </c>
      <c r="BM403" s="160" t="s">
        <v>1092</v>
      </c>
    </row>
    <row r="404" spans="1:65" s="2" customFormat="1" ht="24.15" customHeight="1">
      <c r="A404" s="32"/>
      <c r="B404" s="148"/>
      <c r="C404" s="149" t="s">
        <v>1093</v>
      </c>
      <c r="D404" s="149" t="s">
        <v>174</v>
      </c>
      <c r="E404" s="150" t="s">
        <v>1094</v>
      </c>
      <c r="F404" s="151" t="s">
        <v>1095</v>
      </c>
      <c r="G404" s="152" t="s">
        <v>260</v>
      </c>
      <c r="H404" s="153">
        <v>22</v>
      </c>
      <c r="I404" s="154"/>
      <c r="J404" s="155">
        <f>ROUND(I404*H404,2)</f>
        <v>0</v>
      </c>
      <c r="K404" s="151" t="s">
        <v>178</v>
      </c>
      <c r="L404" s="33"/>
      <c r="M404" s="156" t="s">
        <v>1</v>
      </c>
      <c r="N404" s="157" t="s">
        <v>43</v>
      </c>
      <c r="O404" s="58"/>
      <c r="P404" s="158">
        <f>O404*H404</f>
        <v>0</v>
      </c>
      <c r="Q404" s="158">
        <v>0</v>
      </c>
      <c r="R404" s="158">
        <f>Q404*H404</f>
        <v>0</v>
      </c>
      <c r="S404" s="158">
        <v>0</v>
      </c>
      <c r="T404" s="15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60" t="s">
        <v>179</v>
      </c>
      <c r="AT404" s="160" t="s">
        <v>174</v>
      </c>
      <c r="AU404" s="160" t="s">
        <v>88</v>
      </c>
      <c r="AY404" s="17" t="s">
        <v>172</v>
      </c>
      <c r="BE404" s="161">
        <f>IF(N404="základní",J404,0)</f>
        <v>0</v>
      </c>
      <c r="BF404" s="161">
        <f>IF(N404="snížená",J404,0)</f>
        <v>0</v>
      </c>
      <c r="BG404" s="161">
        <f>IF(N404="zákl. přenesená",J404,0)</f>
        <v>0</v>
      </c>
      <c r="BH404" s="161">
        <f>IF(N404="sníž. přenesená",J404,0)</f>
        <v>0</v>
      </c>
      <c r="BI404" s="161">
        <f>IF(N404="nulová",J404,0)</f>
        <v>0</v>
      </c>
      <c r="BJ404" s="17" t="s">
        <v>85</v>
      </c>
      <c r="BK404" s="161">
        <f>ROUND(I404*H404,2)</f>
        <v>0</v>
      </c>
      <c r="BL404" s="17" t="s">
        <v>179</v>
      </c>
      <c r="BM404" s="160" t="s">
        <v>1096</v>
      </c>
    </row>
    <row r="405" spans="1:47" s="2" customFormat="1" ht="18">
      <c r="A405" s="32"/>
      <c r="B405" s="33"/>
      <c r="C405" s="32"/>
      <c r="D405" s="163" t="s">
        <v>191</v>
      </c>
      <c r="E405" s="32"/>
      <c r="F405" s="171" t="s">
        <v>963</v>
      </c>
      <c r="G405" s="32"/>
      <c r="H405" s="32"/>
      <c r="I405" s="172"/>
      <c r="J405" s="32"/>
      <c r="K405" s="32"/>
      <c r="L405" s="33"/>
      <c r="M405" s="173"/>
      <c r="N405" s="174"/>
      <c r="O405" s="58"/>
      <c r="P405" s="58"/>
      <c r="Q405" s="58"/>
      <c r="R405" s="58"/>
      <c r="S405" s="58"/>
      <c r="T405" s="59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T405" s="17" t="s">
        <v>191</v>
      </c>
      <c r="AU405" s="17" t="s">
        <v>88</v>
      </c>
    </row>
    <row r="406" spans="1:65" s="2" customFormat="1" ht="24.15" customHeight="1">
      <c r="A406" s="32"/>
      <c r="B406" s="148"/>
      <c r="C406" s="183" t="s">
        <v>1097</v>
      </c>
      <c r="D406" s="183" t="s">
        <v>250</v>
      </c>
      <c r="E406" s="184" t="s">
        <v>1098</v>
      </c>
      <c r="F406" s="185" t="s">
        <v>1099</v>
      </c>
      <c r="G406" s="186" t="s">
        <v>260</v>
      </c>
      <c r="H406" s="187">
        <v>11</v>
      </c>
      <c r="I406" s="188"/>
      <c r="J406" s="189">
        <f>ROUND(I406*H406,2)</f>
        <v>0</v>
      </c>
      <c r="K406" s="185" t="s">
        <v>1</v>
      </c>
      <c r="L406" s="190"/>
      <c r="M406" s="191" t="s">
        <v>1</v>
      </c>
      <c r="N406" s="192" t="s">
        <v>43</v>
      </c>
      <c r="O406" s="58"/>
      <c r="P406" s="158">
        <f>O406*H406</f>
        <v>0</v>
      </c>
      <c r="Q406" s="158">
        <v>0.0042</v>
      </c>
      <c r="R406" s="158">
        <f>Q406*H406</f>
        <v>0.0462</v>
      </c>
      <c r="S406" s="158">
        <v>0</v>
      </c>
      <c r="T406" s="15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60" t="s">
        <v>211</v>
      </c>
      <c r="AT406" s="160" t="s">
        <v>250</v>
      </c>
      <c r="AU406" s="160" t="s">
        <v>88</v>
      </c>
      <c r="AY406" s="17" t="s">
        <v>172</v>
      </c>
      <c r="BE406" s="161">
        <f>IF(N406="základní",J406,0)</f>
        <v>0</v>
      </c>
      <c r="BF406" s="161">
        <f>IF(N406="snížená",J406,0)</f>
        <v>0</v>
      </c>
      <c r="BG406" s="161">
        <f>IF(N406="zákl. přenesená",J406,0)</f>
        <v>0</v>
      </c>
      <c r="BH406" s="161">
        <f>IF(N406="sníž. přenesená",J406,0)</f>
        <v>0</v>
      </c>
      <c r="BI406" s="161">
        <f>IF(N406="nulová",J406,0)</f>
        <v>0</v>
      </c>
      <c r="BJ406" s="17" t="s">
        <v>85</v>
      </c>
      <c r="BK406" s="161">
        <f>ROUND(I406*H406,2)</f>
        <v>0</v>
      </c>
      <c r="BL406" s="17" t="s">
        <v>179</v>
      </c>
      <c r="BM406" s="160" t="s">
        <v>1100</v>
      </c>
    </row>
    <row r="407" spans="1:47" s="2" customFormat="1" ht="27">
      <c r="A407" s="32"/>
      <c r="B407" s="33"/>
      <c r="C407" s="32"/>
      <c r="D407" s="163" t="s">
        <v>191</v>
      </c>
      <c r="E407" s="32"/>
      <c r="F407" s="171" t="s">
        <v>1101</v>
      </c>
      <c r="G407" s="32"/>
      <c r="H407" s="32"/>
      <c r="I407" s="172"/>
      <c r="J407" s="32"/>
      <c r="K407" s="32"/>
      <c r="L407" s="33"/>
      <c r="M407" s="173"/>
      <c r="N407" s="174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191</v>
      </c>
      <c r="AU407" s="17" t="s">
        <v>88</v>
      </c>
    </row>
    <row r="408" spans="1:65" s="2" customFormat="1" ht="24.15" customHeight="1">
      <c r="A408" s="32"/>
      <c r="B408" s="148"/>
      <c r="C408" s="149" t="s">
        <v>1102</v>
      </c>
      <c r="D408" s="149" t="s">
        <v>174</v>
      </c>
      <c r="E408" s="150" t="s">
        <v>1103</v>
      </c>
      <c r="F408" s="151" t="s">
        <v>1104</v>
      </c>
      <c r="G408" s="152" t="s">
        <v>260</v>
      </c>
      <c r="H408" s="153">
        <v>8</v>
      </c>
      <c r="I408" s="154"/>
      <c r="J408" s="155">
        <f>ROUND(I408*H408,2)</f>
        <v>0</v>
      </c>
      <c r="K408" s="151" t="s">
        <v>178</v>
      </c>
      <c r="L408" s="33"/>
      <c r="M408" s="156" t="s">
        <v>1</v>
      </c>
      <c r="N408" s="157" t="s">
        <v>43</v>
      </c>
      <c r="O408" s="58"/>
      <c r="P408" s="158">
        <f>O408*H408</f>
        <v>0</v>
      </c>
      <c r="Q408" s="158">
        <v>0</v>
      </c>
      <c r="R408" s="158">
        <f>Q408*H408</f>
        <v>0</v>
      </c>
      <c r="S408" s="158">
        <v>0</v>
      </c>
      <c r="T408" s="15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60" t="s">
        <v>179</v>
      </c>
      <c r="AT408" s="160" t="s">
        <v>174</v>
      </c>
      <c r="AU408" s="160" t="s">
        <v>88</v>
      </c>
      <c r="AY408" s="17" t="s">
        <v>172</v>
      </c>
      <c r="BE408" s="161">
        <f>IF(N408="základní",J408,0)</f>
        <v>0</v>
      </c>
      <c r="BF408" s="161">
        <f>IF(N408="snížená",J408,0)</f>
        <v>0</v>
      </c>
      <c r="BG408" s="161">
        <f>IF(N408="zákl. přenesená",J408,0)</f>
        <v>0</v>
      </c>
      <c r="BH408" s="161">
        <f>IF(N408="sníž. přenesená",J408,0)</f>
        <v>0</v>
      </c>
      <c r="BI408" s="161">
        <f>IF(N408="nulová",J408,0)</f>
        <v>0</v>
      </c>
      <c r="BJ408" s="17" t="s">
        <v>85</v>
      </c>
      <c r="BK408" s="161">
        <f>ROUND(I408*H408,2)</f>
        <v>0</v>
      </c>
      <c r="BL408" s="17" t="s">
        <v>179</v>
      </c>
      <c r="BM408" s="160" t="s">
        <v>1105</v>
      </c>
    </row>
    <row r="409" spans="1:47" s="2" customFormat="1" ht="27">
      <c r="A409" s="32"/>
      <c r="B409" s="33"/>
      <c r="C409" s="32"/>
      <c r="D409" s="163" t="s">
        <v>191</v>
      </c>
      <c r="E409" s="32"/>
      <c r="F409" s="171" t="s">
        <v>1106</v>
      </c>
      <c r="G409" s="32"/>
      <c r="H409" s="32"/>
      <c r="I409" s="172"/>
      <c r="J409" s="32"/>
      <c r="K409" s="32"/>
      <c r="L409" s="33"/>
      <c r="M409" s="173"/>
      <c r="N409" s="174"/>
      <c r="O409" s="58"/>
      <c r="P409" s="58"/>
      <c r="Q409" s="58"/>
      <c r="R409" s="58"/>
      <c r="S409" s="58"/>
      <c r="T409" s="59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7" t="s">
        <v>191</v>
      </c>
      <c r="AU409" s="17" t="s">
        <v>88</v>
      </c>
    </row>
    <row r="410" spans="1:65" s="2" customFormat="1" ht="14.4" customHeight="1">
      <c r="A410" s="32"/>
      <c r="B410" s="148"/>
      <c r="C410" s="183" t="s">
        <v>1107</v>
      </c>
      <c r="D410" s="183" t="s">
        <v>250</v>
      </c>
      <c r="E410" s="184" t="s">
        <v>1108</v>
      </c>
      <c r="F410" s="185" t="s">
        <v>1109</v>
      </c>
      <c r="G410" s="186" t="s">
        <v>260</v>
      </c>
      <c r="H410" s="187">
        <v>4</v>
      </c>
      <c r="I410" s="188"/>
      <c r="J410" s="189">
        <f>ROUND(I410*H410,2)</f>
        <v>0</v>
      </c>
      <c r="K410" s="185" t="s">
        <v>178</v>
      </c>
      <c r="L410" s="190"/>
      <c r="M410" s="191" t="s">
        <v>1</v>
      </c>
      <c r="N410" s="192" t="s">
        <v>43</v>
      </c>
      <c r="O410" s="58"/>
      <c r="P410" s="158">
        <f>O410*H410</f>
        <v>0</v>
      </c>
      <c r="Q410" s="158">
        <v>0.00359</v>
      </c>
      <c r="R410" s="158">
        <f>Q410*H410</f>
        <v>0.01436</v>
      </c>
      <c r="S410" s="158">
        <v>0</v>
      </c>
      <c r="T410" s="15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60" t="s">
        <v>211</v>
      </c>
      <c r="AT410" s="160" t="s">
        <v>250</v>
      </c>
      <c r="AU410" s="160" t="s">
        <v>88</v>
      </c>
      <c r="AY410" s="17" t="s">
        <v>172</v>
      </c>
      <c r="BE410" s="161">
        <f>IF(N410="základní",J410,0)</f>
        <v>0</v>
      </c>
      <c r="BF410" s="161">
        <f>IF(N410="snížená",J410,0)</f>
        <v>0</v>
      </c>
      <c r="BG410" s="161">
        <f>IF(N410="zákl. přenesená",J410,0)</f>
        <v>0</v>
      </c>
      <c r="BH410" s="161">
        <f>IF(N410="sníž. přenesená",J410,0)</f>
        <v>0</v>
      </c>
      <c r="BI410" s="161">
        <f>IF(N410="nulová",J410,0)</f>
        <v>0</v>
      </c>
      <c r="BJ410" s="17" t="s">
        <v>85</v>
      </c>
      <c r="BK410" s="161">
        <f>ROUND(I410*H410,2)</f>
        <v>0</v>
      </c>
      <c r="BL410" s="17" t="s">
        <v>179</v>
      </c>
      <c r="BM410" s="160" t="s">
        <v>1110</v>
      </c>
    </row>
    <row r="411" spans="1:65" s="2" customFormat="1" ht="14.4" customHeight="1">
      <c r="A411" s="32"/>
      <c r="B411" s="148"/>
      <c r="C411" s="183" t="s">
        <v>1111</v>
      </c>
      <c r="D411" s="183" t="s">
        <v>250</v>
      </c>
      <c r="E411" s="184" t="s">
        <v>1112</v>
      </c>
      <c r="F411" s="185" t="s">
        <v>1113</v>
      </c>
      <c r="G411" s="186" t="s">
        <v>260</v>
      </c>
      <c r="H411" s="187">
        <v>4</v>
      </c>
      <c r="I411" s="188"/>
      <c r="J411" s="189">
        <f>ROUND(I411*H411,2)</f>
        <v>0</v>
      </c>
      <c r="K411" s="185" t="s">
        <v>178</v>
      </c>
      <c r="L411" s="190"/>
      <c r="M411" s="191" t="s">
        <v>1</v>
      </c>
      <c r="N411" s="192" t="s">
        <v>43</v>
      </c>
      <c r="O411" s="58"/>
      <c r="P411" s="158">
        <f>O411*H411</f>
        <v>0</v>
      </c>
      <c r="Q411" s="158">
        <v>0.00954</v>
      </c>
      <c r="R411" s="158">
        <f>Q411*H411</f>
        <v>0.03816</v>
      </c>
      <c r="S411" s="158">
        <v>0</v>
      </c>
      <c r="T411" s="15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60" t="s">
        <v>211</v>
      </c>
      <c r="AT411" s="160" t="s">
        <v>250</v>
      </c>
      <c r="AU411" s="160" t="s">
        <v>88</v>
      </c>
      <c r="AY411" s="17" t="s">
        <v>172</v>
      </c>
      <c r="BE411" s="161">
        <f>IF(N411="základní",J411,0)</f>
        <v>0</v>
      </c>
      <c r="BF411" s="161">
        <f>IF(N411="snížená",J411,0)</f>
        <v>0</v>
      </c>
      <c r="BG411" s="161">
        <f>IF(N411="zákl. přenesená",J411,0)</f>
        <v>0</v>
      </c>
      <c r="BH411" s="161">
        <f>IF(N411="sníž. přenesená",J411,0)</f>
        <v>0</v>
      </c>
      <c r="BI411" s="161">
        <f>IF(N411="nulová",J411,0)</f>
        <v>0</v>
      </c>
      <c r="BJ411" s="17" t="s">
        <v>85</v>
      </c>
      <c r="BK411" s="161">
        <f>ROUND(I411*H411,2)</f>
        <v>0</v>
      </c>
      <c r="BL411" s="17" t="s">
        <v>179</v>
      </c>
      <c r="BM411" s="160" t="s">
        <v>1114</v>
      </c>
    </row>
    <row r="412" spans="1:65" s="2" customFormat="1" ht="24.15" customHeight="1">
      <c r="A412" s="32"/>
      <c r="B412" s="148"/>
      <c r="C412" s="149" t="s">
        <v>1115</v>
      </c>
      <c r="D412" s="149" t="s">
        <v>174</v>
      </c>
      <c r="E412" s="150" t="s">
        <v>1116</v>
      </c>
      <c r="F412" s="151" t="s">
        <v>1117</v>
      </c>
      <c r="G412" s="152" t="s">
        <v>260</v>
      </c>
      <c r="H412" s="153">
        <v>2</v>
      </c>
      <c r="I412" s="154"/>
      <c r="J412" s="155">
        <f>ROUND(I412*H412,2)</f>
        <v>0</v>
      </c>
      <c r="K412" s="151" t="s">
        <v>178</v>
      </c>
      <c r="L412" s="33"/>
      <c r="M412" s="156" t="s">
        <v>1</v>
      </c>
      <c r="N412" s="157" t="s">
        <v>43</v>
      </c>
      <c r="O412" s="58"/>
      <c r="P412" s="158">
        <f>O412*H412</f>
        <v>0</v>
      </c>
      <c r="Q412" s="158">
        <v>0</v>
      </c>
      <c r="R412" s="158">
        <f>Q412*H412</f>
        <v>0</v>
      </c>
      <c r="S412" s="158">
        <v>0</v>
      </c>
      <c r="T412" s="15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60" t="s">
        <v>179</v>
      </c>
      <c r="AT412" s="160" t="s">
        <v>174</v>
      </c>
      <c r="AU412" s="160" t="s">
        <v>88</v>
      </c>
      <c r="AY412" s="17" t="s">
        <v>172</v>
      </c>
      <c r="BE412" s="161">
        <f>IF(N412="základní",J412,0)</f>
        <v>0</v>
      </c>
      <c r="BF412" s="161">
        <f>IF(N412="snížená",J412,0)</f>
        <v>0</v>
      </c>
      <c r="BG412" s="161">
        <f>IF(N412="zákl. přenesená",J412,0)</f>
        <v>0</v>
      </c>
      <c r="BH412" s="161">
        <f>IF(N412="sníž. přenesená",J412,0)</f>
        <v>0</v>
      </c>
      <c r="BI412" s="161">
        <f>IF(N412="nulová",J412,0)</f>
        <v>0</v>
      </c>
      <c r="BJ412" s="17" t="s">
        <v>85</v>
      </c>
      <c r="BK412" s="161">
        <f>ROUND(I412*H412,2)</f>
        <v>0</v>
      </c>
      <c r="BL412" s="17" t="s">
        <v>179</v>
      </c>
      <c r="BM412" s="160" t="s">
        <v>1118</v>
      </c>
    </row>
    <row r="413" spans="1:47" s="2" customFormat="1" ht="18">
      <c r="A413" s="32"/>
      <c r="B413" s="33"/>
      <c r="C413" s="32"/>
      <c r="D413" s="163" t="s">
        <v>191</v>
      </c>
      <c r="E413" s="32"/>
      <c r="F413" s="171" t="s">
        <v>963</v>
      </c>
      <c r="G413" s="32"/>
      <c r="H413" s="32"/>
      <c r="I413" s="172"/>
      <c r="J413" s="32"/>
      <c r="K413" s="32"/>
      <c r="L413" s="33"/>
      <c r="M413" s="173"/>
      <c r="N413" s="174"/>
      <c r="O413" s="58"/>
      <c r="P413" s="58"/>
      <c r="Q413" s="58"/>
      <c r="R413" s="58"/>
      <c r="S413" s="58"/>
      <c r="T413" s="59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T413" s="17" t="s">
        <v>191</v>
      </c>
      <c r="AU413" s="17" t="s">
        <v>88</v>
      </c>
    </row>
    <row r="414" spans="1:65" s="2" customFormat="1" ht="14.4" customHeight="1">
      <c r="A414" s="32"/>
      <c r="B414" s="148"/>
      <c r="C414" s="183" t="s">
        <v>1119</v>
      </c>
      <c r="D414" s="183" t="s">
        <v>250</v>
      </c>
      <c r="E414" s="184" t="s">
        <v>1120</v>
      </c>
      <c r="F414" s="185" t="s">
        <v>1121</v>
      </c>
      <c r="G414" s="186" t="s">
        <v>260</v>
      </c>
      <c r="H414" s="187">
        <v>1</v>
      </c>
      <c r="I414" s="188"/>
      <c r="J414" s="189">
        <f>ROUND(I414*H414,2)</f>
        <v>0</v>
      </c>
      <c r="K414" s="185" t="s">
        <v>178</v>
      </c>
      <c r="L414" s="190"/>
      <c r="M414" s="191" t="s">
        <v>1</v>
      </c>
      <c r="N414" s="192" t="s">
        <v>43</v>
      </c>
      <c r="O414" s="58"/>
      <c r="P414" s="158">
        <f>O414*H414</f>
        <v>0</v>
      </c>
      <c r="Q414" s="158">
        <v>0.00512</v>
      </c>
      <c r="R414" s="158">
        <f>Q414*H414</f>
        <v>0.00512</v>
      </c>
      <c r="S414" s="158">
        <v>0</v>
      </c>
      <c r="T414" s="15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60" t="s">
        <v>211</v>
      </c>
      <c r="AT414" s="160" t="s">
        <v>250</v>
      </c>
      <c r="AU414" s="160" t="s">
        <v>88</v>
      </c>
      <c r="AY414" s="17" t="s">
        <v>172</v>
      </c>
      <c r="BE414" s="161">
        <f>IF(N414="základní",J414,0)</f>
        <v>0</v>
      </c>
      <c r="BF414" s="161">
        <f>IF(N414="snížená",J414,0)</f>
        <v>0</v>
      </c>
      <c r="BG414" s="161">
        <f>IF(N414="zákl. přenesená",J414,0)</f>
        <v>0</v>
      </c>
      <c r="BH414" s="161">
        <f>IF(N414="sníž. přenesená",J414,0)</f>
        <v>0</v>
      </c>
      <c r="BI414" s="161">
        <f>IF(N414="nulová",J414,0)</f>
        <v>0</v>
      </c>
      <c r="BJ414" s="17" t="s">
        <v>85</v>
      </c>
      <c r="BK414" s="161">
        <f>ROUND(I414*H414,2)</f>
        <v>0</v>
      </c>
      <c r="BL414" s="17" t="s">
        <v>179</v>
      </c>
      <c r="BM414" s="160" t="s">
        <v>1122</v>
      </c>
    </row>
    <row r="415" spans="1:65" s="2" customFormat="1" ht="24.15" customHeight="1">
      <c r="A415" s="32"/>
      <c r="B415" s="148"/>
      <c r="C415" s="183" t="s">
        <v>1123</v>
      </c>
      <c r="D415" s="183" t="s">
        <v>250</v>
      </c>
      <c r="E415" s="184" t="s">
        <v>1124</v>
      </c>
      <c r="F415" s="185" t="s">
        <v>1125</v>
      </c>
      <c r="G415" s="186" t="s">
        <v>260</v>
      </c>
      <c r="H415" s="187">
        <v>1</v>
      </c>
      <c r="I415" s="188"/>
      <c r="J415" s="189">
        <f>ROUND(I415*H415,2)</f>
        <v>0</v>
      </c>
      <c r="K415" s="185" t="s">
        <v>178</v>
      </c>
      <c r="L415" s="190"/>
      <c r="M415" s="191" t="s">
        <v>1</v>
      </c>
      <c r="N415" s="192" t="s">
        <v>43</v>
      </c>
      <c r="O415" s="58"/>
      <c r="P415" s="158">
        <f>O415*H415</f>
        <v>0</v>
      </c>
      <c r="Q415" s="158">
        <v>0.0047</v>
      </c>
      <c r="R415" s="158">
        <f>Q415*H415</f>
        <v>0.0047</v>
      </c>
      <c r="S415" s="158">
        <v>0</v>
      </c>
      <c r="T415" s="15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0" t="s">
        <v>211</v>
      </c>
      <c r="AT415" s="160" t="s">
        <v>250</v>
      </c>
      <c r="AU415" s="160" t="s">
        <v>88</v>
      </c>
      <c r="AY415" s="17" t="s">
        <v>172</v>
      </c>
      <c r="BE415" s="161">
        <f>IF(N415="základní",J415,0)</f>
        <v>0</v>
      </c>
      <c r="BF415" s="161">
        <f>IF(N415="snížená",J415,0)</f>
        <v>0</v>
      </c>
      <c r="BG415" s="161">
        <f>IF(N415="zákl. přenesená",J415,0)</f>
        <v>0</v>
      </c>
      <c r="BH415" s="161">
        <f>IF(N415="sníž. přenesená",J415,0)</f>
        <v>0</v>
      </c>
      <c r="BI415" s="161">
        <f>IF(N415="nulová",J415,0)</f>
        <v>0</v>
      </c>
      <c r="BJ415" s="17" t="s">
        <v>85</v>
      </c>
      <c r="BK415" s="161">
        <f>ROUND(I415*H415,2)</f>
        <v>0</v>
      </c>
      <c r="BL415" s="17" t="s">
        <v>179</v>
      </c>
      <c r="BM415" s="160" t="s">
        <v>1126</v>
      </c>
    </row>
    <row r="416" spans="1:65" s="2" customFormat="1" ht="24.15" customHeight="1">
      <c r="A416" s="32"/>
      <c r="B416" s="148"/>
      <c r="C416" s="149" t="s">
        <v>1127</v>
      </c>
      <c r="D416" s="149" t="s">
        <v>174</v>
      </c>
      <c r="E416" s="150" t="s">
        <v>1128</v>
      </c>
      <c r="F416" s="151" t="s">
        <v>1129</v>
      </c>
      <c r="G416" s="152" t="s">
        <v>260</v>
      </c>
      <c r="H416" s="153">
        <v>18</v>
      </c>
      <c r="I416" s="154"/>
      <c r="J416" s="155">
        <f>ROUND(I416*H416,2)</f>
        <v>0</v>
      </c>
      <c r="K416" s="151" t="s">
        <v>178</v>
      </c>
      <c r="L416" s="33"/>
      <c r="M416" s="156" t="s">
        <v>1</v>
      </c>
      <c r="N416" s="157" t="s">
        <v>43</v>
      </c>
      <c r="O416" s="58"/>
      <c r="P416" s="158">
        <f>O416*H416</f>
        <v>0</v>
      </c>
      <c r="Q416" s="158">
        <v>2E-05</v>
      </c>
      <c r="R416" s="158">
        <f>Q416*H416</f>
        <v>0.00036</v>
      </c>
      <c r="S416" s="158">
        <v>0</v>
      </c>
      <c r="T416" s="159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60" t="s">
        <v>179</v>
      </c>
      <c r="AT416" s="160" t="s">
        <v>174</v>
      </c>
      <c r="AU416" s="160" t="s">
        <v>88</v>
      </c>
      <c r="AY416" s="17" t="s">
        <v>172</v>
      </c>
      <c r="BE416" s="161">
        <f>IF(N416="základní",J416,0)</f>
        <v>0</v>
      </c>
      <c r="BF416" s="161">
        <f>IF(N416="snížená",J416,0)</f>
        <v>0</v>
      </c>
      <c r="BG416" s="161">
        <f>IF(N416="zákl. přenesená",J416,0)</f>
        <v>0</v>
      </c>
      <c r="BH416" s="161">
        <f>IF(N416="sníž. přenesená",J416,0)</f>
        <v>0</v>
      </c>
      <c r="BI416" s="161">
        <f>IF(N416="nulová",J416,0)</f>
        <v>0</v>
      </c>
      <c r="BJ416" s="17" t="s">
        <v>85</v>
      </c>
      <c r="BK416" s="161">
        <f>ROUND(I416*H416,2)</f>
        <v>0</v>
      </c>
      <c r="BL416" s="17" t="s">
        <v>179</v>
      </c>
      <c r="BM416" s="160" t="s">
        <v>1130</v>
      </c>
    </row>
    <row r="417" spans="1:47" s="2" customFormat="1" ht="18">
      <c r="A417" s="32"/>
      <c r="B417" s="33"/>
      <c r="C417" s="32"/>
      <c r="D417" s="163" t="s">
        <v>191</v>
      </c>
      <c r="E417" s="32"/>
      <c r="F417" s="171" t="s">
        <v>963</v>
      </c>
      <c r="G417" s="32"/>
      <c r="H417" s="32"/>
      <c r="I417" s="172"/>
      <c r="J417" s="32"/>
      <c r="K417" s="32"/>
      <c r="L417" s="33"/>
      <c r="M417" s="173"/>
      <c r="N417" s="174"/>
      <c r="O417" s="58"/>
      <c r="P417" s="58"/>
      <c r="Q417" s="58"/>
      <c r="R417" s="58"/>
      <c r="S417" s="58"/>
      <c r="T417" s="59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T417" s="17" t="s">
        <v>191</v>
      </c>
      <c r="AU417" s="17" t="s">
        <v>88</v>
      </c>
    </row>
    <row r="418" spans="1:65" s="2" customFormat="1" ht="14.4" customHeight="1">
      <c r="A418" s="32"/>
      <c r="B418" s="148"/>
      <c r="C418" s="183" t="s">
        <v>1131</v>
      </c>
      <c r="D418" s="183" t="s">
        <v>250</v>
      </c>
      <c r="E418" s="184" t="s">
        <v>1132</v>
      </c>
      <c r="F418" s="185" t="s">
        <v>1133</v>
      </c>
      <c r="G418" s="186" t="s">
        <v>260</v>
      </c>
      <c r="H418" s="187">
        <v>7</v>
      </c>
      <c r="I418" s="188"/>
      <c r="J418" s="189">
        <f>ROUND(I418*H418,2)</f>
        <v>0</v>
      </c>
      <c r="K418" s="185" t="s">
        <v>178</v>
      </c>
      <c r="L418" s="190"/>
      <c r="M418" s="191" t="s">
        <v>1</v>
      </c>
      <c r="N418" s="192" t="s">
        <v>43</v>
      </c>
      <c r="O418" s="58"/>
      <c r="P418" s="158">
        <f>O418*H418</f>
        <v>0</v>
      </c>
      <c r="Q418" s="158">
        <v>0.0007</v>
      </c>
      <c r="R418" s="158">
        <f>Q418*H418</f>
        <v>0.0049</v>
      </c>
      <c r="S418" s="158">
        <v>0</v>
      </c>
      <c r="T418" s="15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60" t="s">
        <v>211</v>
      </c>
      <c r="AT418" s="160" t="s">
        <v>250</v>
      </c>
      <c r="AU418" s="160" t="s">
        <v>88</v>
      </c>
      <c r="AY418" s="17" t="s">
        <v>172</v>
      </c>
      <c r="BE418" s="161">
        <f>IF(N418="základní",J418,0)</f>
        <v>0</v>
      </c>
      <c r="BF418" s="161">
        <f>IF(N418="snížená",J418,0)</f>
        <v>0</v>
      </c>
      <c r="BG418" s="161">
        <f>IF(N418="zákl. přenesená",J418,0)</f>
        <v>0</v>
      </c>
      <c r="BH418" s="161">
        <f>IF(N418="sníž. přenesená",J418,0)</f>
        <v>0</v>
      </c>
      <c r="BI418" s="161">
        <f>IF(N418="nulová",J418,0)</f>
        <v>0</v>
      </c>
      <c r="BJ418" s="17" t="s">
        <v>85</v>
      </c>
      <c r="BK418" s="161">
        <f>ROUND(I418*H418,2)</f>
        <v>0</v>
      </c>
      <c r="BL418" s="17" t="s">
        <v>179</v>
      </c>
      <c r="BM418" s="160" t="s">
        <v>1134</v>
      </c>
    </row>
    <row r="419" spans="1:47" s="2" customFormat="1" ht="27">
      <c r="A419" s="32"/>
      <c r="B419" s="33"/>
      <c r="C419" s="32"/>
      <c r="D419" s="163" t="s">
        <v>191</v>
      </c>
      <c r="E419" s="32"/>
      <c r="F419" s="171" t="s">
        <v>1135</v>
      </c>
      <c r="G419" s="32"/>
      <c r="H419" s="32"/>
      <c r="I419" s="172"/>
      <c r="J419" s="32"/>
      <c r="K419" s="32"/>
      <c r="L419" s="33"/>
      <c r="M419" s="173"/>
      <c r="N419" s="174"/>
      <c r="O419" s="58"/>
      <c r="P419" s="58"/>
      <c r="Q419" s="58"/>
      <c r="R419" s="58"/>
      <c r="S419" s="58"/>
      <c r="T419" s="59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7" t="s">
        <v>191</v>
      </c>
      <c r="AU419" s="17" t="s">
        <v>88</v>
      </c>
    </row>
    <row r="420" spans="1:65" s="2" customFormat="1" ht="14.4" customHeight="1">
      <c r="A420" s="32"/>
      <c r="B420" s="148"/>
      <c r="C420" s="183" t="s">
        <v>1136</v>
      </c>
      <c r="D420" s="183" t="s">
        <v>250</v>
      </c>
      <c r="E420" s="184" t="s">
        <v>1132</v>
      </c>
      <c r="F420" s="185" t="s">
        <v>1133</v>
      </c>
      <c r="G420" s="186" t="s">
        <v>260</v>
      </c>
      <c r="H420" s="187">
        <v>11</v>
      </c>
      <c r="I420" s="188"/>
      <c r="J420" s="189">
        <f>ROUND(I420*H420,2)</f>
        <v>0</v>
      </c>
      <c r="K420" s="185" t="s">
        <v>178</v>
      </c>
      <c r="L420" s="190"/>
      <c r="M420" s="191" t="s">
        <v>1</v>
      </c>
      <c r="N420" s="192" t="s">
        <v>43</v>
      </c>
      <c r="O420" s="58"/>
      <c r="P420" s="158">
        <f>O420*H420</f>
        <v>0</v>
      </c>
      <c r="Q420" s="158">
        <v>0.0007</v>
      </c>
      <c r="R420" s="158">
        <f>Q420*H420</f>
        <v>0.0077</v>
      </c>
      <c r="S420" s="158">
        <v>0</v>
      </c>
      <c r="T420" s="15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60" t="s">
        <v>211</v>
      </c>
      <c r="AT420" s="160" t="s">
        <v>250</v>
      </c>
      <c r="AU420" s="160" t="s">
        <v>88</v>
      </c>
      <c r="AY420" s="17" t="s">
        <v>172</v>
      </c>
      <c r="BE420" s="161">
        <f>IF(N420="základní",J420,0)</f>
        <v>0</v>
      </c>
      <c r="BF420" s="161">
        <f>IF(N420="snížená",J420,0)</f>
        <v>0</v>
      </c>
      <c r="BG420" s="161">
        <f>IF(N420="zákl. přenesená",J420,0)</f>
        <v>0</v>
      </c>
      <c r="BH420" s="161">
        <f>IF(N420="sníž. přenesená",J420,0)</f>
        <v>0</v>
      </c>
      <c r="BI420" s="161">
        <f>IF(N420="nulová",J420,0)</f>
        <v>0</v>
      </c>
      <c r="BJ420" s="17" t="s">
        <v>85</v>
      </c>
      <c r="BK420" s="161">
        <f>ROUND(I420*H420,2)</f>
        <v>0</v>
      </c>
      <c r="BL420" s="17" t="s">
        <v>179</v>
      </c>
      <c r="BM420" s="160" t="s">
        <v>1137</v>
      </c>
    </row>
    <row r="421" spans="1:47" s="2" customFormat="1" ht="27">
      <c r="A421" s="32"/>
      <c r="B421" s="33"/>
      <c r="C421" s="32"/>
      <c r="D421" s="163" t="s">
        <v>191</v>
      </c>
      <c r="E421" s="32"/>
      <c r="F421" s="171" t="s">
        <v>1138</v>
      </c>
      <c r="G421" s="32"/>
      <c r="H421" s="32"/>
      <c r="I421" s="172"/>
      <c r="J421" s="32"/>
      <c r="K421" s="32"/>
      <c r="L421" s="33"/>
      <c r="M421" s="173"/>
      <c r="N421" s="174"/>
      <c r="O421" s="58"/>
      <c r="P421" s="58"/>
      <c r="Q421" s="58"/>
      <c r="R421" s="58"/>
      <c r="S421" s="58"/>
      <c r="T421" s="59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7" t="s">
        <v>191</v>
      </c>
      <c r="AU421" s="17" t="s">
        <v>88</v>
      </c>
    </row>
    <row r="422" spans="1:65" s="2" customFormat="1" ht="24.15" customHeight="1">
      <c r="A422" s="32"/>
      <c r="B422" s="148"/>
      <c r="C422" s="149" t="s">
        <v>1139</v>
      </c>
      <c r="D422" s="149" t="s">
        <v>174</v>
      </c>
      <c r="E422" s="150" t="s">
        <v>1140</v>
      </c>
      <c r="F422" s="151" t="s">
        <v>1141</v>
      </c>
      <c r="G422" s="152" t="s">
        <v>200</v>
      </c>
      <c r="H422" s="153">
        <v>54.7</v>
      </c>
      <c r="I422" s="154"/>
      <c r="J422" s="155">
        <f>ROUND(I422*H422,2)</f>
        <v>0</v>
      </c>
      <c r="K422" s="151" t="s">
        <v>178</v>
      </c>
      <c r="L422" s="33"/>
      <c r="M422" s="156" t="s">
        <v>1</v>
      </c>
      <c r="N422" s="157" t="s">
        <v>43</v>
      </c>
      <c r="O422" s="58"/>
      <c r="P422" s="158">
        <f>O422*H422</f>
        <v>0</v>
      </c>
      <c r="Q422" s="158">
        <v>0.0038</v>
      </c>
      <c r="R422" s="158">
        <f>Q422*H422</f>
        <v>0.20786000000000002</v>
      </c>
      <c r="S422" s="158">
        <v>0</v>
      </c>
      <c r="T422" s="15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60" t="s">
        <v>179</v>
      </c>
      <c r="AT422" s="160" t="s">
        <v>174</v>
      </c>
      <c r="AU422" s="160" t="s">
        <v>88</v>
      </c>
      <c r="AY422" s="17" t="s">
        <v>172</v>
      </c>
      <c r="BE422" s="161">
        <f>IF(N422="základní",J422,0)</f>
        <v>0</v>
      </c>
      <c r="BF422" s="161">
        <f>IF(N422="snížená",J422,0)</f>
        <v>0</v>
      </c>
      <c r="BG422" s="161">
        <f>IF(N422="zákl. přenesená",J422,0)</f>
        <v>0</v>
      </c>
      <c r="BH422" s="161">
        <f>IF(N422="sníž. přenesená",J422,0)</f>
        <v>0</v>
      </c>
      <c r="BI422" s="161">
        <f>IF(N422="nulová",J422,0)</f>
        <v>0</v>
      </c>
      <c r="BJ422" s="17" t="s">
        <v>85</v>
      </c>
      <c r="BK422" s="161">
        <f>ROUND(I422*H422,2)</f>
        <v>0</v>
      </c>
      <c r="BL422" s="17" t="s">
        <v>179</v>
      </c>
      <c r="BM422" s="160" t="s">
        <v>1142</v>
      </c>
    </row>
    <row r="423" spans="1:65" s="2" customFormat="1" ht="24.15" customHeight="1">
      <c r="A423" s="32"/>
      <c r="B423" s="148"/>
      <c r="C423" s="149" t="s">
        <v>1143</v>
      </c>
      <c r="D423" s="149" t="s">
        <v>174</v>
      </c>
      <c r="E423" s="150" t="s">
        <v>1144</v>
      </c>
      <c r="F423" s="151" t="s">
        <v>1145</v>
      </c>
      <c r="G423" s="152" t="s">
        <v>200</v>
      </c>
      <c r="H423" s="153">
        <v>42</v>
      </c>
      <c r="I423" s="154"/>
      <c r="J423" s="155">
        <f>ROUND(I423*H423,2)</f>
        <v>0</v>
      </c>
      <c r="K423" s="151" t="s">
        <v>178</v>
      </c>
      <c r="L423" s="33"/>
      <c r="M423" s="156" t="s">
        <v>1</v>
      </c>
      <c r="N423" s="157" t="s">
        <v>43</v>
      </c>
      <c r="O423" s="58"/>
      <c r="P423" s="158">
        <f>O423*H423</f>
        <v>0</v>
      </c>
      <c r="Q423" s="158">
        <v>0.00789</v>
      </c>
      <c r="R423" s="158">
        <f>Q423*H423</f>
        <v>0.33137999999999995</v>
      </c>
      <c r="S423" s="158">
        <v>0</v>
      </c>
      <c r="T423" s="15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60" t="s">
        <v>179</v>
      </c>
      <c r="AT423" s="160" t="s">
        <v>174</v>
      </c>
      <c r="AU423" s="160" t="s">
        <v>88</v>
      </c>
      <c r="AY423" s="17" t="s">
        <v>172</v>
      </c>
      <c r="BE423" s="161">
        <f>IF(N423="základní",J423,0)</f>
        <v>0</v>
      </c>
      <c r="BF423" s="161">
        <f>IF(N423="snížená",J423,0)</f>
        <v>0</v>
      </c>
      <c r="BG423" s="161">
        <f>IF(N423="zákl. přenesená",J423,0)</f>
        <v>0</v>
      </c>
      <c r="BH423" s="161">
        <f>IF(N423="sníž. přenesená",J423,0)</f>
        <v>0</v>
      </c>
      <c r="BI423" s="161">
        <f>IF(N423="nulová",J423,0)</f>
        <v>0</v>
      </c>
      <c r="BJ423" s="17" t="s">
        <v>85</v>
      </c>
      <c r="BK423" s="161">
        <f>ROUND(I423*H423,2)</f>
        <v>0</v>
      </c>
      <c r="BL423" s="17" t="s">
        <v>179</v>
      </c>
      <c r="BM423" s="160" t="s">
        <v>1146</v>
      </c>
    </row>
    <row r="424" spans="1:47" s="2" customFormat="1" ht="18">
      <c r="A424" s="32"/>
      <c r="B424" s="33"/>
      <c r="C424" s="32"/>
      <c r="D424" s="163" t="s">
        <v>191</v>
      </c>
      <c r="E424" s="32"/>
      <c r="F424" s="171" t="s">
        <v>1147</v>
      </c>
      <c r="G424" s="32"/>
      <c r="H424" s="32"/>
      <c r="I424" s="172"/>
      <c r="J424" s="32"/>
      <c r="K424" s="32"/>
      <c r="L424" s="33"/>
      <c r="M424" s="173"/>
      <c r="N424" s="174"/>
      <c r="O424" s="58"/>
      <c r="P424" s="58"/>
      <c r="Q424" s="58"/>
      <c r="R424" s="58"/>
      <c r="S424" s="58"/>
      <c r="T424" s="59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T424" s="17" t="s">
        <v>191</v>
      </c>
      <c r="AU424" s="17" t="s">
        <v>88</v>
      </c>
    </row>
    <row r="425" spans="1:65" s="2" customFormat="1" ht="37.75" customHeight="1">
      <c r="A425" s="32"/>
      <c r="B425" s="148"/>
      <c r="C425" s="149" t="s">
        <v>1148</v>
      </c>
      <c r="D425" s="149" t="s">
        <v>174</v>
      </c>
      <c r="E425" s="150" t="s">
        <v>1149</v>
      </c>
      <c r="F425" s="151" t="s">
        <v>1150</v>
      </c>
      <c r="G425" s="152" t="s">
        <v>200</v>
      </c>
      <c r="H425" s="153">
        <v>42</v>
      </c>
      <c r="I425" s="154"/>
      <c r="J425" s="155">
        <f>ROUND(I425*H425,2)</f>
        <v>0</v>
      </c>
      <c r="K425" s="151" t="s">
        <v>178</v>
      </c>
      <c r="L425" s="33"/>
      <c r="M425" s="156" t="s">
        <v>1</v>
      </c>
      <c r="N425" s="157" t="s">
        <v>43</v>
      </c>
      <c r="O425" s="58"/>
      <c r="P425" s="158">
        <f>O425*H425</f>
        <v>0</v>
      </c>
      <c r="Q425" s="158">
        <v>0.05443</v>
      </c>
      <c r="R425" s="158">
        <f>Q425*H425</f>
        <v>2.28606</v>
      </c>
      <c r="S425" s="158">
        <v>0</v>
      </c>
      <c r="T425" s="15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60" t="s">
        <v>179</v>
      </c>
      <c r="AT425" s="160" t="s">
        <v>174</v>
      </c>
      <c r="AU425" s="160" t="s">
        <v>88</v>
      </c>
      <c r="AY425" s="17" t="s">
        <v>172</v>
      </c>
      <c r="BE425" s="161">
        <f>IF(N425="základní",J425,0)</f>
        <v>0</v>
      </c>
      <c r="BF425" s="161">
        <f>IF(N425="snížená",J425,0)</f>
        <v>0</v>
      </c>
      <c r="BG425" s="161">
        <f>IF(N425="zákl. přenesená",J425,0)</f>
        <v>0</v>
      </c>
      <c r="BH425" s="161">
        <f>IF(N425="sníž. přenesená",J425,0)</f>
        <v>0</v>
      </c>
      <c r="BI425" s="161">
        <f>IF(N425="nulová",J425,0)</f>
        <v>0</v>
      </c>
      <c r="BJ425" s="17" t="s">
        <v>85</v>
      </c>
      <c r="BK425" s="161">
        <f>ROUND(I425*H425,2)</f>
        <v>0</v>
      </c>
      <c r="BL425" s="17" t="s">
        <v>179</v>
      </c>
      <c r="BM425" s="160" t="s">
        <v>1151</v>
      </c>
    </row>
    <row r="426" spans="1:47" s="2" customFormat="1" ht="18">
      <c r="A426" s="32"/>
      <c r="B426" s="33"/>
      <c r="C426" s="32"/>
      <c r="D426" s="163" t="s">
        <v>191</v>
      </c>
      <c r="E426" s="32"/>
      <c r="F426" s="171" t="s">
        <v>1147</v>
      </c>
      <c r="G426" s="32"/>
      <c r="H426" s="32"/>
      <c r="I426" s="172"/>
      <c r="J426" s="32"/>
      <c r="K426" s="32"/>
      <c r="L426" s="33"/>
      <c r="M426" s="173"/>
      <c r="N426" s="174"/>
      <c r="O426" s="58"/>
      <c r="P426" s="58"/>
      <c r="Q426" s="58"/>
      <c r="R426" s="58"/>
      <c r="S426" s="58"/>
      <c r="T426" s="59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T426" s="17" t="s">
        <v>191</v>
      </c>
      <c r="AU426" s="17" t="s">
        <v>88</v>
      </c>
    </row>
    <row r="427" spans="1:65" s="2" customFormat="1" ht="24.15" customHeight="1">
      <c r="A427" s="32"/>
      <c r="B427" s="148"/>
      <c r="C427" s="149" t="s">
        <v>1152</v>
      </c>
      <c r="D427" s="149" t="s">
        <v>174</v>
      </c>
      <c r="E427" s="150" t="s">
        <v>1153</v>
      </c>
      <c r="F427" s="151" t="s">
        <v>1154</v>
      </c>
      <c r="G427" s="152" t="s">
        <v>260</v>
      </c>
      <c r="H427" s="153">
        <v>6</v>
      </c>
      <c r="I427" s="154"/>
      <c r="J427" s="155">
        <f aca="true" t="shared" si="10" ref="J427:J437">ROUND(I427*H427,2)</f>
        <v>0</v>
      </c>
      <c r="K427" s="151" t="s">
        <v>178</v>
      </c>
      <c r="L427" s="33"/>
      <c r="M427" s="156" t="s">
        <v>1</v>
      </c>
      <c r="N427" s="157" t="s">
        <v>43</v>
      </c>
      <c r="O427" s="58"/>
      <c r="P427" s="158">
        <f aca="true" t="shared" si="11" ref="P427:P437">O427*H427</f>
        <v>0</v>
      </c>
      <c r="Q427" s="158">
        <v>0.0001</v>
      </c>
      <c r="R427" s="158">
        <f aca="true" t="shared" si="12" ref="R427:R437">Q427*H427</f>
        <v>0.0006000000000000001</v>
      </c>
      <c r="S427" s="158">
        <v>0</v>
      </c>
      <c r="T427" s="159">
        <f aca="true" t="shared" si="13" ref="T427:T437"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60" t="s">
        <v>179</v>
      </c>
      <c r="AT427" s="160" t="s">
        <v>174</v>
      </c>
      <c r="AU427" s="160" t="s">
        <v>88</v>
      </c>
      <c r="AY427" s="17" t="s">
        <v>172</v>
      </c>
      <c r="BE427" s="161">
        <f aca="true" t="shared" si="14" ref="BE427:BE437">IF(N427="základní",J427,0)</f>
        <v>0</v>
      </c>
      <c r="BF427" s="161">
        <f aca="true" t="shared" si="15" ref="BF427:BF437">IF(N427="snížená",J427,0)</f>
        <v>0</v>
      </c>
      <c r="BG427" s="161">
        <f aca="true" t="shared" si="16" ref="BG427:BG437">IF(N427="zákl. přenesená",J427,0)</f>
        <v>0</v>
      </c>
      <c r="BH427" s="161">
        <f aca="true" t="shared" si="17" ref="BH427:BH437">IF(N427="sníž. přenesená",J427,0)</f>
        <v>0</v>
      </c>
      <c r="BI427" s="161">
        <f aca="true" t="shared" si="18" ref="BI427:BI437">IF(N427="nulová",J427,0)</f>
        <v>0</v>
      </c>
      <c r="BJ427" s="17" t="s">
        <v>85</v>
      </c>
      <c r="BK427" s="161">
        <f aca="true" t="shared" si="19" ref="BK427:BK437">ROUND(I427*H427,2)</f>
        <v>0</v>
      </c>
      <c r="BL427" s="17" t="s">
        <v>179</v>
      </c>
      <c r="BM427" s="160" t="s">
        <v>1155</v>
      </c>
    </row>
    <row r="428" spans="1:65" s="2" customFormat="1" ht="24.15" customHeight="1">
      <c r="A428" s="32"/>
      <c r="B428" s="148"/>
      <c r="C428" s="149" t="s">
        <v>1156</v>
      </c>
      <c r="D428" s="149" t="s">
        <v>174</v>
      </c>
      <c r="E428" s="150" t="s">
        <v>1157</v>
      </c>
      <c r="F428" s="151" t="s">
        <v>1158</v>
      </c>
      <c r="G428" s="152" t="s">
        <v>260</v>
      </c>
      <c r="H428" s="153">
        <v>6</v>
      </c>
      <c r="I428" s="154"/>
      <c r="J428" s="155">
        <f t="shared" si="10"/>
        <v>0</v>
      </c>
      <c r="K428" s="151" t="s">
        <v>178</v>
      </c>
      <c r="L428" s="33"/>
      <c r="M428" s="156" t="s">
        <v>1</v>
      </c>
      <c r="N428" s="157" t="s">
        <v>43</v>
      </c>
      <c r="O428" s="58"/>
      <c r="P428" s="158">
        <f t="shared" si="11"/>
        <v>0</v>
      </c>
      <c r="Q428" s="158">
        <v>0.00031</v>
      </c>
      <c r="R428" s="158">
        <f t="shared" si="12"/>
        <v>0.00186</v>
      </c>
      <c r="S428" s="158">
        <v>0</v>
      </c>
      <c r="T428" s="159">
        <f t="shared" si="13"/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60" t="s">
        <v>179</v>
      </c>
      <c r="AT428" s="160" t="s">
        <v>174</v>
      </c>
      <c r="AU428" s="160" t="s">
        <v>88</v>
      </c>
      <c r="AY428" s="17" t="s">
        <v>172</v>
      </c>
      <c r="BE428" s="161">
        <f t="shared" si="14"/>
        <v>0</v>
      </c>
      <c r="BF428" s="161">
        <f t="shared" si="15"/>
        <v>0</v>
      </c>
      <c r="BG428" s="161">
        <f t="shared" si="16"/>
        <v>0</v>
      </c>
      <c r="BH428" s="161">
        <f t="shared" si="17"/>
        <v>0</v>
      </c>
      <c r="BI428" s="161">
        <f t="shared" si="18"/>
        <v>0</v>
      </c>
      <c r="BJ428" s="17" t="s">
        <v>85</v>
      </c>
      <c r="BK428" s="161">
        <f t="shared" si="19"/>
        <v>0</v>
      </c>
      <c r="BL428" s="17" t="s">
        <v>179</v>
      </c>
      <c r="BM428" s="160" t="s">
        <v>1159</v>
      </c>
    </row>
    <row r="429" spans="1:65" s="2" customFormat="1" ht="24.15" customHeight="1">
      <c r="A429" s="32"/>
      <c r="B429" s="148"/>
      <c r="C429" s="149" t="s">
        <v>1160</v>
      </c>
      <c r="D429" s="149" t="s">
        <v>174</v>
      </c>
      <c r="E429" s="150" t="s">
        <v>1161</v>
      </c>
      <c r="F429" s="151" t="s">
        <v>1162</v>
      </c>
      <c r="G429" s="152" t="s">
        <v>260</v>
      </c>
      <c r="H429" s="153">
        <v>6</v>
      </c>
      <c r="I429" s="154"/>
      <c r="J429" s="155">
        <f t="shared" si="10"/>
        <v>0</v>
      </c>
      <c r="K429" s="151" t="s">
        <v>178</v>
      </c>
      <c r="L429" s="33"/>
      <c r="M429" s="156" t="s">
        <v>1</v>
      </c>
      <c r="N429" s="157" t="s">
        <v>43</v>
      </c>
      <c r="O429" s="58"/>
      <c r="P429" s="158">
        <f t="shared" si="11"/>
        <v>0</v>
      </c>
      <c r="Q429" s="158">
        <v>0</v>
      </c>
      <c r="R429" s="158">
        <f t="shared" si="12"/>
        <v>0</v>
      </c>
      <c r="S429" s="158">
        <v>0</v>
      </c>
      <c r="T429" s="159">
        <f t="shared" si="13"/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60" t="s">
        <v>179</v>
      </c>
      <c r="AT429" s="160" t="s">
        <v>174</v>
      </c>
      <c r="AU429" s="160" t="s">
        <v>88</v>
      </c>
      <c r="AY429" s="17" t="s">
        <v>172</v>
      </c>
      <c r="BE429" s="161">
        <f t="shared" si="14"/>
        <v>0</v>
      </c>
      <c r="BF429" s="161">
        <f t="shared" si="15"/>
        <v>0</v>
      </c>
      <c r="BG429" s="161">
        <f t="shared" si="16"/>
        <v>0</v>
      </c>
      <c r="BH429" s="161">
        <f t="shared" si="17"/>
        <v>0</v>
      </c>
      <c r="BI429" s="161">
        <f t="shared" si="18"/>
        <v>0</v>
      </c>
      <c r="BJ429" s="17" t="s">
        <v>85</v>
      </c>
      <c r="BK429" s="161">
        <f t="shared" si="19"/>
        <v>0</v>
      </c>
      <c r="BL429" s="17" t="s">
        <v>179</v>
      </c>
      <c r="BM429" s="160" t="s">
        <v>1163</v>
      </c>
    </row>
    <row r="430" spans="1:65" s="2" customFormat="1" ht="14.4" customHeight="1">
      <c r="A430" s="32"/>
      <c r="B430" s="148"/>
      <c r="C430" s="149" t="s">
        <v>1164</v>
      </c>
      <c r="D430" s="149" t="s">
        <v>174</v>
      </c>
      <c r="E430" s="150" t="s">
        <v>1165</v>
      </c>
      <c r="F430" s="151" t="s">
        <v>1166</v>
      </c>
      <c r="G430" s="152" t="s">
        <v>260</v>
      </c>
      <c r="H430" s="153">
        <v>91</v>
      </c>
      <c r="I430" s="154"/>
      <c r="J430" s="155">
        <f t="shared" si="10"/>
        <v>0</v>
      </c>
      <c r="K430" s="151" t="s">
        <v>178</v>
      </c>
      <c r="L430" s="33"/>
      <c r="M430" s="156" t="s">
        <v>1</v>
      </c>
      <c r="N430" s="157" t="s">
        <v>43</v>
      </c>
      <c r="O430" s="58"/>
      <c r="P430" s="158">
        <f t="shared" si="11"/>
        <v>0</v>
      </c>
      <c r="Q430" s="158">
        <v>0.12303</v>
      </c>
      <c r="R430" s="158">
        <f t="shared" si="12"/>
        <v>11.19573</v>
      </c>
      <c r="S430" s="158">
        <v>0</v>
      </c>
      <c r="T430" s="159">
        <f t="shared" si="13"/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60" t="s">
        <v>179</v>
      </c>
      <c r="AT430" s="160" t="s">
        <v>174</v>
      </c>
      <c r="AU430" s="160" t="s">
        <v>88</v>
      </c>
      <c r="AY430" s="17" t="s">
        <v>172</v>
      </c>
      <c r="BE430" s="161">
        <f t="shared" si="14"/>
        <v>0</v>
      </c>
      <c r="BF430" s="161">
        <f t="shared" si="15"/>
        <v>0</v>
      </c>
      <c r="BG430" s="161">
        <f t="shared" si="16"/>
        <v>0</v>
      </c>
      <c r="BH430" s="161">
        <f t="shared" si="17"/>
        <v>0</v>
      </c>
      <c r="BI430" s="161">
        <f t="shared" si="18"/>
        <v>0</v>
      </c>
      <c r="BJ430" s="17" t="s">
        <v>85</v>
      </c>
      <c r="BK430" s="161">
        <f t="shared" si="19"/>
        <v>0</v>
      </c>
      <c r="BL430" s="17" t="s">
        <v>179</v>
      </c>
      <c r="BM430" s="160" t="s">
        <v>1167</v>
      </c>
    </row>
    <row r="431" spans="1:65" s="2" customFormat="1" ht="24.15" customHeight="1">
      <c r="A431" s="32"/>
      <c r="B431" s="148"/>
      <c r="C431" s="183" t="s">
        <v>1168</v>
      </c>
      <c r="D431" s="183" t="s">
        <v>250</v>
      </c>
      <c r="E431" s="184" t="s">
        <v>1169</v>
      </c>
      <c r="F431" s="185" t="s">
        <v>1170</v>
      </c>
      <c r="G431" s="186" t="s">
        <v>260</v>
      </c>
      <c r="H431" s="187">
        <v>91</v>
      </c>
      <c r="I431" s="188"/>
      <c r="J431" s="189">
        <f t="shared" si="10"/>
        <v>0</v>
      </c>
      <c r="K431" s="185" t="s">
        <v>178</v>
      </c>
      <c r="L431" s="190"/>
      <c r="M431" s="191" t="s">
        <v>1</v>
      </c>
      <c r="N431" s="192" t="s">
        <v>43</v>
      </c>
      <c r="O431" s="58"/>
      <c r="P431" s="158">
        <f t="shared" si="11"/>
        <v>0</v>
      </c>
      <c r="Q431" s="158">
        <v>0.0133</v>
      </c>
      <c r="R431" s="158">
        <f t="shared" si="12"/>
        <v>1.2103</v>
      </c>
      <c r="S431" s="158">
        <v>0</v>
      </c>
      <c r="T431" s="159">
        <f t="shared" si="13"/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60" t="s">
        <v>211</v>
      </c>
      <c r="AT431" s="160" t="s">
        <v>250</v>
      </c>
      <c r="AU431" s="160" t="s">
        <v>88</v>
      </c>
      <c r="AY431" s="17" t="s">
        <v>172</v>
      </c>
      <c r="BE431" s="161">
        <f t="shared" si="14"/>
        <v>0</v>
      </c>
      <c r="BF431" s="161">
        <f t="shared" si="15"/>
        <v>0</v>
      </c>
      <c r="BG431" s="161">
        <f t="shared" si="16"/>
        <v>0</v>
      </c>
      <c r="BH431" s="161">
        <f t="shared" si="17"/>
        <v>0</v>
      </c>
      <c r="BI431" s="161">
        <f t="shared" si="18"/>
        <v>0</v>
      </c>
      <c r="BJ431" s="17" t="s">
        <v>85</v>
      </c>
      <c r="BK431" s="161">
        <f t="shared" si="19"/>
        <v>0</v>
      </c>
      <c r="BL431" s="17" t="s">
        <v>179</v>
      </c>
      <c r="BM431" s="160" t="s">
        <v>1171</v>
      </c>
    </row>
    <row r="432" spans="1:65" s="2" customFormat="1" ht="24.15" customHeight="1">
      <c r="A432" s="32"/>
      <c r="B432" s="148"/>
      <c r="C432" s="183" t="s">
        <v>1172</v>
      </c>
      <c r="D432" s="183" t="s">
        <v>250</v>
      </c>
      <c r="E432" s="184" t="s">
        <v>1173</v>
      </c>
      <c r="F432" s="185" t="s">
        <v>1174</v>
      </c>
      <c r="G432" s="186" t="s">
        <v>260</v>
      </c>
      <c r="H432" s="187">
        <v>91</v>
      </c>
      <c r="I432" s="188"/>
      <c r="J432" s="189">
        <f t="shared" si="10"/>
        <v>0</v>
      </c>
      <c r="K432" s="185" t="s">
        <v>178</v>
      </c>
      <c r="L432" s="190"/>
      <c r="M432" s="191" t="s">
        <v>1</v>
      </c>
      <c r="N432" s="192" t="s">
        <v>43</v>
      </c>
      <c r="O432" s="58"/>
      <c r="P432" s="158">
        <f t="shared" si="11"/>
        <v>0</v>
      </c>
      <c r="Q432" s="158">
        <v>0.0009</v>
      </c>
      <c r="R432" s="158">
        <f t="shared" si="12"/>
        <v>0.0819</v>
      </c>
      <c r="S432" s="158">
        <v>0</v>
      </c>
      <c r="T432" s="159">
        <f t="shared" si="13"/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60" t="s">
        <v>211</v>
      </c>
      <c r="AT432" s="160" t="s">
        <v>250</v>
      </c>
      <c r="AU432" s="160" t="s">
        <v>88</v>
      </c>
      <c r="AY432" s="17" t="s">
        <v>172</v>
      </c>
      <c r="BE432" s="161">
        <f t="shared" si="14"/>
        <v>0</v>
      </c>
      <c r="BF432" s="161">
        <f t="shared" si="15"/>
        <v>0</v>
      </c>
      <c r="BG432" s="161">
        <f t="shared" si="16"/>
        <v>0</v>
      </c>
      <c r="BH432" s="161">
        <f t="shared" si="17"/>
        <v>0</v>
      </c>
      <c r="BI432" s="161">
        <f t="shared" si="18"/>
        <v>0</v>
      </c>
      <c r="BJ432" s="17" t="s">
        <v>85</v>
      </c>
      <c r="BK432" s="161">
        <f t="shared" si="19"/>
        <v>0</v>
      </c>
      <c r="BL432" s="17" t="s">
        <v>179</v>
      </c>
      <c r="BM432" s="160" t="s">
        <v>1175</v>
      </c>
    </row>
    <row r="433" spans="1:65" s="2" customFormat="1" ht="14.4" customHeight="1">
      <c r="A433" s="32"/>
      <c r="B433" s="148"/>
      <c r="C433" s="149" t="s">
        <v>1176</v>
      </c>
      <c r="D433" s="149" t="s">
        <v>174</v>
      </c>
      <c r="E433" s="150" t="s">
        <v>1177</v>
      </c>
      <c r="F433" s="151" t="s">
        <v>1178</v>
      </c>
      <c r="G433" s="152" t="s">
        <v>260</v>
      </c>
      <c r="H433" s="153">
        <v>6</v>
      </c>
      <c r="I433" s="154"/>
      <c r="J433" s="155">
        <f t="shared" si="10"/>
        <v>0</v>
      </c>
      <c r="K433" s="151" t="s">
        <v>178</v>
      </c>
      <c r="L433" s="33"/>
      <c r="M433" s="156" t="s">
        <v>1</v>
      </c>
      <c r="N433" s="157" t="s">
        <v>43</v>
      </c>
      <c r="O433" s="58"/>
      <c r="P433" s="158">
        <f t="shared" si="11"/>
        <v>0</v>
      </c>
      <c r="Q433" s="158">
        <v>0.32906</v>
      </c>
      <c r="R433" s="158">
        <f t="shared" si="12"/>
        <v>1.9743600000000001</v>
      </c>
      <c r="S433" s="158">
        <v>0</v>
      </c>
      <c r="T433" s="159">
        <f t="shared" si="13"/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60" t="s">
        <v>179</v>
      </c>
      <c r="AT433" s="160" t="s">
        <v>174</v>
      </c>
      <c r="AU433" s="160" t="s">
        <v>88</v>
      </c>
      <c r="AY433" s="17" t="s">
        <v>172</v>
      </c>
      <c r="BE433" s="161">
        <f t="shared" si="14"/>
        <v>0</v>
      </c>
      <c r="BF433" s="161">
        <f t="shared" si="15"/>
        <v>0</v>
      </c>
      <c r="BG433" s="161">
        <f t="shared" si="16"/>
        <v>0</v>
      </c>
      <c r="BH433" s="161">
        <f t="shared" si="17"/>
        <v>0</v>
      </c>
      <c r="BI433" s="161">
        <f t="shared" si="18"/>
        <v>0</v>
      </c>
      <c r="BJ433" s="17" t="s">
        <v>85</v>
      </c>
      <c r="BK433" s="161">
        <f t="shared" si="19"/>
        <v>0</v>
      </c>
      <c r="BL433" s="17" t="s">
        <v>179</v>
      </c>
      <c r="BM433" s="160" t="s">
        <v>1179</v>
      </c>
    </row>
    <row r="434" spans="1:65" s="2" customFormat="1" ht="24.15" customHeight="1">
      <c r="A434" s="32"/>
      <c r="B434" s="148"/>
      <c r="C434" s="183" t="s">
        <v>1180</v>
      </c>
      <c r="D434" s="183" t="s">
        <v>250</v>
      </c>
      <c r="E434" s="184" t="s">
        <v>1181</v>
      </c>
      <c r="F434" s="185" t="s">
        <v>1182</v>
      </c>
      <c r="G434" s="186" t="s">
        <v>260</v>
      </c>
      <c r="H434" s="187">
        <v>6</v>
      </c>
      <c r="I434" s="188"/>
      <c r="J434" s="189">
        <f t="shared" si="10"/>
        <v>0</v>
      </c>
      <c r="K434" s="185" t="s">
        <v>178</v>
      </c>
      <c r="L434" s="190"/>
      <c r="M434" s="191" t="s">
        <v>1</v>
      </c>
      <c r="N434" s="192" t="s">
        <v>43</v>
      </c>
      <c r="O434" s="58"/>
      <c r="P434" s="158">
        <f t="shared" si="11"/>
        <v>0</v>
      </c>
      <c r="Q434" s="158">
        <v>0.014</v>
      </c>
      <c r="R434" s="158">
        <f t="shared" si="12"/>
        <v>0.084</v>
      </c>
      <c r="S434" s="158">
        <v>0</v>
      </c>
      <c r="T434" s="159">
        <f t="shared" si="13"/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60" t="s">
        <v>211</v>
      </c>
      <c r="AT434" s="160" t="s">
        <v>250</v>
      </c>
      <c r="AU434" s="160" t="s">
        <v>88</v>
      </c>
      <c r="AY434" s="17" t="s">
        <v>172</v>
      </c>
      <c r="BE434" s="161">
        <f t="shared" si="14"/>
        <v>0</v>
      </c>
      <c r="BF434" s="161">
        <f t="shared" si="15"/>
        <v>0</v>
      </c>
      <c r="BG434" s="161">
        <f t="shared" si="16"/>
        <v>0</v>
      </c>
      <c r="BH434" s="161">
        <f t="shared" si="17"/>
        <v>0</v>
      </c>
      <c r="BI434" s="161">
        <f t="shared" si="18"/>
        <v>0</v>
      </c>
      <c r="BJ434" s="17" t="s">
        <v>85</v>
      </c>
      <c r="BK434" s="161">
        <f t="shared" si="19"/>
        <v>0</v>
      </c>
      <c r="BL434" s="17" t="s">
        <v>179</v>
      </c>
      <c r="BM434" s="160" t="s">
        <v>1183</v>
      </c>
    </row>
    <row r="435" spans="1:65" s="2" customFormat="1" ht="24.15" customHeight="1">
      <c r="A435" s="32"/>
      <c r="B435" s="148"/>
      <c r="C435" s="183" t="s">
        <v>1184</v>
      </c>
      <c r="D435" s="183" t="s">
        <v>250</v>
      </c>
      <c r="E435" s="184" t="s">
        <v>1185</v>
      </c>
      <c r="F435" s="185" t="s">
        <v>1186</v>
      </c>
      <c r="G435" s="186" t="s">
        <v>260</v>
      </c>
      <c r="H435" s="187">
        <v>6</v>
      </c>
      <c r="I435" s="188"/>
      <c r="J435" s="189">
        <f t="shared" si="10"/>
        <v>0</v>
      </c>
      <c r="K435" s="185" t="s">
        <v>178</v>
      </c>
      <c r="L435" s="190"/>
      <c r="M435" s="191" t="s">
        <v>1</v>
      </c>
      <c r="N435" s="192" t="s">
        <v>43</v>
      </c>
      <c r="O435" s="58"/>
      <c r="P435" s="158">
        <f t="shared" si="11"/>
        <v>0</v>
      </c>
      <c r="Q435" s="158">
        <v>0.0019</v>
      </c>
      <c r="R435" s="158">
        <f t="shared" si="12"/>
        <v>0.0114</v>
      </c>
      <c r="S435" s="158">
        <v>0</v>
      </c>
      <c r="T435" s="159">
        <f t="shared" si="13"/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60" t="s">
        <v>211</v>
      </c>
      <c r="AT435" s="160" t="s">
        <v>250</v>
      </c>
      <c r="AU435" s="160" t="s">
        <v>88</v>
      </c>
      <c r="AY435" s="17" t="s">
        <v>172</v>
      </c>
      <c r="BE435" s="161">
        <f t="shared" si="14"/>
        <v>0</v>
      </c>
      <c r="BF435" s="161">
        <f t="shared" si="15"/>
        <v>0</v>
      </c>
      <c r="BG435" s="161">
        <f t="shared" si="16"/>
        <v>0</v>
      </c>
      <c r="BH435" s="161">
        <f t="shared" si="17"/>
        <v>0</v>
      </c>
      <c r="BI435" s="161">
        <f t="shared" si="18"/>
        <v>0</v>
      </c>
      <c r="BJ435" s="17" t="s">
        <v>85</v>
      </c>
      <c r="BK435" s="161">
        <f t="shared" si="19"/>
        <v>0</v>
      </c>
      <c r="BL435" s="17" t="s">
        <v>179</v>
      </c>
      <c r="BM435" s="160" t="s">
        <v>1187</v>
      </c>
    </row>
    <row r="436" spans="1:65" s="2" customFormat="1" ht="14.4" customHeight="1">
      <c r="A436" s="32"/>
      <c r="B436" s="148"/>
      <c r="C436" s="149" t="s">
        <v>1188</v>
      </c>
      <c r="D436" s="149" t="s">
        <v>174</v>
      </c>
      <c r="E436" s="150" t="s">
        <v>1189</v>
      </c>
      <c r="F436" s="151" t="s">
        <v>1190</v>
      </c>
      <c r="G436" s="152" t="s">
        <v>200</v>
      </c>
      <c r="H436" s="153">
        <v>1298</v>
      </c>
      <c r="I436" s="154"/>
      <c r="J436" s="155">
        <f t="shared" si="10"/>
        <v>0</v>
      </c>
      <c r="K436" s="151" t="s">
        <v>178</v>
      </c>
      <c r="L436" s="33"/>
      <c r="M436" s="156" t="s">
        <v>1</v>
      </c>
      <c r="N436" s="157" t="s">
        <v>43</v>
      </c>
      <c r="O436" s="58"/>
      <c r="P436" s="158">
        <f t="shared" si="11"/>
        <v>0</v>
      </c>
      <c r="Q436" s="158">
        <v>0.0002</v>
      </c>
      <c r="R436" s="158">
        <f t="shared" si="12"/>
        <v>0.2596</v>
      </c>
      <c r="S436" s="158">
        <v>0</v>
      </c>
      <c r="T436" s="159">
        <f t="shared" si="13"/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60" t="s">
        <v>179</v>
      </c>
      <c r="AT436" s="160" t="s">
        <v>174</v>
      </c>
      <c r="AU436" s="160" t="s">
        <v>88</v>
      </c>
      <c r="AY436" s="17" t="s">
        <v>172</v>
      </c>
      <c r="BE436" s="161">
        <f t="shared" si="14"/>
        <v>0</v>
      </c>
      <c r="BF436" s="161">
        <f t="shared" si="15"/>
        <v>0</v>
      </c>
      <c r="BG436" s="161">
        <f t="shared" si="16"/>
        <v>0</v>
      </c>
      <c r="BH436" s="161">
        <f t="shared" si="17"/>
        <v>0</v>
      </c>
      <c r="BI436" s="161">
        <f t="shared" si="18"/>
        <v>0</v>
      </c>
      <c r="BJ436" s="17" t="s">
        <v>85</v>
      </c>
      <c r="BK436" s="161">
        <f t="shared" si="19"/>
        <v>0</v>
      </c>
      <c r="BL436" s="17" t="s">
        <v>179</v>
      </c>
      <c r="BM436" s="160" t="s">
        <v>1191</v>
      </c>
    </row>
    <row r="437" spans="1:65" s="2" customFormat="1" ht="14.4" customHeight="1">
      <c r="A437" s="32"/>
      <c r="B437" s="148"/>
      <c r="C437" s="149" t="s">
        <v>1192</v>
      </c>
      <c r="D437" s="149" t="s">
        <v>174</v>
      </c>
      <c r="E437" s="150" t="s">
        <v>549</v>
      </c>
      <c r="F437" s="151" t="s">
        <v>550</v>
      </c>
      <c r="G437" s="152" t="s">
        <v>200</v>
      </c>
      <c r="H437" s="153">
        <v>1366</v>
      </c>
      <c r="I437" s="154"/>
      <c r="J437" s="155">
        <f t="shared" si="10"/>
        <v>0</v>
      </c>
      <c r="K437" s="151" t="s">
        <v>178</v>
      </c>
      <c r="L437" s="33"/>
      <c r="M437" s="156" t="s">
        <v>1</v>
      </c>
      <c r="N437" s="157" t="s">
        <v>43</v>
      </c>
      <c r="O437" s="58"/>
      <c r="P437" s="158">
        <f t="shared" si="11"/>
        <v>0</v>
      </c>
      <c r="Q437" s="158">
        <v>9E-05</v>
      </c>
      <c r="R437" s="158">
        <f t="shared" si="12"/>
        <v>0.12294000000000001</v>
      </c>
      <c r="S437" s="158">
        <v>0</v>
      </c>
      <c r="T437" s="159">
        <f t="shared" si="13"/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60" t="s">
        <v>179</v>
      </c>
      <c r="AT437" s="160" t="s">
        <v>174</v>
      </c>
      <c r="AU437" s="160" t="s">
        <v>88</v>
      </c>
      <c r="AY437" s="17" t="s">
        <v>172</v>
      </c>
      <c r="BE437" s="161">
        <f t="shared" si="14"/>
        <v>0</v>
      </c>
      <c r="BF437" s="161">
        <f t="shared" si="15"/>
        <v>0</v>
      </c>
      <c r="BG437" s="161">
        <f t="shared" si="16"/>
        <v>0</v>
      </c>
      <c r="BH437" s="161">
        <f t="shared" si="17"/>
        <v>0</v>
      </c>
      <c r="BI437" s="161">
        <f t="shared" si="18"/>
        <v>0</v>
      </c>
      <c r="BJ437" s="17" t="s">
        <v>85</v>
      </c>
      <c r="BK437" s="161">
        <f t="shared" si="19"/>
        <v>0</v>
      </c>
      <c r="BL437" s="17" t="s">
        <v>179</v>
      </c>
      <c r="BM437" s="160" t="s">
        <v>1193</v>
      </c>
    </row>
    <row r="438" spans="1:47" s="2" customFormat="1" ht="18">
      <c r="A438" s="32"/>
      <c r="B438" s="33"/>
      <c r="C438" s="32"/>
      <c r="D438" s="163" t="s">
        <v>191</v>
      </c>
      <c r="E438" s="32"/>
      <c r="F438" s="171" t="s">
        <v>552</v>
      </c>
      <c r="G438" s="32"/>
      <c r="H438" s="32"/>
      <c r="I438" s="172"/>
      <c r="J438" s="32"/>
      <c r="K438" s="32"/>
      <c r="L438" s="33"/>
      <c r="M438" s="173"/>
      <c r="N438" s="174"/>
      <c r="O438" s="58"/>
      <c r="P438" s="58"/>
      <c r="Q438" s="58"/>
      <c r="R438" s="58"/>
      <c r="S438" s="58"/>
      <c r="T438" s="59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T438" s="17" t="s">
        <v>191</v>
      </c>
      <c r="AU438" s="17" t="s">
        <v>88</v>
      </c>
    </row>
    <row r="439" spans="1:65" s="2" customFormat="1" ht="14.4" customHeight="1">
      <c r="A439" s="32"/>
      <c r="B439" s="148"/>
      <c r="C439" s="149" t="s">
        <v>1194</v>
      </c>
      <c r="D439" s="149" t="s">
        <v>174</v>
      </c>
      <c r="E439" s="150" t="s">
        <v>554</v>
      </c>
      <c r="F439" s="151" t="s">
        <v>555</v>
      </c>
      <c r="G439" s="152" t="s">
        <v>556</v>
      </c>
      <c r="H439" s="153">
        <v>1</v>
      </c>
      <c r="I439" s="154"/>
      <c r="J439" s="155">
        <f>ROUND(I439*H439,2)</f>
        <v>0</v>
      </c>
      <c r="K439" s="151" t="s">
        <v>1</v>
      </c>
      <c r="L439" s="33"/>
      <c r="M439" s="156" t="s">
        <v>1</v>
      </c>
      <c r="N439" s="157" t="s">
        <v>43</v>
      </c>
      <c r="O439" s="58"/>
      <c r="P439" s="158">
        <f>O439*H439</f>
        <v>0</v>
      </c>
      <c r="Q439" s="158">
        <v>0</v>
      </c>
      <c r="R439" s="158">
        <f>Q439*H439</f>
        <v>0</v>
      </c>
      <c r="S439" s="158">
        <v>0</v>
      </c>
      <c r="T439" s="159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60" t="s">
        <v>179</v>
      </c>
      <c r="AT439" s="160" t="s">
        <v>174</v>
      </c>
      <c r="AU439" s="160" t="s">
        <v>88</v>
      </c>
      <c r="AY439" s="17" t="s">
        <v>172</v>
      </c>
      <c r="BE439" s="161">
        <f>IF(N439="základní",J439,0)</f>
        <v>0</v>
      </c>
      <c r="BF439" s="161">
        <f>IF(N439="snížená",J439,0)</f>
        <v>0</v>
      </c>
      <c r="BG439" s="161">
        <f>IF(N439="zákl. přenesená",J439,0)</f>
        <v>0</v>
      </c>
      <c r="BH439" s="161">
        <f>IF(N439="sníž. přenesená",J439,0)</f>
        <v>0</v>
      </c>
      <c r="BI439" s="161">
        <f>IF(N439="nulová",J439,0)</f>
        <v>0</v>
      </c>
      <c r="BJ439" s="17" t="s">
        <v>85</v>
      </c>
      <c r="BK439" s="161">
        <f>ROUND(I439*H439,2)</f>
        <v>0</v>
      </c>
      <c r="BL439" s="17" t="s">
        <v>179</v>
      </c>
      <c r="BM439" s="160" t="s">
        <v>1195</v>
      </c>
    </row>
    <row r="440" spans="2:63" s="12" customFormat="1" ht="22.75" customHeight="1">
      <c r="B440" s="135"/>
      <c r="D440" s="136" t="s">
        <v>77</v>
      </c>
      <c r="E440" s="146" t="s">
        <v>222</v>
      </c>
      <c r="F440" s="146" t="s">
        <v>558</v>
      </c>
      <c r="I440" s="138"/>
      <c r="J440" s="147">
        <f>BK440</f>
        <v>0</v>
      </c>
      <c r="L440" s="135"/>
      <c r="M440" s="140"/>
      <c r="N440" s="141"/>
      <c r="O440" s="141"/>
      <c r="P440" s="142">
        <f>SUM(P441:P443)</f>
        <v>0</v>
      </c>
      <c r="Q440" s="141"/>
      <c r="R440" s="142">
        <f>SUM(R441:R443)</f>
        <v>1.2432</v>
      </c>
      <c r="S440" s="141"/>
      <c r="T440" s="143">
        <f>SUM(T441:T443)</f>
        <v>0</v>
      </c>
      <c r="AR440" s="136" t="s">
        <v>85</v>
      </c>
      <c r="AT440" s="144" t="s">
        <v>77</v>
      </c>
      <c r="AU440" s="144" t="s">
        <v>85</v>
      </c>
      <c r="AY440" s="136" t="s">
        <v>172</v>
      </c>
      <c r="BK440" s="145">
        <f>SUM(BK441:BK443)</f>
        <v>0</v>
      </c>
    </row>
    <row r="441" spans="1:65" s="2" customFormat="1" ht="24.15" customHeight="1">
      <c r="A441" s="32"/>
      <c r="B441" s="148"/>
      <c r="C441" s="149" t="s">
        <v>1196</v>
      </c>
      <c r="D441" s="149" t="s">
        <v>174</v>
      </c>
      <c r="E441" s="150" t="s">
        <v>1197</v>
      </c>
      <c r="F441" s="151" t="s">
        <v>1198</v>
      </c>
      <c r="G441" s="152" t="s">
        <v>200</v>
      </c>
      <c r="H441" s="153">
        <v>8</v>
      </c>
      <c r="I441" s="154"/>
      <c r="J441" s="155">
        <f>ROUND(I441*H441,2)</f>
        <v>0</v>
      </c>
      <c r="K441" s="151" t="s">
        <v>178</v>
      </c>
      <c r="L441" s="33"/>
      <c r="M441" s="156" t="s">
        <v>1</v>
      </c>
      <c r="N441" s="157" t="s">
        <v>43</v>
      </c>
      <c r="O441" s="58"/>
      <c r="P441" s="158">
        <f>O441*H441</f>
        <v>0</v>
      </c>
      <c r="Q441" s="158">
        <v>0.1554</v>
      </c>
      <c r="R441" s="158">
        <f>Q441*H441</f>
        <v>1.2432</v>
      </c>
      <c r="S441" s="158">
        <v>0</v>
      </c>
      <c r="T441" s="15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60" t="s">
        <v>179</v>
      </c>
      <c r="AT441" s="160" t="s">
        <v>174</v>
      </c>
      <c r="AU441" s="160" t="s">
        <v>88</v>
      </c>
      <c r="AY441" s="17" t="s">
        <v>172</v>
      </c>
      <c r="BE441" s="161">
        <f>IF(N441="základní",J441,0)</f>
        <v>0</v>
      </c>
      <c r="BF441" s="161">
        <f>IF(N441="snížená",J441,0)</f>
        <v>0</v>
      </c>
      <c r="BG441" s="161">
        <f>IF(N441="zákl. přenesená",J441,0)</f>
        <v>0</v>
      </c>
      <c r="BH441" s="161">
        <f>IF(N441="sníž. přenesená",J441,0)</f>
        <v>0</v>
      </c>
      <c r="BI441" s="161">
        <f>IF(N441="nulová",J441,0)</f>
        <v>0</v>
      </c>
      <c r="BJ441" s="17" t="s">
        <v>85</v>
      </c>
      <c r="BK441" s="161">
        <f>ROUND(I441*H441,2)</f>
        <v>0</v>
      </c>
      <c r="BL441" s="17" t="s">
        <v>179</v>
      </c>
      <c r="BM441" s="160" t="s">
        <v>1199</v>
      </c>
    </row>
    <row r="442" spans="1:65" s="2" customFormat="1" ht="14.4" customHeight="1">
      <c r="A442" s="32"/>
      <c r="B442" s="148"/>
      <c r="C442" s="149" t="s">
        <v>1200</v>
      </c>
      <c r="D442" s="149" t="s">
        <v>174</v>
      </c>
      <c r="E442" s="150" t="s">
        <v>1201</v>
      </c>
      <c r="F442" s="151" t="s">
        <v>1202</v>
      </c>
      <c r="G442" s="152" t="s">
        <v>200</v>
      </c>
      <c r="H442" s="153">
        <v>35.2</v>
      </c>
      <c r="I442" s="154"/>
      <c r="J442" s="155">
        <f>ROUND(I442*H442,2)</f>
        <v>0</v>
      </c>
      <c r="K442" s="151" t="s">
        <v>178</v>
      </c>
      <c r="L442" s="33"/>
      <c r="M442" s="156" t="s">
        <v>1</v>
      </c>
      <c r="N442" s="157" t="s">
        <v>43</v>
      </c>
      <c r="O442" s="58"/>
      <c r="P442" s="158">
        <f>O442*H442</f>
        <v>0</v>
      </c>
      <c r="Q442" s="158">
        <v>0</v>
      </c>
      <c r="R442" s="158">
        <f>Q442*H442</f>
        <v>0</v>
      </c>
      <c r="S442" s="158">
        <v>0</v>
      </c>
      <c r="T442" s="159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60" t="s">
        <v>179</v>
      </c>
      <c r="AT442" s="160" t="s">
        <v>174</v>
      </c>
      <c r="AU442" s="160" t="s">
        <v>88</v>
      </c>
      <c r="AY442" s="17" t="s">
        <v>172</v>
      </c>
      <c r="BE442" s="161">
        <f>IF(N442="základní",J442,0)</f>
        <v>0</v>
      </c>
      <c r="BF442" s="161">
        <f>IF(N442="snížená",J442,0)</f>
        <v>0</v>
      </c>
      <c r="BG442" s="161">
        <f>IF(N442="zákl. přenesená",J442,0)</f>
        <v>0</v>
      </c>
      <c r="BH442" s="161">
        <f>IF(N442="sníž. přenesená",J442,0)</f>
        <v>0</v>
      </c>
      <c r="BI442" s="161">
        <f>IF(N442="nulová",J442,0)</f>
        <v>0</v>
      </c>
      <c r="BJ442" s="17" t="s">
        <v>85</v>
      </c>
      <c r="BK442" s="161">
        <f>ROUND(I442*H442,2)</f>
        <v>0</v>
      </c>
      <c r="BL442" s="17" t="s">
        <v>179</v>
      </c>
      <c r="BM442" s="160" t="s">
        <v>1203</v>
      </c>
    </row>
    <row r="443" spans="1:65" s="2" customFormat="1" ht="24.15" customHeight="1">
      <c r="A443" s="32"/>
      <c r="B443" s="148"/>
      <c r="C443" s="149" t="s">
        <v>1204</v>
      </c>
      <c r="D443" s="149" t="s">
        <v>174</v>
      </c>
      <c r="E443" s="150" t="s">
        <v>1205</v>
      </c>
      <c r="F443" s="151" t="s">
        <v>1206</v>
      </c>
      <c r="G443" s="152" t="s">
        <v>200</v>
      </c>
      <c r="H443" s="153">
        <v>8</v>
      </c>
      <c r="I443" s="154"/>
      <c r="J443" s="155">
        <f>ROUND(I443*H443,2)</f>
        <v>0</v>
      </c>
      <c r="K443" s="151" t="s">
        <v>178</v>
      </c>
      <c r="L443" s="33"/>
      <c r="M443" s="156" t="s">
        <v>1</v>
      </c>
      <c r="N443" s="157" t="s">
        <v>43</v>
      </c>
      <c r="O443" s="58"/>
      <c r="P443" s="158">
        <f>O443*H443</f>
        <v>0</v>
      </c>
      <c r="Q443" s="158">
        <v>0</v>
      </c>
      <c r="R443" s="158">
        <f>Q443*H443</f>
        <v>0</v>
      </c>
      <c r="S443" s="158">
        <v>0</v>
      </c>
      <c r="T443" s="15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60" t="s">
        <v>179</v>
      </c>
      <c r="AT443" s="160" t="s">
        <v>174</v>
      </c>
      <c r="AU443" s="160" t="s">
        <v>88</v>
      </c>
      <c r="AY443" s="17" t="s">
        <v>172</v>
      </c>
      <c r="BE443" s="161">
        <f>IF(N443="základní",J443,0)</f>
        <v>0</v>
      </c>
      <c r="BF443" s="161">
        <f>IF(N443="snížená",J443,0)</f>
        <v>0</v>
      </c>
      <c r="BG443" s="161">
        <f>IF(N443="zákl. přenesená",J443,0)</f>
        <v>0</v>
      </c>
      <c r="BH443" s="161">
        <f>IF(N443="sníž. přenesená",J443,0)</f>
        <v>0</v>
      </c>
      <c r="BI443" s="161">
        <f>IF(N443="nulová",J443,0)</f>
        <v>0</v>
      </c>
      <c r="BJ443" s="17" t="s">
        <v>85</v>
      </c>
      <c r="BK443" s="161">
        <f>ROUND(I443*H443,2)</f>
        <v>0</v>
      </c>
      <c r="BL443" s="17" t="s">
        <v>179</v>
      </c>
      <c r="BM443" s="160" t="s">
        <v>1207</v>
      </c>
    </row>
    <row r="444" spans="2:63" s="12" customFormat="1" ht="22.75" customHeight="1">
      <c r="B444" s="135"/>
      <c r="D444" s="136" t="s">
        <v>77</v>
      </c>
      <c r="E444" s="146" t="s">
        <v>595</v>
      </c>
      <c r="F444" s="146" t="s">
        <v>596</v>
      </c>
      <c r="I444" s="138"/>
      <c r="J444" s="147">
        <f>BK444</f>
        <v>0</v>
      </c>
      <c r="L444" s="135"/>
      <c r="M444" s="140"/>
      <c r="N444" s="141"/>
      <c r="O444" s="141"/>
      <c r="P444" s="142">
        <f>SUM(P445:P452)</f>
        <v>0</v>
      </c>
      <c r="Q444" s="141"/>
      <c r="R444" s="142">
        <f>SUM(R445:R452)</f>
        <v>0</v>
      </c>
      <c r="S444" s="141"/>
      <c r="T444" s="143">
        <f>SUM(T445:T452)</f>
        <v>0</v>
      </c>
      <c r="AR444" s="136" t="s">
        <v>85</v>
      </c>
      <c r="AT444" s="144" t="s">
        <v>77</v>
      </c>
      <c r="AU444" s="144" t="s">
        <v>85</v>
      </c>
      <c r="AY444" s="136" t="s">
        <v>172</v>
      </c>
      <c r="BK444" s="145">
        <f>SUM(BK445:BK452)</f>
        <v>0</v>
      </c>
    </row>
    <row r="445" spans="1:65" s="2" customFormat="1" ht="24.15" customHeight="1">
      <c r="A445" s="32"/>
      <c r="B445" s="148"/>
      <c r="C445" s="149" t="s">
        <v>1208</v>
      </c>
      <c r="D445" s="149" t="s">
        <v>174</v>
      </c>
      <c r="E445" s="150" t="s">
        <v>598</v>
      </c>
      <c r="F445" s="151" t="s">
        <v>599</v>
      </c>
      <c r="G445" s="152" t="s">
        <v>294</v>
      </c>
      <c r="H445" s="153">
        <v>120.892</v>
      </c>
      <c r="I445" s="154"/>
      <c r="J445" s="155">
        <f>ROUND(I445*H445,2)</f>
        <v>0</v>
      </c>
      <c r="K445" s="151" t="s">
        <v>178</v>
      </c>
      <c r="L445" s="33"/>
      <c r="M445" s="156" t="s">
        <v>1</v>
      </c>
      <c r="N445" s="157" t="s">
        <v>43</v>
      </c>
      <c r="O445" s="58"/>
      <c r="P445" s="158">
        <f>O445*H445</f>
        <v>0</v>
      </c>
      <c r="Q445" s="158">
        <v>0</v>
      </c>
      <c r="R445" s="158">
        <f>Q445*H445</f>
        <v>0</v>
      </c>
      <c r="S445" s="158">
        <v>0</v>
      </c>
      <c r="T445" s="159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60" t="s">
        <v>179</v>
      </c>
      <c r="AT445" s="160" t="s">
        <v>174</v>
      </c>
      <c r="AU445" s="160" t="s">
        <v>88</v>
      </c>
      <c r="AY445" s="17" t="s">
        <v>172</v>
      </c>
      <c r="BE445" s="161">
        <f>IF(N445="základní",J445,0)</f>
        <v>0</v>
      </c>
      <c r="BF445" s="161">
        <f>IF(N445="snížená",J445,0)</f>
        <v>0</v>
      </c>
      <c r="BG445" s="161">
        <f>IF(N445="zákl. přenesená",J445,0)</f>
        <v>0</v>
      </c>
      <c r="BH445" s="161">
        <f>IF(N445="sníž. přenesená",J445,0)</f>
        <v>0</v>
      </c>
      <c r="BI445" s="161">
        <f>IF(N445="nulová",J445,0)</f>
        <v>0</v>
      </c>
      <c r="BJ445" s="17" t="s">
        <v>85</v>
      </c>
      <c r="BK445" s="161">
        <f>ROUND(I445*H445,2)</f>
        <v>0</v>
      </c>
      <c r="BL445" s="17" t="s">
        <v>179</v>
      </c>
      <c r="BM445" s="160" t="s">
        <v>1209</v>
      </c>
    </row>
    <row r="446" spans="1:65" s="2" customFormat="1" ht="24.15" customHeight="1">
      <c r="A446" s="32"/>
      <c r="B446" s="148"/>
      <c r="C446" s="149" t="s">
        <v>1210</v>
      </c>
      <c r="D446" s="149" t="s">
        <v>174</v>
      </c>
      <c r="E446" s="150" t="s">
        <v>602</v>
      </c>
      <c r="F446" s="151" t="s">
        <v>603</v>
      </c>
      <c r="G446" s="152" t="s">
        <v>294</v>
      </c>
      <c r="H446" s="153">
        <v>120.892</v>
      </c>
      <c r="I446" s="154"/>
      <c r="J446" s="155">
        <f>ROUND(I446*H446,2)</f>
        <v>0</v>
      </c>
      <c r="K446" s="151" t="s">
        <v>178</v>
      </c>
      <c r="L446" s="33"/>
      <c r="M446" s="156" t="s">
        <v>1</v>
      </c>
      <c r="N446" s="157" t="s">
        <v>43</v>
      </c>
      <c r="O446" s="58"/>
      <c r="P446" s="158">
        <f>O446*H446</f>
        <v>0</v>
      </c>
      <c r="Q446" s="158">
        <v>0</v>
      </c>
      <c r="R446" s="158">
        <f>Q446*H446</f>
        <v>0</v>
      </c>
      <c r="S446" s="158">
        <v>0</v>
      </c>
      <c r="T446" s="15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60" t="s">
        <v>179</v>
      </c>
      <c r="AT446" s="160" t="s">
        <v>174</v>
      </c>
      <c r="AU446" s="160" t="s">
        <v>88</v>
      </c>
      <c r="AY446" s="17" t="s">
        <v>172</v>
      </c>
      <c r="BE446" s="161">
        <f>IF(N446="základní",J446,0)</f>
        <v>0</v>
      </c>
      <c r="BF446" s="161">
        <f>IF(N446="snížená",J446,0)</f>
        <v>0</v>
      </c>
      <c r="BG446" s="161">
        <f>IF(N446="zákl. přenesená",J446,0)</f>
        <v>0</v>
      </c>
      <c r="BH446" s="161">
        <f>IF(N446="sníž. přenesená",J446,0)</f>
        <v>0</v>
      </c>
      <c r="BI446" s="161">
        <f>IF(N446="nulová",J446,0)</f>
        <v>0</v>
      </c>
      <c r="BJ446" s="17" t="s">
        <v>85</v>
      </c>
      <c r="BK446" s="161">
        <f>ROUND(I446*H446,2)</f>
        <v>0</v>
      </c>
      <c r="BL446" s="17" t="s">
        <v>179</v>
      </c>
      <c r="BM446" s="160" t="s">
        <v>1211</v>
      </c>
    </row>
    <row r="447" spans="1:65" s="2" customFormat="1" ht="24.15" customHeight="1">
      <c r="A447" s="32"/>
      <c r="B447" s="148"/>
      <c r="C447" s="149" t="s">
        <v>1212</v>
      </c>
      <c r="D447" s="149" t="s">
        <v>174</v>
      </c>
      <c r="E447" s="150" t="s">
        <v>606</v>
      </c>
      <c r="F447" s="151" t="s">
        <v>607</v>
      </c>
      <c r="G447" s="152" t="s">
        <v>294</v>
      </c>
      <c r="H447" s="153">
        <v>604.46</v>
      </c>
      <c r="I447" s="154"/>
      <c r="J447" s="155">
        <f>ROUND(I447*H447,2)</f>
        <v>0</v>
      </c>
      <c r="K447" s="151" t="s">
        <v>178</v>
      </c>
      <c r="L447" s="33"/>
      <c r="M447" s="156" t="s">
        <v>1</v>
      </c>
      <c r="N447" s="157" t="s">
        <v>43</v>
      </c>
      <c r="O447" s="58"/>
      <c r="P447" s="158">
        <f>O447*H447</f>
        <v>0</v>
      </c>
      <c r="Q447" s="158">
        <v>0</v>
      </c>
      <c r="R447" s="158">
        <f>Q447*H447</f>
        <v>0</v>
      </c>
      <c r="S447" s="158">
        <v>0</v>
      </c>
      <c r="T447" s="15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60" t="s">
        <v>179</v>
      </c>
      <c r="AT447" s="160" t="s">
        <v>174</v>
      </c>
      <c r="AU447" s="160" t="s">
        <v>88</v>
      </c>
      <c r="AY447" s="17" t="s">
        <v>172</v>
      </c>
      <c r="BE447" s="161">
        <f>IF(N447="základní",J447,0)</f>
        <v>0</v>
      </c>
      <c r="BF447" s="161">
        <f>IF(N447="snížená",J447,0)</f>
        <v>0</v>
      </c>
      <c r="BG447" s="161">
        <f>IF(N447="zákl. přenesená",J447,0)</f>
        <v>0</v>
      </c>
      <c r="BH447" s="161">
        <f>IF(N447="sníž. přenesená",J447,0)</f>
        <v>0</v>
      </c>
      <c r="BI447" s="161">
        <f>IF(N447="nulová",J447,0)</f>
        <v>0</v>
      </c>
      <c r="BJ447" s="17" t="s">
        <v>85</v>
      </c>
      <c r="BK447" s="161">
        <f>ROUND(I447*H447,2)</f>
        <v>0</v>
      </c>
      <c r="BL447" s="17" t="s">
        <v>179</v>
      </c>
      <c r="BM447" s="160" t="s">
        <v>1213</v>
      </c>
    </row>
    <row r="448" spans="2:51" s="13" customFormat="1" ht="10">
      <c r="B448" s="162"/>
      <c r="D448" s="163" t="s">
        <v>181</v>
      </c>
      <c r="F448" s="165" t="s">
        <v>1214</v>
      </c>
      <c r="H448" s="166">
        <v>604.46</v>
      </c>
      <c r="I448" s="167"/>
      <c r="L448" s="162"/>
      <c r="M448" s="168"/>
      <c r="N448" s="169"/>
      <c r="O448" s="169"/>
      <c r="P448" s="169"/>
      <c r="Q448" s="169"/>
      <c r="R448" s="169"/>
      <c r="S448" s="169"/>
      <c r="T448" s="170"/>
      <c r="AT448" s="164" t="s">
        <v>181</v>
      </c>
      <c r="AU448" s="164" t="s">
        <v>88</v>
      </c>
      <c r="AV448" s="13" t="s">
        <v>88</v>
      </c>
      <c r="AW448" s="13" t="s">
        <v>3</v>
      </c>
      <c r="AX448" s="13" t="s">
        <v>85</v>
      </c>
      <c r="AY448" s="164" t="s">
        <v>172</v>
      </c>
    </row>
    <row r="449" spans="1:65" s="2" customFormat="1" ht="24.15" customHeight="1">
      <c r="A449" s="32"/>
      <c r="B449" s="148"/>
      <c r="C449" s="149" t="s">
        <v>1215</v>
      </c>
      <c r="D449" s="149" t="s">
        <v>174</v>
      </c>
      <c r="E449" s="150" t="s">
        <v>1216</v>
      </c>
      <c r="F449" s="151" t="s">
        <v>1217</v>
      </c>
      <c r="G449" s="152" t="s">
        <v>294</v>
      </c>
      <c r="H449" s="153">
        <v>65.272</v>
      </c>
      <c r="I449" s="154"/>
      <c r="J449" s="155">
        <f>ROUND(I449*H449,2)</f>
        <v>0</v>
      </c>
      <c r="K449" s="151" t="s">
        <v>178</v>
      </c>
      <c r="L449" s="33"/>
      <c r="M449" s="156" t="s">
        <v>1</v>
      </c>
      <c r="N449" s="157" t="s">
        <v>43</v>
      </c>
      <c r="O449" s="58"/>
      <c r="P449" s="158">
        <f>O449*H449</f>
        <v>0</v>
      </c>
      <c r="Q449" s="158">
        <v>0</v>
      </c>
      <c r="R449" s="158">
        <f>Q449*H449</f>
        <v>0</v>
      </c>
      <c r="S449" s="158">
        <v>0</v>
      </c>
      <c r="T449" s="159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60" t="s">
        <v>179</v>
      </c>
      <c r="AT449" s="160" t="s">
        <v>174</v>
      </c>
      <c r="AU449" s="160" t="s">
        <v>88</v>
      </c>
      <c r="AY449" s="17" t="s">
        <v>172</v>
      </c>
      <c r="BE449" s="161">
        <f>IF(N449="základní",J449,0)</f>
        <v>0</v>
      </c>
      <c r="BF449" s="161">
        <f>IF(N449="snížená",J449,0)</f>
        <v>0</v>
      </c>
      <c r="BG449" s="161">
        <f>IF(N449="zákl. přenesená",J449,0)</f>
        <v>0</v>
      </c>
      <c r="BH449" s="161">
        <f>IF(N449="sníž. přenesená",J449,0)</f>
        <v>0</v>
      </c>
      <c r="BI449" s="161">
        <f>IF(N449="nulová",J449,0)</f>
        <v>0</v>
      </c>
      <c r="BJ449" s="17" t="s">
        <v>85</v>
      </c>
      <c r="BK449" s="161">
        <f>ROUND(I449*H449,2)</f>
        <v>0</v>
      </c>
      <c r="BL449" s="17" t="s">
        <v>179</v>
      </c>
      <c r="BM449" s="160" t="s">
        <v>1218</v>
      </c>
    </row>
    <row r="450" spans="1:65" s="2" customFormat="1" ht="24.15" customHeight="1">
      <c r="A450" s="32"/>
      <c r="B450" s="148"/>
      <c r="C450" s="149" t="s">
        <v>1219</v>
      </c>
      <c r="D450" s="149" t="s">
        <v>174</v>
      </c>
      <c r="E450" s="150" t="s">
        <v>1220</v>
      </c>
      <c r="F450" s="151" t="s">
        <v>1221</v>
      </c>
      <c r="G450" s="152" t="s">
        <v>294</v>
      </c>
      <c r="H450" s="153">
        <v>20.7</v>
      </c>
      <c r="I450" s="154"/>
      <c r="J450" s="155">
        <f>ROUND(I450*H450,2)</f>
        <v>0</v>
      </c>
      <c r="K450" s="151" t="s">
        <v>178</v>
      </c>
      <c r="L450" s="33"/>
      <c r="M450" s="156" t="s">
        <v>1</v>
      </c>
      <c r="N450" s="157" t="s">
        <v>43</v>
      </c>
      <c r="O450" s="58"/>
      <c r="P450" s="158">
        <f>O450*H450</f>
        <v>0</v>
      </c>
      <c r="Q450" s="158">
        <v>0</v>
      </c>
      <c r="R450" s="158">
        <f>Q450*H450</f>
        <v>0</v>
      </c>
      <c r="S450" s="158">
        <v>0</v>
      </c>
      <c r="T450" s="15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60" t="s">
        <v>179</v>
      </c>
      <c r="AT450" s="160" t="s">
        <v>174</v>
      </c>
      <c r="AU450" s="160" t="s">
        <v>88</v>
      </c>
      <c r="AY450" s="17" t="s">
        <v>172</v>
      </c>
      <c r="BE450" s="161">
        <f>IF(N450="základní",J450,0)</f>
        <v>0</v>
      </c>
      <c r="BF450" s="161">
        <f>IF(N450="snížená",J450,0)</f>
        <v>0</v>
      </c>
      <c r="BG450" s="161">
        <f>IF(N450="zákl. přenesená",J450,0)</f>
        <v>0</v>
      </c>
      <c r="BH450" s="161">
        <f>IF(N450="sníž. přenesená",J450,0)</f>
        <v>0</v>
      </c>
      <c r="BI450" s="161">
        <f>IF(N450="nulová",J450,0)</f>
        <v>0</v>
      </c>
      <c r="BJ450" s="17" t="s">
        <v>85</v>
      </c>
      <c r="BK450" s="161">
        <f>ROUND(I450*H450,2)</f>
        <v>0</v>
      </c>
      <c r="BL450" s="17" t="s">
        <v>179</v>
      </c>
      <c r="BM450" s="160" t="s">
        <v>1222</v>
      </c>
    </row>
    <row r="451" spans="1:65" s="2" customFormat="1" ht="24.15" customHeight="1">
      <c r="A451" s="32"/>
      <c r="B451" s="148"/>
      <c r="C451" s="149" t="s">
        <v>1223</v>
      </c>
      <c r="D451" s="149" t="s">
        <v>174</v>
      </c>
      <c r="E451" s="150" t="s">
        <v>611</v>
      </c>
      <c r="F451" s="151" t="s">
        <v>293</v>
      </c>
      <c r="G451" s="152" t="s">
        <v>294</v>
      </c>
      <c r="H451" s="153">
        <v>30.52</v>
      </c>
      <c r="I451" s="154"/>
      <c r="J451" s="155">
        <f>ROUND(I451*H451,2)</f>
        <v>0</v>
      </c>
      <c r="K451" s="151" t="s">
        <v>178</v>
      </c>
      <c r="L451" s="33"/>
      <c r="M451" s="156" t="s">
        <v>1</v>
      </c>
      <c r="N451" s="157" t="s">
        <v>43</v>
      </c>
      <c r="O451" s="58"/>
      <c r="P451" s="158">
        <f>O451*H451</f>
        <v>0</v>
      </c>
      <c r="Q451" s="158">
        <v>0</v>
      </c>
      <c r="R451" s="158">
        <f>Q451*H451</f>
        <v>0</v>
      </c>
      <c r="S451" s="158">
        <v>0</v>
      </c>
      <c r="T451" s="15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60" t="s">
        <v>179</v>
      </c>
      <c r="AT451" s="160" t="s">
        <v>174</v>
      </c>
      <c r="AU451" s="160" t="s">
        <v>88</v>
      </c>
      <c r="AY451" s="17" t="s">
        <v>172</v>
      </c>
      <c r="BE451" s="161">
        <f>IF(N451="základní",J451,0)</f>
        <v>0</v>
      </c>
      <c r="BF451" s="161">
        <f>IF(N451="snížená",J451,0)</f>
        <v>0</v>
      </c>
      <c r="BG451" s="161">
        <f>IF(N451="zákl. přenesená",J451,0)</f>
        <v>0</v>
      </c>
      <c r="BH451" s="161">
        <f>IF(N451="sníž. přenesená",J451,0)</f>
        <v>0</v>
      </c>
      <c r="BI451" s="161">
        <f>IF(N451="nulová",J451,0)</f>
        <v>0</v>
      </c>
      <c r="BJ451" s="17" t="s">
        <v>85</v>
      </c>
      <c r="BK451" s="161">
        <f>ROUND(I451*H451,2)</f>
        <v>0</v>
      </c>
      <c r="BL451" s="17" t="s">
        <v>179</v>
      </c>
      <c r="BM451" s="160" t="s">
        <v>1224</v>
      </c>
    </row>
    <row r="452" spans="1:65" s="2" customFormat="1" ht="24.15" customHeight="1">
      <c r="A452" s="32"/>
      <c r="B452" s="148"/>
      <c r="C452" s="149" t="s">
        <v>1225</v>
      </c>
      <c r="D452" s="149" t="s">
        <v>174</v>
      </c>
      <c r="E452" s="150" t="s">
        <v>614</v>
      </c>
      <c r="F452" s="151" t="s">
        <v>615</v>
      </c>
      <c r="G452" s="152" t="s">
        <v>294</v>
      </c>
      <c r="H452" s="153">
        <v>2.32</v>
      </c>
      <c r="I452" s="154"/>
      <c r="J452" s="155">
        <f>ROUND(I452*H452,2)</f>
        <v>0</v>
      </c>
      <c r="K452" s="151" t="s">
        <v>178</v>
      </c>
      <c r="L452" s="33"/>
      <c r="M452" s="156" t="s">
        <v>1</v>
      </c>
      <c r="N452" s="157" t="s">
        <v>43</v>
      </c>
      <c r="O452" s="58"/>
      <c r="P452" s="158">
        <f>O452*H452</f>
        <v>0</v>
      </c>
      <c r="Q452" s="158">
        <v>0</v>
      </c>
      <c r="R452" s="158">
        <f>Q452*H452</f>
        <v>0</v>
      </c>
      <c r="S452" s="158">
        <v>0</v>
      </c>
      <c r="T452" s="159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60" t="s">
        <v>179</v>
      </c>
      <c r="AT452" s="160" t="s">
        <v>174</v>
      </c>
      <c r="AU452" s="160" t="s">
        <v>88</v>
      </c>
      <c r="AY452" s="17" t="s">
        <v>172</v>
      </c>
      <c r="BE452" s="161">
        <f>IF(N452="základní",J452,0)</f>
        <v>0</v>
      </c>
      <c r="BF452" s="161">
        <f>IF(N452="snížená",J452,0)</f>
        <v>0</v>
      </c>
      <c r="BG452" s="161">
        <f>IF(N452="zákl. přenesená",J452,0)</f>
        <v>0</v>
      </c>
      <c r="BH452" s="161">
        <f>IF(N452="sníž. přenesená",J452,0)</f>
        <v>0</v>
      </c>
      <c r="BI452" s="161">
        <f>IF(N452="nulová",J452,0)</f>
        <v>0</v>
      </c>
      <c r="BJ452" s="17" t="s">
        <v>85</v>
      </c>
      <c r="BK452" s="161">
        <f>ROUND(I452*H452,2)</f>
        <v>0</v>
      </c>
      <c r="BL452" s="17" t="s">
        <v>179</v>
      </c>
      <c r="BM452" s="160" t="s">
        <v>1226</v>
      </c>
    </row>
    <row r="453" spans="2:63" s="12" customFormat="1" ht="22.75" customHeight="1">
      <c r="B453" s="135"/>
      <c r="D453" s="136" t="s">
        <v>77</v>
      </c>
      <c r="E453" s="146" t="s">
        <v>617</v>
      </c>
      <c r="F453" s="146" t="s">
        <v>618</v>
      </c>
      <c r="I453" s="138"/>
      <c r="J453" s="147">
        <f>BK453</f>
        <v>0</v>
      </c>
      <c r="L453" s="135"/>
      <c r="M453" s="140"/>
      <c r="N453" s="141"/>
      <c r="O453" s="141"/>
      <c r="P453" s="142">
        <f>SUM(P454:P455)</f>
        <v>0</v>
      </c>
      <c r="Q453" s="141"/>
      <c r="R453" s="142">
        <f>SUM(R454:R455)</f>
        <v>0</v>
      </c>
      <c r="S453" s="141"/>
      <c r="T453" s="143">
        <f>SUM(T454:T455)</f>
        <v>0</v>
      </c>
      <c r="AR453" s="136" t="s">
        <v>85</v>
      </c>
      <c r="AT453" s="144" t="s">
        <v>77</v>
      </c>
      <c r="AU453" s="144" t="s">
        <v>85</v>
      </c>
      <c r="AY453" s="136" t="s">
        <v>172</v>
      </c>
      <c r="BK453" s="145">
        <f>SUM(BK454:BK455)</f>
        <v>0</v>
      </c>
    </row>
    <row r="454" spans="1:65" s="2" customFormat="1" ht="24.15" customHeight="1">
      <c r="A454" s="32"/>
      <c r="B454" s="148"/>
      <c r="C454" s="149" t="s">
        <v>1227</v>
      </c>
      <c r="D454" s="149" t="s">
        <v>174</v>
      </c>
      <c r="E454" s="150" t="s">
        <v>620</v>
      </c>
      <c r="F454" s="151" t="s">
        <v>621</v>
      </c>
      <c r="G454" s="152" t="s">
        <v>294</v>
      </c>
      <c r="H454" s="153">
        <v>1165.139</v>
      </c>
      <c r="I454" s="154"/>
      <c r="J454" s="155">
        <f>ROUND(I454*H454,2)</f>
        <v>0</v>
      </c>
      <c r="K454" s="151" t="s">
        <v>178</v>
      </c>
      <c r="L454" s="33"/>
      <c r="M454" s="156" t="s">
        <v>1</v>
      </c>
      <c r="N454" s="157" t="s">
        <v>43</v>
      </c>
      <c r="O454" s="58"/>
      <c r="P454" s="158">
        <f>O454*H454</f>
        <v>0</v>
      </c>
      <c r="Q454" s="158">
        <v>0</v>
      </c>
      <c r="R454" s="158">
        <f>Q454*H454</f>
        <v>0</v>
      </c>
      <c r="S454" s="158">
        <v>0</v>
      </c>
      <c r="T454" s="15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60" t="s">
        <v>179</v>
      </c>
      <c r="AT454" s="160" t="s">
        <v>174</v>
      </c>
      <c r="AU454" s="160" t="s">
        <v>88</v>
      </c>
      <c r="AY454" s="17" t="s">
        <v>172</v>
      </c>
      <c r="BE454" s="161">
        <f>IF(N454="základní",J454,0)</f>
        <v>0</v>
      </c>
      <c r="BF454" s="161">
        <f>IF(N454="snížená",J454,0)</f>
        <v>0</v>
      </c>
      <c r="BG454" s="161">
        <f>IF(N454="zákl. přenesená",J454,0)</f>
        <v>0</v>
      </c>
      <c r="BH454" s="161">
        <f>IF(N454="sníž. přenesená",J454,0)</f>
        <v>0</v>
      </c>
      <c r="BI454" s="161">
        <f>IF(N454="nulová",J454,0)</f>
        <v>0</v>
      </c>
      <c r="BJ454" s="17" t="s">
        <v>85</v>
      </c>
      <c r="BK454" s="161">
        <f>ROUND(I454*H454,2)</f>
        <v>0</v>
      </c>
      <c r="BL454" s="17" t="s">
        <v>179</v>
      </c>
      <c r="BM454" s="160" t="s">
        <v>1228</v>
      </c>
    </row>
    <row r="455" spans="1:65" s="2" customFormat="1" ht="24.15" customHeight="1">
      <c r="A455" s="32"/>
      <c r="B455" s="148"/>
      <c r="C455" s="149" t="s">
        <v>1229</v>
      </c>
      <c r="D455" s="149" t="s">
        <v>174</v>
      </c>
      <c r="E455" s="150" t="s">
        <v>624</v>
      </c>
      <c r="F455" s="151" t="s">
        <v>625</v>
      </c>
      <c r="G455" s="152" t="s">
        <v>294</v>
      </c>
      <c r="H455" s="153">
        <v>1165.139</v>
      </c>
      <c r="I455" s="154"/>
      <c r="J455" s="155">
        <f>ROUND(I455*H455,2)</f>
        <v>0</v>
      </c>
      <c r="K455" s="151" t="s">
        <v>178</v>
      </c>
      <c r="L455" s="33"/>
      <c r="M455" s="156" t="s">
        <v>1</v>
      </c>
      <c r="N455" s="157" t="s">
        <v>43</v>
      </c>
      <c r="O455" s="58"/>
      <c r="P455" s="158">
        <f>O455*H455</f>
        <v>0</v>
      </c>
      <c r="Q455" s="158">
        <v>0</v>
      </c>
      <c r="R455" s="158">
        <f>Q455*H455</f>
        <v>0</v>
      </c>
      <c r="S455" s="158">
        <v>0</v>
      </c>
      <c r="T455" s="15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60" t="s">
        <v>179</v>
      </c>
      <c r="AT455" s="160" t="s">
        <v>174</v>
      </c>
      <c r="AU455" s="160" t="s">
        <v>88</v>
      </c>
      <c r="AY455" s="17" t="s">
        <v>172</v>
      </c>
      <c r="BE455" s="161">
        <f>IF(N455="základní",J455,0)</f>
        <v>0</v>
      </c>
      <c r="BF455" s="161">
        <f>IF(N455="snížená",J455,0)</f>
        <v>0</v>
      </c>
      <c r="BG455" s="161">
        <f>IF(N455="zákl. přenesená",J455,0)</f>
        <v>0</v>
      </c>
      <c r="BH455" s="161">
        <f>IF(N455="sníž. přenesená",J455,0)</f>
        <v>0</v>
      </c>
      <c r="BI455" s="161">
        <f>IF(N455="nulová",J455,0)</f>
        <v>0</v>
      </c>
      <c r="BJ455" s="17" t="s">
        <v>85</v>
      </c>
      <c r="BK455" s="161">
        <f>ROUND(I455*H455,2)</f>
        <v>0</v>
      </c>
      <c r="BL455" s="17" t="s">
        <v>179</v>
      </c>
      <c r="BM455" s="160" t="s">
        <v>1230</v>
      </c>
    </row>
    <row r="456" spans="2:63" s="12" customFormat="1" ht="25.9" customHeight="1">
      <c r="B456" s="135"/>
      <c r="D456" s="136" t="s">
        <v>77</v>
      </c>
      <c r="E456" s="137" t="s">
        <v>627</v>
      </c>
      <c r="F456" s="137" t="s">
        <v>628</v>
      </c>
      <c r="I456" s="138"/>
      <c r="J456" s="139">
        <f>BK456</f>
        <v>0</v>
      </c>
      <c r="L456" s="135"/>
      <c r="M456" s="140"/>
      <c r="N456" s="141"/>
      <c r="O456" s="141"/>
      <c r="P456" s="142">
        <f>P457+P461</f>
        <v>0</v>
      </c>
      <c r="Q456" s="141"/>
      <c r="R456" s="142">
        <f>R457+R461</f>
        <v>0.135598</v>
      </c>
      <c r="S456" s="141"/>
      <c r="T456" s="143">
        <f>T457+T461</f>
        <v>0</v>
      </c>
      <c r="AR456" s="136" t="s">
        <v>88</v>
      </c>
      <c r="AT456" s="144" t="s">
        <v>77</v>
      </c>
      <c r="AU456" s="144" t="s">
        <v>78</v>
      </c>
      <c r="AY456" s="136" t="s">
        <v>172</v>
      </c>
      <c r="BK456" s="145">
        <f>BK457+BK461</f>
        <v>0</v>
      </c>
    </row>
    <row r="457" spans="2:63" s="12" customFormat="1" ht="22.75" customHeight="1">
      <c r="B457" s="135"/>
      <c r="D457" s="136" t="s">
        <v>77</v>
      </c>
      <c r="E457" s="146" t="s">
        <v>1231</v>
      </c>
      <c r="F457" s="146" t="s">
        <v>1232</v>
      </c>
      <c r="I457" s="138"/>
      <c r="J457" s="147">
        <f>BK457</f>
        <v>0</v>
      </c>
      <c r="L457" s="135"/>
      <c r="M457" s="140"/>
      <c r="N457" s="141"/>
      <c r="O457" s="141"/>
      <c r="P457" s="142">
        <f>SUM(P458:P460)</f>
        <v>0</v>
      </c>
      <c r="Q457" s="141"/>
      <c r="R457" s="142">
        <f>SUM(R458:R460)</f>
        <v>0.02595</v>
      </c>
      <c r="S457" s="141"/>
      <c r="T457" s="143">
        <f>SUM(T458:T460)</f>
        <v>0</v>
      </c>
      <c r="AR457" s="136" t="s">
        <v>88</v>
      </c>
      <c r="AT457" s="144" t="s">
        <v>77</v>
      </c>
      <c r="AU457" s="144" t="s">
        <v>85</v>
      </c>
      <c r="AY457" s="136" t="s">
        <v>172</v>
      </c>
      <c r="BK457" s="145">
        <f>SUM(BK458:BK460)</f>
        <v>0</v>
      </c>
    </row>
    <row r="458" spans="1:65" s="2" customFormat="1" ht="14.4" customHeight="1">
      <c r="A458" s="32"/>
      <c r="B458" s="148"/>
      <c r="C458" s="149" t="s">
        <v>1233</v>
      </c>
      <c r="D458" s="149" t="s">
        <v>174</v>
      </c>
      <c r="E458" s="150" t="s">
        <v>1234</v>
      </c>
      <c r="F458" s="151" t="s">
        <v>1235</v>
      </c>
      <c r="G458" s="152" t="s">
        <v>200</v>
      </c>
      <c r="H458" s="153">
        <v>2595</v>
      </c>
      <c r="I458" s="154"/>
      <c r="J458" s="155">
        <f>ROUND(I458*H458,2)</f>
        <v>0</v>
      </c>
      <c r="K458" s="151" t="s">
        <v>178</v>
      </c>
      <c r="L458" s="33"/>
      <c r="M458" s="156" t="s">
        <v>1</v>
      </c>
      <c r="N458" s="157" t="s">
        <v>43</v>
      </c>
      <c r="O458" s="58"/>
      <c r="P458" s="158">
        <f>O458*H458</f>
        <v>0</v>
      </c>
      <c r="Q458" s="158">
        <v>1E-05</v>
      </c>
      <c r="R458" s="158">
        <f>Q458*H458</f>
        <v>0.02595</v>
      </c>
      <c r="S458" s="158">
        <v>0</v>
      </c>
      <c r="T458" s="159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60" t="s">
        <v>257</v>
      </c>
      <c r="AT458" s="160" t="s">
        <v>174</v>
      </c>
      <c r="AU458" s="160" t="s">
        <v>88</v>
      </c>
      <c r="AY458" s="17" t="s">
        <v>172</v>
      </c>
      <c r="BE458" s="161">
        <f>IF(N458="základní",J458,0)</f>
        <v>0</v>
      </c>
      <c r="BF458" s="161">
        <f>IF(N458="snížená",J458,0)</f>
        <v>0</v>
      </c>
      <c r="BG458" s="161">
        <f>IF(N458="zákl. přenesená",J458,0)</f>
        <v>0</v>
      </c>
      <c r="BH458" s="161">
        <f>IF(N458="sníž. přenesená",J458,0)</f>
        <v>0</v>
      </c>
      <c r="BI458" s="161">
        <f>IF(N458="nulová",J458,0)</f>
        <v>0</v>
      </c>
      <c r="BJ458" s="17" t="s">
        <v>85</v>
      </c>
      <c r="BK458" s="161">
        <f>ROUND(I458*H458,2)</f>
        <v>0</v>
      </c>
      <c r="BL458" s="17" t="s">
        <v>257</v>
      </c>
      <c r="BM458" s="160" t="s">
        <v>1236</v>
      </c>
    </row>
    <row r="459" spans="1:47" s="2" customFormat="1" ht="27">
      <c r="A459" s="32"/>
      <c r="B459" s="33"/>
      <c r="C459" s="32"/>
      <c r="D459" s="163" t="s">
        <v>191</v>
      </c>
      <c r="E459" s="32"/>
      <c r="F459" s="171" t="s">
        <v>1237</v>
      </c>
      <c r="G459" s="32"/>
      <c r="H459" s="32"/>
      <c r="I459" s="172"/>
      <c r="J459" s="32"/>
      <c r="K459" s="32"/>
      <c r="L459" s="33"/>
      <c r="M459" s="173"/>
      <c r="N459" s="174"/>
      <c r="O459" s="58"/>
      <c r="P459" s="58"/>
      <c r="Q459" s="58"/>
      <c r="R459" s="58"/>
      <c r="S459" s="58"/>
      <c r="T459" s="59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T459" s="17" t="s">
        <v>191</v>
      </c>
      <c r="AU459" s="17" t="s">
        <v>88</v>
      </c>
    </row>
    <row r="460" spans="2:51" s="13" customFormat="1" ht="10">
      <c r="B460" s="162"/>
      <c r="D460" s="163" t="s">
        <v>181</v>
      </c>
      <c r="E460" s="164" t="s">
        <v>1</v>
      </c>
      <c r="F460" s="165" t="s">
        <v>1238</v>
      </c>
      <c r="H460" s="166">
        <v>2595</v>
      </c>
      <c r="I460" s="167"/>
      <c r="L460" s="162"/>
      <c r="M460" s="168"/>
      <c r="N460" s="169"/>
      <c r="O460" s="169"/>
      <c r="P460" s="169"/>
      <c r="Q460" s="169"/>
      <c r="R460" s="169"/>
      <c r="S460" s="169"/>
      <c r="T460" s="170"/>
      <c r="AT460" s="164" t="s">
        <v>181</v>
      </c>
      <c r="AU460" s="164" t="s">
        <v>88</v>
      </c>
      <c r="AV460" s="13" t="s">
        <v>88</v>
      </c>
      <c r="AW460" s="13" t="s">
        <v>34</v>
      </c>
      <c r="AX460" s="13" t="s">
        <v>85</v>
      </c>
      <c r="AY460" s="164" t="s">
        <v>172</v>
      </c>
    </row>
    <row r="461" spans="2:63" s="12" customFormat="1" ht="22.75" customHeight="1">
      <c r="B461" s="135"/>
      <c r="D461" s="136" t="s">
        <v>77</v>
      </c>
      <c r="E461" s="146" t="s">
        <v>1239</v>
      </c>
      <c r="F461" s="146" t="s">
        <v>1240</v>
      </c>
      <c r="I461" s="138"/>
      <c r="J461" s="147">
        <f>BK461</f>
        <v>0</v>
      </c>
      <c r="L461" s="135"/>
      <c r="M461" s="140"/>
      <c r="N461" s="141"/>
      <c r="O461" s="141"/>
      <c r="P461" s="142">
        <f>SUM(P462:P465)</f>
        <v>0</v>
      </c>
      <c r="Q461" s="141"/>
      <c r="R461" s="142">
        <f>SUM(R462:R465)</f>
        <v>0.109648</v>
      </c>
      <c r="S461" s="141"/>
      <c r="T461" s="143">
        <f>SUM(T462:T465)</f>
        <v>0</v>
      </c>
      <c r="AR461" s="136" t="s">
        <v>88</v>
      </c>
      <c r="AT461" s="144" t="s">
        <v>77</v>
      </c>
      <c r="AU461" s="144" t="s">
        <v>85</v>
      </c>
      <c r="AY461" s="136" t="s">
        <v>172</v>
      </c>
      <c r="BK461" s="145">
        <f>SUM(BK462:BK465)</f>
        <v>0</v>
      </c>
    </row>
    <row r="462" spans="1:65" s="2" customFormat="1" ht="24.15" customHeight="1">
      <c r="A462" s="32"/>
      <c r="B462" s="148"/>
      <c r="C462" s="149" t="s">
        <v>1241</v>
      </c>
      <c r="D462" s="149" t="s">
        <v>174</v>
      </c>
      <c r="E462" s="150" t="s">
        <v>1242</v>
      </c>
      <c r="F462" s="151" t="s">
        <v>1243</v>
      </c>
      <c r="G462" s="152" t="s">
        <v>200</v>
      </c>
      <c r="H462" s="153">
        <v>1424</v>
      </c>
      <c r="I462" s="154"/>
      <c r="J462" s="155">
        <f>ROUND(I462*H462,2)</f>
        <v>0</v>
      </c>
      <c r="K462" s="151" t="s">
        <v>178</v>
      </c>
      <c r="L462" s="33"/>
      <c r="M462" s="156" t="s">
        <v>1</v>
      </c>
      <c r="N462" s="157" t="s">
        <v>43</v>
      </c>
      <c r="O462" s="58"/>
      <c r="P462" s="158">
        <f>O462*H462</f>
        <v>0</v>
      </c>
      <c r="Q462" s="158">
        <v>0</v>
      </c>
      <c r="R462" s="158">
        <f>Q462*H462</f>
        <v>0</v>
      </c>
      <c r="S462" s="158">
        <v>0</v>
      </c>
      <c r="T462" s="159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60" t="s">
        <v>257</v>
      </c>
      <c r="AT462" s="160" t="s">
        <v>174</v>
      </c>
      <c r="AU462" s="160" t="s">
        <v>88</v>
      </c>
      <c r="AY462" s="17" t="s">
        <v>172</v>
      </c>
      <c r="BE462" s="161">
        <f>IF(N462="základní",J462,0)</f>
        <v>0</v>
      </c>
      <c r="BF462" s="161">
        <f>IF(N462="snížená",J462,0)</f>
        <v>0</v>
      </c>
      <c r="BG462" s="161">
        <f>IF(N462="zákl. přenesená",J462,0)</f>
        <v>0</v>
      </c>
      <c r="BH462" s="161">
        <f>IF(N462="sníž. přenesená",J462,0)</f>
        <v>0</v>
      </c>
      <c r="BI462" s="161">
        <f>IF(N462="nulová",J462,0)</f>
        <v>0</v>
      </c>
      <c r="BJ462" s="17" t="s">
        <v>85</v>
      </c>
      <c r="BK462" s="161">
        <f>ROUND(I462*H462,2)</f>
        <v>0</v>
      </c>
      <c r="BL462" s="17" t="s">
        <v>257</v>
      </c>
      <c r="BM462" s="160" t="s">
        <v>1244</v>
      </c>
    </row>
    <row r="463" spans="1:65" s="2" customFormat="1" ht="14.4" customHeight="1">
      <c r="A463" s="32"/>
      <c r="B463" s="148"/>
      <c r="C463" s="183" t="s">
        <v>1245</v>
      </c>
      <c r="D463" s="183" t="s">
        <v>250</v>
      </c>
      <c r="E463" s="184" t="s">
        <v>1246</v>
      </c>
      <c r="F463" s="185" t="s">
        <v>1247</v>
      </c>
      <c r="G463" s="186" t="s">
        <v>200</v>
      </c>
      <c r="H463" s="187">
        <v>1566.4</v>
      </c>
      <c r="I463" s="188"/>
      <c r="J463" s="189">
        <f>ROUND(I463*H463,2)</f>
        <v>0</v>
      </c>
      <c r="K463" s="185" t="s">
        <v>178</v>
      </c>
      <c r="L463" s="190"/>
      <c r="M463" s="191" t="s">
        <v>1</v>
      </c>
      <c r="N463" s="192" t="s">
        <v>43</v>
      </c>
      <c r="O463" s="58"/>
      <c r="P463" s="158">
        <f>O463*H463</f>
        <v>0</v>
      </c>
      <c r="Q463" s="158">
        <v>7E-05</v>
      </c>
      <c r="R463" s="158">
        <f>Q463*H463</f>
        <v>0.109648</v>
      </c>
      <c r="S463" s="158">
        <v>0</v>
      </c>
      <c r="T463" s="159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60" t="s">
        <v>348</v>
      </c>
      <c r="AT463" s="160" t="s">
        <v>250</v>
      </c>
      <c r="AU463" s="160" t="s">
        <v>88</v>
      </c>
      <c r="AY463" s="17" t="s">
        <v>172</v>
      </c>
      <c r="BE463" s="161">
        <f>IF(N463="základní",J463,0)</f>
        <v>0</v>
      </c>
      <c r="BF463" s="161">
        <f>IF(N463="snížená",J463,0)</f>
        <v>0</v>
      </c>
      <c r="BG463" s="161">
        <f>IF(N463="zákl. přenesená",J463,0)</f>
        <v>0</v>
      </c>
      <c r="BH463" s="161">
        <f>IF(N463="sníž. přenesená",J463,0)</f>
        <v>0</v>
      </c>
      <c r="BI463" s="161">
        <f>IF(N463="nulová",J463,0)</f>
        <v>0</v>
      </c>
      <c r="BJ463" s="17" t="s">
        <v>85</v>
      </c>
      <c r="BK463" s="161">
        <f>ROUND(I463*H463,2)</f>
        <v>0</v>
      </c>
      <c r="BL463" s="17" t="s">
        <v>257</v>
      </c>
      <c r="BM463" s="160" t="s">
        <v>1248</v>
      </c>
    </row>
    <row r="464" spans="2:51" s="13" customFormat="1" ht="10">
      <c r="B464" s="162"/>
      <c r="D464" s="163" t="s">
        <v>181</v>
      </c>
      <c r="F464" s="165" t="s">
        <v>1249</v>
      </c>
      <c r="H464" s="166">
        <v>1566.4</v>
      </c>
      <c r="I464" s="167"/>
      <c r="L464" s="162"/>
      <c r="M464" s="168"/>
      <c r="N464" s="169"/>
      <c r="O464" s="169"/>
      <c r="P464" s="169"/>
      <c r="Q464" s="169"/>
      <c r="R464" s="169"/>
      <c r="S464" s="169"/>
      <c r="T464" s="170"/>
      <c r="AT464" s="164" t="s">
        <v>181</v>
      </c>
      <c r="AU464" s="164" t="s">
        <v>88</v>
      </c>
      <c r="AV464" s="13" t="s">
        <v>88</v>
      </c>
      <c r="AW464" s="13" t="s">
        <v>3</v>
      </c>
      <c r="AX464" s="13" t="s">
        <v>85</v>
      </c>
      <c r="AY464" s="164" t="s">
        <v>172</v>
      </c>
    </row>
    <row r="465" spans="1:65" s="2" customFormat="1" ht="24.15" customHeight="1">
      <c r="A465" s="32"/>
      <c r="B465" s="148"/>
      <c r="C465" s="149" t="s">
        <v>1250</v>
      </c>
      <c r="D465" s="149" t="s">
        <v>174</v>
      </c>
      <c r="E465" s="150" t="s">
        <v>1251</v>
      </c>
      <c r="F465" s="151" t="s">
        <v>1252</v>
      </c>
      <c r="G465" s="152" t="s">
        <v>294</v>
      </c>
      <c r="H465" s="153">
        <v>0.11</v>
      </c>
      <c r="I465" s="154"/>
      <c r="J465" s="155">
        <f>ROUND(I465*H465,2)</f>
        <v>0</v>
      </c>
      <c r="K465" s="151" t="s">
        <v>178</v>
      </c>
      <c r="L465" s="33"/>
      <c r="M465" s="156" t="s">
        <v>1</v>
      </c>
      <c r="N465" s="157" t="s">
        <v>43</v>
      </c>
      <c r="O465" s="58"/>
      <c r="P465" s="158">
        <f>O465*H465</f>
        <v>0</v>
      </c>
      <c r="Q465" s="158">
        <v>0</v>
      </c>
      <c r="R465" s="158">
        <f>Q465*H465</f>
        <v>0</v>
      </c>
      <c r="S465" s="158">
        <v>0</v>
      </c>
      <c r="T465" s="159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60" t="s">
        <v>257</v>
      </c>
      <c r="AT465" s="160" t="s">
        <v>174</v>
      </c>
      <c r="AU465" s="160" t="s">
        <v>88</v>
      </c>
      <c r="AY465" s="17" t="s">
        <v>172</v>
      </c>
      <c r="BE465" s="161">
        <f>IF(N465="základní",J465,0)</f>
        <v>0</v>
      </c>
      <c r="BF465" s="161">
        <f>IF(N465="snížená",J465,0)</f>
        <v>0</v>
      </c>
      <c r="BG465" s="161">
        <f>IF(N465="zákl. přenesená",J465,0)</f>
        <v>0</v>
      </c>
      <c r="BH465" s="161">
        <f>IF(N465="sníž. přenesená",J465,0)</f>
        <v>0</v>
      </c>
      <c r="BI465" s="161">
        <f>IF(N465="nulová",J465,0)</f>
        <v>0</v>
      </c>
      <c r="BJ465" s="17" t="s">
        <v>85</v>
      </c>
      <c r="BK465" s="161">
        <f>ROUND(I465*H465,2)</f>
        <v>0</v>
      </c>
      <c r="BL465" s="17" t="s">
        <v>257</v>
      </c>
      <c r="BM465" s="160" t="s">
        <v>1253</v>
      </c>
    </row>
    <row r="466" spans="2:63" s="12" customFormat="1" ht="25.9" customHeight="1">
      <c r="B466" s="135"/>
      <c r="D466" s="136" t="s">
        <v>77</v>
      </c>
      <c r="E466" s="137" t="s">
        <v>635</v>
      </c>
      <c r="F466" s="137" t="s">
        <v>636</v>
      </c>
      <c r="I466" s="138"/>
      <c r="J466" s="139">
        <f>BK466</f>
        <v>0</v>
      </c>
      <c r="L466" s="135"/>
      <c r="M466" s="140"/>
      <c r="N466" s="141"/>
      <c r="O466" s="141"/>
      <c r="P466" s="142">
        <f>P467</f>
        <v>0</v>
      </c>
      <c r="Q466" s="141"/>
      <c r="R466" s="142">
        <f>R467</f>
        <v>0</v>
      </c>
      <c r="S466" s="141"/>
      <c r="T466" s="143">
        <f>T467</f>
        <v>0</v>
      </c>
      <c r="AR466" s="136" t="s">
        <v>197</v>
      </c>
      <c r="AT466" s="144" t="s">
        <v>77</v>
      </c>
      <c r="AU466" s="144" t="s">
        <v>78</v>
      </c>
      <c r="AY466" s="136" t="s">
        <v>172</v>
      </c>
      <c r="BK466" s="145">
        <f>BK467</f>
        <v>0</v>
      </c>
    </row>
    <row r="467" spans="2:63" s="12" customFormat="1" ht="22.75" customHeight="1">
      <c r="B467" s="135"/>
      <c r="D467" s="136" t="s">
        <v>77</v>
      </c>
      <c r="E467" s="146" t="s">
        <v>637</v>
      </c>
      <c r="F467" s="146" t="s">
        <v>638</v>
      </c>
      <c r="I467" s="138"/>
      <c r="J467" s="147">
        <f>BK467</f>
        <v>0</v>
      </c>
      <c r="L467" s="135"/>
      <c r="M467" s="140"/>
      <c r="N467" s="141"/>
      <c r="O467" s="141"/>
      <c r="P467" s="142">
        <f>SUM(P468:P473)</f>
        <v>0</v>
      </c>
      <c r="Q467" s="141"/>
      <c r="R467" s="142">
        <f>SUM(R468:R473)</f>
        <v>0</v>
      </c>
      <c r="S467" s="141"/>
      <c r="T467" s="143">
        <f>SUM(T468:T473)</f>
        <v>0</v>
      </c>
      <c r="AR467" s="136" t="s">
        <v>197</v>
      </c>
      <c r="AT467" s="144" t="s">
        <v>77</v>
      </c>
      <c r="AU467" s="144" t="s">
        <v>85</v>
      </c>
      <c r="AY467" s="136" t="s">
        <v>172</v>
      </c>
      <c r="BK467" s="145">
        <f>SUM(BK468:BK473)</f>
        <v>0</v>
      </c>
    </row>
    <row r="468" spans="1:65" s="2" customFormat="1" ht="14.4" customHeight="1">
      <c r="A468" s="32"/>
      <c r="B468" s="148"/>
      <c r="C468" s="149" t="s">
        <v>1254</v>
      </c>
      <c r="D468" s="149" t="s">
        <v>174</v>
      </c>
      <c r="E468" s="150" t="s">
        <v>1255</v>
      </c>
      <c r="F468" s="151" t="s">
        <v>1256</v>
      </c>
      <c r="G468" s="152" t="s">
        <v>556</v>
      </c>
      <c r="H468" s="153">
        <v>1</v>
      </c>
      <c r="I468" s="154"/>
      <c r="J468" s="155">
        <f>ROUND(I468*H468,2)</f>
        <v>0</v>
      </c>
      <c r="K468" s="151" t="s">
        <v>178</v>
      </c>
      <c r="L468" s="33"/>
      <c r="M468" s="156" t="s">
        <v>1</v>
      </c>
      <c r="N468" s="157" t="s">
        <v>43</v>
      </c>
      <c r="O468" s="58"/>
      <c r="P468" s="158">
        <f>O468*H468</f>
        <v>0</v>
      </c>
      <c r="Q468" s="158">
        <v>0</v>
      </c>
      <c r="R468" s="158">
        <f>Q468*H468</f>
        <v>0</v>
      </c>
      <c r="S468" s="158">
        <v>0</v>
      </c>
      <c r="T468" s="159">
        <f>S468*H468</f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60" t="s">
        <v>642</v>
      </c>
      <c r="AT468" s="160" t="s">
        <v>174</v>
      </c>
      <c r="AU468" s="160" t="s">
        <v>88</v>
      </c>
      <c r="AY468" s="17" t="s">
        <v>172</v>
      </c>
      <c r="BE468" s="161">
        <f>IF(N468="základní",J468,0)</f>
        <v>0</v>
      </c>
      <c r="BF468" s="161">
        <f>IF(N468="snížená",J468,0)</f>
        <v>0</v>
      </c>
      <c r="BG468" s="161">
        <f>IF(N468="zákl. přenesená",J468,0)</f>
        <v>0</v>
      </c>
      <c r="BH468" s="161">
        <f>IF(N468="sníž. přenesená",J468,0)</f>
        <v>0</v>
      </c>
      <c r="BI468" s="161">
        <f>IF(N468="nulová",J468,0)</f>
        <v>0</v>
      </c>
      <c r="BJ468" s="17" t="s">
        <v>85</v>
      </c>
      <c r="BK468" s="161">
        <f>ROUND(I468*H468,2)</f>
        <v>0</v>
      </c>
      <c r="BL468" s="17" t="s">
        <v>642</v>
      </c>
      <c r="BM468" s="160" t="s">
        <v>1257</v>
      </c>
    </row>
    <row r="469" spans="1:47" s="2" customFormat="1" ht="27">
      <c r="A469" s="32"/>
      <c r="B469" s="33"/>
      <c r="C469" s="32"/>
      <c r="D469" s="163" t="s">
        <v>191</v>
      </c>
      <c r="E469" s="32"/>
      <c r="F469" s="171" t="s">
        <v>1237</v>
      </c>
      <c r="G469" s="32"/>
      <c r="H469" s="32"/>
      <c r="I469" s="172"/>
      <c r="J469" s="32"/>
      <c r="K469" s="32"/>
      <c r="L469" s="33"/>
      <c r="M469" s="173"/>
      <c r="N469" s="174"/>
      <c r="O469" s="58"/>
      <c r="P469" s="58"/>
      <c r="Q469" s="58"/>
      <c r="R469" s="58"/>
      <c r="S469" s="58"/>
      <c r="T469" s="59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T469" s="17" t="s">
        <v>191</v>
      </c>
      <c r="AU469" s="17" t="s">
        <v>88</v>
      </c>
    </row>
    <row r="470" spans="1:65" s="2" customFormat="1" ht="14.4" customHeight="1">
      <c r="A470" s="32"/>
      <c r="B470" s="148"/>
      <c r="C470" s="149" t="s">
        <v>1258</v>
      </c>
      <c r="D470" s="149" t="s">
        <v>174</v>
      </c>
      <c r="E470" s="150" t="s">
        <v>1259</v>
      </c>
      <c r="F470" s="151" t="s">
        <v>1260</v>
      </c>
      <c r="G470" s="152" t="s">
        <v>556</v>
      </c>
      <c r="H470" s="153">
        <v>1</v>
      </c>
      <c r="I470" s="154"/>
      <c r="J470" s="155">
        <f>ROUND(I470*H470,2)</f>
        <v>0</v>
      </c>
      <c r="K470" s="151" t="s">
        <v>178</v>
      </c>
      <c r="L470" s="33"/>
      <c r="M470" s="156" t="s">
        <v>1</v>
      </c>
      <c r="N470" s="157" t="s">
        <v>43</v>
      </c>
      <c r="O470" s="58"/>
      <c r="P470" s="158">
        <f>O470*H470</f>
        <v>0</v>
      </c>
      <c r="Q470" s="158">
        <v>0</v>
      </c>
      <c r="R470" s="158">
        <f>Q470*H470</f>
        <v>0</v>
      </c>
      <c r="S470" s="158">
        <v>0</v>
      </c>
      <c r="T470" s="159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60" t="s">
        <v>642</v>
      </c>
      <c r="AT470" s="160" t="s">
        <v>174</v>
      </c>
      <c r="AU470" s="160" t="s">
        <v>88</v>
      </c>
      <c r="AY470" s="17" t="s">
        <v>172</v>
      </c>
      <c r="BE470" s="161">
        <f>IF(N470="základní",J470,0)</f>
        <v>0</v>
      </c>
      <c r="BF470" s="161">
        <f>IF(N470="snížená",J470,0)</f>
        <v>0</v>
      </c>
      <c r="BG470" s="161">
        <f>IF(N470="zákl. přenesená",J470,0)</f>
        <v>0</v>
      </c>
      <c r="BH470" s="161">
        <f>IF(N470="sníž. přenesená",J470,0)</f>
        <v>0</v>
      </c>
      <c r="BI470" s="161">
        <f>IF(N470="nulová",J470,0)</f>
        <v>0</v>
      </c>
      <c r="BJ470" s="17" t="s">
        <v>85</v>
      </c>
      <c r="BK470" s="161">
        <f>ROUND(I470*H470,2)</f>
        <v>0</v>
      </c>
      <c r="BL470" s="17" t="s">
        <v>642</v>
      </c>
      <c r="BM470" s="160" t="s">
        <v>1261</v>
      </c>
    </row>
    <row r="471" spans="1:47" s="2" customFormat="1" ht="27">
      <c r="A471" s="32"/>
      <c r="B471" s="33"/>
      <c r="C471" s="32"/>
      <c r="D471" s="163" t="s">
        <v>191</v>
      </c>
      <c r="E471" s="32"/>
      <c r="F471" s="171" t="s">
        <v>1237</v>
      </c>
      <c r="G471" s="32"/>
      <c r="H471" s="32"/>
      <c r="I471" s="172"/>
      <c r="J471" s="32"/>
      <c r="K471" s="32"/>
      <c r="L471" s="33"/>
      <c r="M471" s="173"/>
      <c r="N471" s="174"/>
      <c r="O471" s="58"/>
      <c r="P471" s="58"/>
      <c r="Q471" s="58"/>
      <c r="R471" s="58"/>
      <c r="S471" s="58"/>
      <c r="T471" s="59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T471" s="17" t="s">
        <v>191</v>
      </c>
      <c r="AU471" s="17" t="s">
        <v>88</v>
      </c>
    </row>
    <row r="472" spans="1:65" s="2" customFormat="1" ht="14.4" customHeight="1">
      <c r="A472" s="32"/>
      <c r="B472" s="148"/>
      <c r="C472" s="149" t="s">
        <v>1262</v>
      </c>
      <c r="D472" s="149" t="s">
        <v>174</v>
      </c>
      <c r="E472" s="150" t="s">
        <v>1263</v>
      </c>
      <c r="F472" s="151" t="s">
        <v>1264</v>
      </c>
      <c r="G472" s="152" t="s">
        <v>556</v>
      </c>
      <c r="H472" s="153">
        <v>1</v>
      </c>
      <c r="I472" s="154"/>
      <c r="J472" s="155">
        <f>ROUND(I472*H472,2)</f>
        <v>0</v>
      </c>
      <c r="K472" s="151" t="s">
        <v>178</v>
      </c>
      <c r="L472" s="33"/>
      <c r="M472" s="156" t="s">
        <v>1</v>
      </c>
      <c r="N472" s="157" t="s">
        <v>43</v>
      </c>
      <c r="O472" s="58"/>
      <c r="P472" s="158">
        <f>O472*H472</f>
        <v>0</v>
      </c>
      <c r="Q472" s="158">
        <v>0</v>
      </c>
      <c r="R472" s="158">
        <f>Q472*H472</f>
        <v>0</v>
      </c>
      <c r="S472" s="158">
        <v>0</v>
      </c>
      <c r="T472" s="159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60" t="s">
        <v>642</v>
      </c>
      <c r="AT472" s="160" t="s">
        <v>174</v>
      </c>
      <c r="AU472" s="160" t="s">
        <v>88</v>
      </c>
      <c r="AY472" s="17" t="s">
        <v>172</v>
      </c>
      <c r="BE472" s="161">
        <f>IF(N472="základní",J472,0)</f>
        <v>0</v>
      </c>
      <c r="BF472" s="161">
        <f>IF(N472="snížená",J472,0)</f>
        <v>0</v>
      </c>
      <c r="BG472" s="161">
        <f>IF(N472="zákl. přenesená",J472,0)</f>
        <v>0</v>
      </c>
      <c r="BH472" s="161">
        <f>IF(N472="sníž. přenesená",J472,0)</f>
        <v>0</v>
      </c>
      <c r="BI472" s="161">
        <f>IF(N472="nulová",J472,0)</f>
        <v>0</v>
      </c>
      <c r="BJ472" s="17" t="s">
        <v>85</v>
      </c>
      <c r="BK472" s="161">
        <f>ROUND(I472*H472,2)</f>
        <v>0</v>
      </c>
      <c r="BL472" s="17" t="s">
        <v>642</v>
      </c>
      <c r="BM472" s="160" t="s">
        <v>1265</v>
      </c>
    </row>
    <row r="473" spans="1:47" s="2" customFormat="1" ht="18">
      <c r="A473" s="32"/>
      <c r="B473" s="33"/>
      <c r="C473" s="32"/>
      <c r="D473" s="163" t="s">
        <v>191</v>
      </c>
      <c r="E473" s="32"/>
      <c r="F473" s="171" t="s">
        <v>1266</v>
      </c>
      <c r="G473" s="32"/>
      <c r="H473" s="32"/>
      <c r="I473" s="172"/>
      <c r="J473" s="32"/>
      <c r="K473" s="32"/>
      <c r="L473" s="33"/>
      <c r="M473" s="193"/>
      <c r="N473" s="194"/>
      <c r="O473" s="195"/>
      <c r="P473" s="195"/>
      <c r="Q473" s="195"/>
      <c r="R473" s="195"/>
      <c r="S473" s="195"/>
      <c r="T473" s="196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T473" s="17" t="s">
        <v>191</v>
      </c>
      <c r="AU473" s="17" t="s">
        <v>88</v>
      </c>
    </row>
    <row r="474" spans="1:31" s="2" customFormat="1" ht="7" customHeight="1">
      <c r="A474" s="32"/>
      <c r="B474" s="47"/>
      <c r="C474" s="48"/>
      <c r="D474" s="48"/>
      <c r="E474" s="48"/>
      <c r="F474" s="48"/>
      <c r="G474" s="48"/>
      <c r="H474" s="48"/>
      <c r="I474" s="48"/>
      <c r="J474" s="48"/>
      <c r="K474" s="48"/>
      <c r="L474" s="33"/>
      <c r="M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</row>
  </sheetData>
  <autoFilter ref="C132:K473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99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136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1267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87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ROUND(J131,2)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ROUND((SUM(BE131:BE204)),2)</f>
        <v>0</v>
      </c>
      <c r="G35" s="32"/>
      <c r="H35" s="32"/>
      <c r="I35" s="105">
        <v>0.21</v>
      </c>
      <c r="J35" s="104">
        <f>ROUND(((SUM(BE131:BE204))*I35),2)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ROUND((SUM(BF131:BF204)),2)</f>
        <v>0</v>
      </c>
      <c r="G36" s="32"/>
      <c r="H36" s="32"/>
      <c r="I36" s="105">
        <v>0.15</v>
      </c>
      <c r="J36" s="104">
        <f>ROUND(((SUM(BF131:BF204))*I36),2)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ROUND((SUM(BG131:BG204)),2)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ROUND((SUM(BH131:BH204)),2)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ROUND((SUM(BI131:BI204)),2)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136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304 - Přípojky vodovodu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J131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J133</f>
        <v>0</v>
      </c>
      <c r="L100" s="121"/>
    </row>
    <row r="101" spans="2:12" s="10" customFormat="1" ht="19.9" customHeight="1">
      <c r="B101" s="121"/>
      <c r="D101" s="122" t="s">
        <v>147</v>
      </c>
      <c r="E101" s="123"/>
      <c r="F101" s="123"/>
      <c r="G101" s="123"/>
      <c r="H101" s="123"/>
      <c r="I101" s="123"/>
      <c r="J101" s="124">
        <f>J160</f>
        <v>0</v>
      </c>
      <c r="L101" s="121"/>
    </row>
    <row r="102" spans="2:12" s="10" customFormat="1" ht="19.9" customHeight="1">
      <c r="B102" s="121"/>
      <c r="D102" s="122" t="s">
        <v>149</v>
      </c>
      <c r="E102" s="123"/>
      <c r="F102" s="123"/>
      <c r="G102" s="123"/>
      <c r="H102" s="123"/>
      <c r="I102" s="123"/>
      <c r="J102" s="124">
        <f>J163</f>
        <v>0</v>
      </c>
      <c r="L102" s="121"/>
    </row>
    <row r="103" spans="2:12" s="10" customFormat="1" ht="19.9" customHeight="1">
      <c r="B103" s="121"/>
      <c r="D103" s="122" t="s">
        <v>151</v>
      </c>
      <c r="E103" s="123"/>
      <c r="F103" s="123"/>
      <c r="G103" s="123"/>
      <c r="H103" s="123"/>
      <c r="I103" s="123"/>
      <c r="J103" s="124">
        <f>J181</f>
        <v>0</v>
      </c>
      <c r="L103" s="121"/>
    </row>
    <row r="104" spans="2:12" s="10" customFormat="1" ht="19.9" customHeight="1">
      <c r="B104" s="121"/>
      <c r="D104" s="122" t="s">
        <v>152</v>
      </c>
      <c r="E104" s="123"/>
      <c r="F104" s="123"/>
      <c r="G104" s="123"/>
      <c r="H104" s="123"/>
      <c r="I104" s="123"/>
      <c r="J104" s="124">
        <f>J187</f>
        <v>0</v>
      </c>
      <c r="L104" s="121"/>
    </row>
    <row r="105" spans="2:12" s="9" customFormat="1" ht="25" customHeight="1">
      <c r="B105" s="117"/>
      <c r="D105" s="118" t="s">
        <v>153</v>
      </c>
      <c r="E105" s="119"/>
      <c r="F105" s="119"/>
      <c r="G105" s="119"/>
      <c r="H105" s="119"/>
      <c r="I105" s="119"/>
      <c r="J105" s="120">
        <f>J190</f>
        <v>0</v>
      </c>
      <c r="L105" s="117"/>
    </row>
    <row r="106" spans="2:12" s="10" customFormat="1" ht="19.9" customHeight="1">
      <c r="B106" s="121"/>
      <c r="D106" s="122" t="s">
        <v>651</v>
      </c>
      <c r="E106" s="123"/>
      <c r="F106" s="123"/>
      <c r="G106" s="123"/>
      <c r="H106" s="123"/>
      <c r="I106" s="123"/>
      <c r="J106" s="124">
        <f>J191</f>
        <v>0</v>
      </c>
      <c r="L106" s="121"/>
    </row>
    <row r="107" spans="2:12" s="10" customFormat="1" ht="19.9" customHeight="1">
      <c r="B107" s="121"/>
      <c r="D107" s="122" t="s">
        <v>652</v>
      </c>
      <c r="E107" s="123"/>
      <c r="F107" s="123"/>
      <c r="G107" s="123"/>
      <c r="H107" s="123"/>
      <c r="I107" s="123"/>
      <c r="J107" s="124">
        <f>J193</f>
        <v>0</v>
      </c>
      <c r="L107" s="121"/>
    </row>
    <row r="108" spans="2:12" s="9" customFormat="1" ht="25" customHeight="1">
      <c r="B108" s="117"/>
      <c r="D108" s="118" t="s">
        <v>155</v>
      </c>
      <c r="E108" s="119"/>
      <c r="F108" s="119"/>
      <c r="G108" s="119"/>
      <c r="H108" s="119"/>
      <c r="I108" s="119"/>
      <c r="J108" s="120">
        <f>J198</f>
        <v>0</v>
      </c>
      <c r="L108" s="117"/>
    </row>
    <row r="109" spans="2:12" s="10" customFormat="1" ht="19.9" customHeight="1">
      <c r="B109" s="121"/>
      <c r="D109" s="122" t="s">
        <v>156</v>
      </c>
      <c r="E109" s="123"/>
      <c r="F109" s="123"/>
      <c r="G109" s="123"/>
      <c r="H109" s="123"/>
      <c r="I109" s="123"/>
      <c r="J109" s="124">
        <f>J199</f>
        <v>0</v>
      </c>
      <c r="L109" s="121"/>
    </row>
    <row r="110" spans="1:31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7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" customHeight="1">
      <c r="A116" s="32"/>
      <c r="B116" s="33"/>
      <c r="C116" s="21" t="s">
        <v>157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16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3.25" customHeight="1">
      <c r="A119" s="32"/>
      <c r="B119" s="33"/>
      <c r="C119" s="32"/>
      <c r="D119" s="32"/>
      <c r="E119" s="254" t="str">
        <f>E7</f>
        <v>Rekonstrukce místních komunikací v sídlišti K Hradišťku v Dačicích - I. Etapa - aktualizace</v>
      </c>
      <c r="F119" s="255"/>
      <c r="G119" s="255"/>
      <c r="H119" s="255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2:12" s="1" customFormat="1" ht="12" customHeight="1">
      <c r="B120" s="20"/>
      <c r="C120" s="27" t="s">
        <v>135</v>
      </c>
      <c r="L120" s="20"/>
    </row>
    <row r="121" spans="1:31" s="2" customFormat="1" ht="23.25" customHeight="1">
      <c r="A121" s="32"/>
      <c r="B121" s="33"/>
      <c r="C121" s="32"/>
      <c r="D121" s="32"/>
      <c r="E121" s="254" t="s">
        <v>136</v>
      </c>
      <c r="F121" s="256"/>
      <c r="G121" s="256"/>
      <c r="H121" s="25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137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16" t="str">
        <f>E11</f>
        <v>SO 304 - Přípojky vodovodu</v>
      </c>
      <c r="F123" s="256"/>
      <c r="G123" s="256"/>
      <c r="H123" s="25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F14</f>
        <v>Dačice</v>
      </c>
      <c r="G125" s="32"/>
      <c r="H125" s="32"/>
      <c r="I125" s="27" t="s">
        <v>22</v>
      </c>
      <c r="J125" s="55" t="str">
        <f>IF(J14="","",J14)</f>
        <v>21. 10. 2021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40" customHeight="1">
      <c r="A127" s="32"/>
      <c r="B127" s="33"/>
      <c r="C127" s="27" t="s">
        <v>24</v>
      </c>
      <c r="D127" s="32"/>
      <c r="E127" s="32"/>
      <c r="F127" s="25" t="str">
        <f>E17</f>
        <v>Město Dačice, Krajířova 27, 380 13 Dačice</v>
      </c>
      <c r="G127" s="32"/>
      <c r="H127" s="32"/>
      <c r="I127" s="27" t="s">
        <v>31</v>
      </c>
      <c r="J127" s="30" t="str">
        <f>E23</f>
        <v>Ing. arch. Martin Jirovský Ph.D., MBA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40" customHeight="1">
      <c r="A128" s="32"/>
      <c r="B128" s="33"/>
      <c r="C128" s="27" t="s">
        <v>29</v>
      </c>
      <c r="D128" s="32"/>
      <c r="E128" s="32"/>
      <c r="F128" s="25" t="str">
        <f>IF(E20="","",E20)</f>
        <v>Vyplň údaj</v>
      </c>
      <c r="G128" s="32"/>
      <c r="H128" s="32"/>
      <c r="I128" s="27" t="s">
        <v>35</v>
      </c>
      <c r="J128" s="30" t="str">
        <f>E26</f>
        <v>Centrum služeb Staré město; Petra Stejskalová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2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25"/>
      <c r="B130" s="126"/>
      <c r="C130" s="127" t="s">
        <v>158</v>
      </c>
      <c r="D130" s="128" t="s">
        <v>63</v>
      </c>
      <c r="E130" s="128" t="s">
        <v>59</v>
      </c>
      <c r="F130" s="128" t="s">
        <v>60</v>
      </c>
      <c r="G130" s="128" t="s">
        <v>159</v>
      </c>
      <c r="H130" s="128" t="s">
        <v>160</v>
      </c>
      <c r="I130" s="128" t="s">
        <v>161</v>
      </c>
      <c r="J130" s="128" t="s">
        <v>141</v>
      </c>
      <c r="K130" s="129" t="s">
        <v>162</v>
      </c>
      <c r="L130" s="130"/>
      <c r="M130" s="62" t="s">
        <v>1</v>
      </c>
      <c r="N130" s="63" t="s">
        <v>42</v>
      </c>
      <c r="O130" s="63" t="s">
        <v>163</v>
      </c>
      <c r="P130" s="63" t="s">
        <v>164</v>
      </c>
      <c r="Q130" s="63" t="s">
        <v>165</v>
      </c>
      <c r="R130" s="63" t="s">
        <v>166</v>
      </c>
      <c r="S130" s="63" t="s">
        <v>167</v>
      </c>
      <c r="T130" s="64" t="s">
        <v>168</v>
      </c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1:63" s="2" customFormat="1" ht="22.75" customHeight="1">
      <c r="A131" s="32"/>
      <c r="B131" s="33"/>
      <c r="C131" s="69" t="s">
        <v>169</v>
      </c>
      <c r="D131" s="32"/>
      <c r="E131" s="32"/>
      <c r="F131" s="32"/>
      <c r="G131" s="32"/>
      <c r="H131" s="32"/>
      <c r="I131" s="32"/>
      <c r="J131" s="131">
        <f>BK131</f>
        <v>0</v>
      </c>
      <c r="K131" s="32"/>
      <c r="L131" s="33"/>
      <c r="M131" s="65"/>
      <c r="N131" s="56"/>
      <c r="O131" s="66"/>
      <c r="P131" s="132">
        <f>P132+P190+P198</f>
        <v>0</v>
      </c>
      <c r="Q131" s="66"/>
      <c r="R131" s="132">
        <f>R132+R190+R198</f>
        <v>177.1775677</v>
      </c>
      <c r="S131" s="66"/>
      <c r="T131" s="133">
        <f>T132+T190+T198</f>
        <v>1.223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77</v>
      </c>
      <c r="AU131" s="17" t="s">
        <v>143</v>
      </c>
      <c r="BK131" s="134">
        <f>BK132+BK190+BK198</f>
        <v>0</v>
      </c>
    </row>
    <row r="132" spans="2:63" s="12" customFormat="1" ht="25.9" customHeight="1">
      <c r="B132" s="135"/>
      <c r="D132" s="136" t="s">
        <v>77</v>
      </c>
      <c r="E132" s="137" t="s">
        <v>170</v>
      </c>
      <c r="F132" s="137" t="s">
        <v>171</v>
      </c>
      <c r="I132" s="138"/>
      <c r="J132" s="139">
        <f>BK132</f>
        <v>0</v>
      </c>
      <c r="L132" s="135"/>
      <c r="M132" s="140"/>
      <c r="N132" s="141"/>
      <c r="O132" s="141"/>
      <c r="P132" s="142">
        <f>P133+P160+P163+P181+P187</f>
        <v>0</v>
      </c>
      <c r="Q132" s="141"/>
      <c r="R132" s="142">
        <f>R133+R160+R163+R181+R187</f>
        <v>177.1553481</v>
      </c>
      <c r="S132" s="141"/>
      <c r="T132" s="143">
        <f>T133+T160+T163+T181+T187</f>
        <v>1.223</v>
      </c>
      <c r="AR132" s="136" t="s">
        <v>85</v>
      </c>
      <c r="AT132" s="144" t="s">
        <v>77</v>
      </c>
      <c r="AU132" s="144" t="s">
        <v>78</v>
      </c>
      <c r="AY132" s="136" t="s">
        <v>172</v>
      </c>
      <c r="BK132" s="145">
        <f>BK133+BK160+BK163+BK181+BK187</f>
        <v>0</v>
      </c>
    </row>
    <row r="133" spans="2:63" s="12" customFormat="1" ht="22.75" customHeight="1">
      <c r="B133" s="135"/>
      <c r="D133" s="136" t="s">
        <v>77</v>
      </c>
      <c r="E133" s="146" t="s">
        <v>85</v>
      </c>
      <c r="F133" s="146" t="s">
        <v>173</v>
      </c>
      <c r="I133" s="138"/>
      <c r="J133" s="147">
        <f>BK133</f>
        <v>0</v>
      </c>
      <c r="L133" s="135"/>
      <c r="M133" s="140"/>
      <c r="N133" s="141"/>
      <c r="O133" s="141"/>
      <c r="P133" s="142">
        <f>SUM(P134:P159)</f>
        <v>0</v>
      </c>
      <c r="Q133" s="141"/>
      <c r="R133" s="142">
        <f>SUM(R134:R159)</f>
        <v>135.35435</v>
      </c>
      <c r="S133" s="141"/>
      <c r="T133" s="143">
        <f>SUM(T134:T159)</f>
        <v>0</v>
      </c>
      <c r="AR133" s="136" t="s">
        <v>85</v>
      </c>
      <c r="AT133" s="144" t="s">
        <v>77</v>
      </c>
      <c r="AU133" s="144" t="s">
        <v>85</v>
      </c>
      <c r="AY133" s="136" t="s">
        <v>172</v>
      </c>
      <c r="BK133" s="145">
        <f>SUM(BK134:BK159)</f>
        <v>0</v>
      </c>
    </row>
    <row r="134" spans="1:65" s="2" customFormat="1" ht="14.4" customHeight="1">
      <c r="A134" s="32"/>
      <c r="B134" s="148"/>
      <c r="C134" s="149" t="s">
        <v>85</v>
      </c>
      <c r="D134" s="149" t="s">
        <v>174</v>
      </c>
      <c r="E134" s="150" t="s">
        <v>198</v>
      </c>
      <c r="F134" s="151" t="s">
        <v>199</v>
      </c>
      <c r="G134" s="152" t="s">
        <v>200</v>
      </c>
      <c r="H134" s="153">
        <v>26.1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0.00868</v>
      </c>
      <c r="R134" s="158">
        <f>Q134*H134</f>
        <v>0.22654800000000003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1268</v>
      </c>
    </row>
    <row r="135" spans="1:65" s="2" customFormat="1" ht="24.15" customHeight="1">
      <c r="A135" s="32"/>
      <c r="B135" s="148"/>
      <c r="C135" s="149" t="s">
        <v>88</v>
      </c>
      <c r="D135" s="149" t="s">
        <v>174</v>
      </c>
      <c r="E135" s="150" t="s">
        <v>203</v>
      </c>
      <c r="F135" s="151" t="s">
        <v>204</v>
      </c>
      <c r="G135" s="152" t="s">
        <v>200</v>
      </c>
      <c r="H135" s="153">
        <v>76.5</v>
      </c>
      <c r="I135" s="154"/>
      <c r="J135" s="155">
        <f>ROUND(I135*H135,2)</f>
        <v>0</v>
      </c>
      <c r="K135" s="151" t="s">
        <v>1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0.0369</v>
      </c>
      <c r="R135" s="158">
        <f>Q135*H135</f>
        <v>2.8228500000000003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1269</v>
      </c>
    </row>
    <row r="136" spans="1:65" s="2" customFormat="1" ht="24.15" customHeight="1">
      <c r="A136" s="32"/>
      <c r="B136" s="148"/>
      <c r="C136" s="149" t="s">
        <v>186</v>
      </c>
      <c r="D136" s="149" t="s">
        <v>174</v>
      </c>
      <c r="E136" s="150" t="s">
        <v>1270</v>
      </c>
      <c r="F136" s="151" t="s">
        <v>1271</v>
      </c>
      <c r="G136" s="152" t="s">
        <v>214</v>
      </c>
      <c r="H136" s="153">
        <v>165.105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1272</v>
      </c>
    </row>
    <row r="137" spans="2:51" s="13" customFormat="1" ht="20">
      <c r="B137" s="162"/>
      <c r="D137" s="163" t="s">
        <v>181</v>
      </c>
      <c r="E137" s="164" t="s">
        <v>1</v>
      </c>
      <c r="F137" s="165" t="s">
        <v>1273</v>
      </c>
      <c r="H137" s="166">
        <v>165.105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179</v>
      </c>
      <c r="D138" s="149" t="s">
        <v>174</v>
      </c>
      <c r="E138" s="150" t="s">
        <v>1274</v>
      </c>
      <c r="F138" s="151" t="s">
        <v>1275</v>
      </c>
      <c r="G138" s="152" t="s">
        <v>214</v>
      </c>
      <c r="H138" s="153">
        <v>82.553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1276</v>
      </c>
    </row>
    <row r="139" spans="2:51" s="13" customFormat="1" ht="20">
      <c r="B139" s="162"/>
      <c r="D139" s="163" t="s">
        <v>181</v>
      </c>
      <c r="E139" s="164" t="s">
        <v>1</v>
      </c>
      <c r="F139" s="165" t="s">
        <v>1277</v>
      </c>
      <c r="H139" s="166">
        <v>82.553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85</v>
      </c>
      <c r="AY139" s="164" t="s">
        <v>172</v>
      </c>
    </row>
    <row r="140" spans="1:65" s="2" customFormat="1" ht="24.15" customHeight="1">
      <c r="A140" s="32"/>
      <c r="B140" s="148"/>
      <c r="C140" s="149" t="s">
        <v>197</v>
      </c>
      <c r="D140" s="149" t="s">
        <v>174</v>
      </c>
      <c r="E140" s="150" t="s">
        <v>1278</v>
      </c>
      <c r="F140" s="151" t="s">
        <v>1279</v>
      </c>
      <c r="G140" s="152" t="s">
        <v>214</v>
      </c>
      <c r="H140" s="153">
        <v>82.553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1280</v>
      </c>
    </row>
    <row r="141" spans="2:51" s="13" customFormat="1" ht="20">
      <c r="B141" s="162"/>
      <c r="D141" s="163" t="s">
        <v>181</v>
      </c>
      <c r="E141" s="164" t="s">
        <v>1</v>
      </c>
      <c r="F141" s="165" t="s">
        <v>1277</v>
      </c>
      <c r="H141" s="166">
        <v>82.553</v>
      </c>
      <c r="I141" s="167"/>
      <c r="L141" s="162"/>
      <c r="M141" s="168"/>
      <c r="N141" s="169"/>
      <c r="O141" s="169"/>
      <c r="P141" s="169"/>
      <c r="Q141" s="169"/>
      <c r="R141" s="169"/>
      <c r="S141" s="169"/>
      <c r="T141" s="170"/>
      <c r="AT141" s="164" t="s">
        <v>181</v>
      </c>
      <c r="AU141" s="164" t="s">
        <v>88</v>
      </c>
      <c r="AV141" s="13" t="s">
        <v>88</v>
      </c>
      <c r="AW141" s="13" t="s">
        <v>34</v>
      </c>
      <c r="AX141" s="13" t="s">
        <v>85</v>
      </c>
      <c r="AY141" s="164" t="s">
        <v>172</v>
      </c>
    </row>
    <row r="142" spans="1:65" s="2" customFormat="1" ht="24.15" customHeight="1">
      <c r="A142" s="32"/>
      <c r="B142" s="148"/>
      <c r="C142" s="149" t="s">
        <v>202</v>
      </c>
      <c r="D142" s="149" t="s">
        <v>174</v>
      </c>
      <c r="E142" s="150" t="s">
        <v>241</v>
      </c>
      <c r="F142" s="151" t="s">
        <v>242</v>
      </c>
      <c r="G142" s="152" t="s">
        <v>214</v>
      </c>
      <c r="H142" s="153">
        <v>54.5</v>
      </c>
      <c r="I142" s="154"/>
      <c r="J142" s="155">
        <f>ROUND(I142*H142,2)</f>
        <v>0</v>
      </c>
      <c r="K142" s="151" t="s">
        <v>1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179</v>
      </c>
      <c r="AT142" s="160" t="s">
        <v>174</v>
      </c>
      <c r="AU142" s="160" t="s">
        <v>88</v>
      </c>
      <c r="AY142" s="17" t="s">
        <v>172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179</v>
      </c>
      <c r="BM142" s="160" t="s">
        <v>1281</v>
      </c>
    </row>
    <row r="143" spans="2:51" s="13" customFormat="1" ht="10">
      <c r="B143" s="162"/>
      <c r="D143" s="163" t="s">
        <v>181</v>
      </c>
      <c r="E143" s="164" t="s">
        <v>1</v>
      </c>
      <c r="F143" s="165" t="s">
        <v>1282</v>
      </c>
      <c r="H143" s="166">
        <v>54.5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85</v>
      </c>
      <c r="AY143" s="164" t="s">
        <v>172</v>
      </c>
    </row>
    <row r="144" spans="1:65" s="2" customFormat="1" ht="14.4" customHeight="1">
      <c r="A144" s="32"/>
      <c r="B144" s="148"/>
      <c r="C144" s="149" t="s">
        <v>206</v>
      </c>
      <c r="D144" s="149" t="s">
        <v>174</v>
      </c>
      <c r="E144" s="150" t="s">
        <v>688</v>
      </c>
      <c r="F144" s="151" t="s">
        <v>689</v>
      </c>
      <c r="G144" s="152" t="s">
        <v>177</v>
      </c>
      <c r="H144" s="153">
        <v>892.8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0.00084</v>
      </c>
      <c r="R144" s="158">
        <f>Q144*H144</f>
        <v>0.749952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1283</v>
      </c>
    </row>
    <row r="145" spans="2:51" s="13" customFormat="1" ht="20">
      <c r="B145" s="162"/>
      <c r="D145" s="163" t="s">
        <v>181</v>
      </c>
      <c r="E145" s="164" t="s">
        <v>1</v>
      </c>
      <c r="F145" s="165" t="s">
        <v>1284</v>
      </c>
      <c r="H145" s="166">
        <v>892.8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85</v>
      </c>
      <c r="AY145" s="164" t="s">
        <v>172</v>
      </c>
    </row>
    <row r="146" spans="1:65" s="2" customFormat="1" ht="24.15" customHeight="1">
      <c r="A146" s="32"/>
      <c r="B146" s="148"/>
      <c r="C146" s="149" t="s">
        <v>211</v>
      </c>
      <c r="D146" s="149" t="s">
        <v>174</v>
      </c>
      <c r="E146" s="150" t="s">
        <v>694</v>
      </c>
      <c r="F146" s="151" t="s">
        <v>695</v>
      </c>
      <c r="G146" s="152" t="s">
        <v>177</v>
      </c>
      <c r="H146" s="153">
        <v>892.8</v>
      </c>
      <c r="I146" s="154"/>
      <c r="J146" s="155">
        <f>ROUND(I146*H146,2)</f>
        <v>0</v>
      </c>
      <c r="K146" s="151" t="s">
        <v>1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179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179</v>
      </c>
      <c r="BM146" s="160" t="s">
        <v>1285</v>
      </c>
    </row>
    <row r="147" spans="1:65" s="2" customFormat="1" ht="24.15" customHeight="1">
      <c r="A147" s="32"/>
      <c r="B147" s="148"/>
      <c r="C147" s="149" t="s">
        <v>222</v>
      </c>
      <c r="D147" s="149" t="s">
        <v>174</v>
      </c>
      <c r="E147" s="150" t="s">
        <v>287</v>
      </c>
      <c r="F147" s="151" t="s">
        <v>288</v>
      </c>
      <c r="G147" s="152" t="s">
        <v>214</v>
      </c>
      <c r="H147" s="153">
        <v>95.101</v>
      </c>
      <c r="I147" s="154"/>
      <c r="J147" s="155">
        <f>ROUND(I147*H147,2)</f>
        <v>0</v>
      </c>
      <c r="K147" s="151" t="s">
        <v>178</v>
      </c>
      <c r="L147" s="33"/>
      <c r="M147" s="156" t="s">
        <v>1</v>
      </c>
      <c r="N147" s="157" t="s">
        <v>43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0" t="s">
        <v>179</v>
      </c>
      <c r="AT147" s="160" t="s">
        <v>174</v>
      </c>
      <c r="AU147" s="160" t="s">
        <v>88</v>
      </c>
      <c r="AY147" s="17" t="s">
        <v>172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7" t="s">
        <v>85</v>
      </c>
      <c r="BK147" s="161">
        <f>ROUND(I147*H147,2)</f>
        <v>0</v>
      </c>
      <c r="BL147" s="17" t="s">
        <v>179</v>
      </c>
      <c r="BM147" s="160" t="s">
        <v>1286</v>
      </c>
    </row>
    <row r="148" spans="2:51" s="13" customFormat="1" ht="10">
      <c r="B148" s="162"/>
      <c r="D148" s="163" t="s">
        <v>181</v>
      </c>
      <c r="E148" s="164" t="s">
        <v>1</v>
      </c>
      <c r="F148" s="165" t="s">
        <v>1287</v>
      </c>
      <c r="H148" s="166">
        <v>95.101</v>
      </c>
      <c r="I148" s="167"/>
      <c r="L148" s="162"/>
      <c r="M148" s="168"/>
      <c r="N148" s="169"/>
      <c r="O148" s="169"/>
      <c r="P148" s="169"/>
      <c r="Q148" s="169"/>
      <c r="R148" s="169"/>
      <c r="S148" s="169"/>
      <c r="T148" s="170"/>
      <c r="AT148" s="164" t="s">
        <v>181</v>
      </c>
      <c r="AU148" s="164" t="s">
        <v>88</v>
      </c>
      <c r="AV148" s="13" t="s">
        <v>88</v>
      </c>
      <c r="AW148" s="13" t="s">
        <v>34</v>
      </c>
      <c r="AX148" s="13" t="s">
        <v>85</v>
      </c>
      <c r="AY148" s="164" t="s">
        <v>172</v>
      </c>
    </row>
    <row r="149" spans="1:65" s="2" customFormat="1" ht="24.15" customHeight="1">
      <c r="A149" s="32"/>
      <c r="B149" s="148"/>
      <c r="C149" s="149" t="s">
        <v>230</v>
      </c>
      <c r="D149" s="149" t="s">
        <v>174</v>
      </c>
      <c r="E149" s="150" t="s">
        <v>292</v>
      </c>
      <c r="F149" s="151" t="s">
        <v>293</v>
      </c>
      <c r="G149" s="152" t="s">
        <v>294</v>
      </c>
      <c r="H149" s="153">
        <v>190.202</v>
      </c>
      <c r="I149" s="154"/>
      <c r="J149" s="155">
        <f>ROUND(I149*H149,2)</f>
        <v>0</v>
      </c>
      <c r="K149" s="151" t="s">
        <v>178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179</v>
      </c>
      <c r="AT149" s="160" t="s">
        <v>174</v>
      </c>
      <c r="AU149" s="160" t="s">
        <v>88</v>
      </c>
      <c r="AY149" s="17" t="s">
        <v>172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179</v>
      </c>
      <c r="BM149" s="160" t="s">
        <v>1288</v>
      </c>
    </row>
    <row r="150" spans="2:51" s="13" customFormat="1" ht="10">
      <c r="B150" s="162"/>
      <c r="D150" s="163" t="s">
        <v>181</v>
      </c>
      <c r="E150" s="164" t="s">
        <v>1</v>
      </c>
      <c r="F150" s="165" t="s">
        <v>1289</v>
      </c>
      <c r="H150" s="166">
        <v>95.101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85</v>
      </c>
      <c r="AY150" s="164" t="s">
        <v>172</v>
      </c>
    </row>
    <row r="151" spans="2:51" s="13" customFormat="1" ht="10">
      <c r="B151" s="162"/>
      <c r="D151" s="163" t="s">
        <v>181</v>
      </c>
      <c r="F151" s="165" t="s">
        <v>1290</v>
      </c>
      <c r="H151" s="166">
        <v>190.202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</v>
      </c>
      <c r="AX151" s="13" t="s">
        <v>85</v>
      </c>
      <c r="AY151" s="164" t="s">
        <v>172</v>
      </c>
    </row>
    <row r="152" spans="1:65" s="2" customFormat="1" ht="24.15" customHeight="1">
      <c r="A152" s="32"/>
      <c r="B152" s="148"/>
      <c r="C152" s="149" t="s">
        <v>234</v>
      </c>
      <c r="D152" s="149" t="s">
        <v>174</v>
      </c>
      <c r="E152" s="150" t="s">
        <v>299</v>
      </c>
      <c r="F152" s="151" t="s">
        <v>300</v>
      </c>
      <c r="G152" s="152" t="s">
        <v>214</v>
      </c>
      <c r="H152" s="153">
        <v>235.111</v>
      </c>
      <c r="I152" s="154"/>
      <c r="J152" s="155">
        <f>ROUND(I152*H152,2)</f>
        <v>0</v>
      </c>
      <c r="K152" s="151" t="s">
        <v>178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179</v>
      </c>
      <c r="AT152" s="160" t="s">
        <v>174</v>
      </c>
      <c r="AU152" s="160" t="s">
        <v>88</v>
      </c>
      <c r="AY152" s="17" t="s">
        <v>172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179</v>
      </c>
      <c r="BM152" s="160" t="s">
        <v>1291</v>
      </c>
    </row>
    <row r="153" spans="2:51" s="13" customFormat="1" ht="20">
      <c r="B153" s="162"/>
      <c r="D153" s="163" t="s">
        <v>181</v>
      </c>
      <c r="E153" s="164" t="s">
        <v>1</v>
      </c>
      <c r="F153" s="165" t="s">
        <v>1292</v>
      </c>
      <c r="H153" s="166">
        <v>235.111</v>
      </c>
      <c r="I153" s="167"/>
      <c r="L153" s="162"/>
      <c r="M153" s="168"/>
      <c r="N153" s="169"/>
      <c r="O153" s="169"/>
      <c r="P153" s="169"/>
      <c r="Q153" s="169"/>
      <c r="R153" s="169"/>
      <c r="S153" s="169"/>
      <c r="T153" s="170"/>
      <c r="AT153" s="164" t="s">
        <v>181</v>
      </c>
      <c r="AU153" s="164" t="s">
        <v>88</v>
      </c>
      <c r="AV153" s="13" t="s">
        <v>88</v>
      </c>
      <c r="AW153" s="13" t="s">
        <v>34</v>
      </c>
      <c r="AX153" s="13" t="s">
        <v>85</v>
      </c>
      <c r="AY153" s="164" t="s">
        <v>172</v>
      </c>
    </row>
    <row r="154" spans="1:65" s="2" customFormat="1" ht="24.15" customHeight="1">
      <c r="A154" s="32"/>
      <c r="B154" s="148"/>
      <c r="C154" s="149" t="s">
        <v>240</v>
      </c>
      <c r="D154" s="149" t="s">
        <v>174</v>
      </c>
      <c r="E154" s="150" t="s">
        <v>1293</v>
      </c>
      <c r="F154" s="151" t="s">
        <v>1294</v>
      </c>
      <c r="G154" s="152" t="s">
        <v>214</v>
      </c>
      <c r="H154" s="153">
        <v>70.005</v>
      </c>
      <c r="I154" s="154"/>
      <c r="J154" s="155">
        <f>ROUND(I154*H154,2)</f>
        <v>0</v>
      </c>
      <c r="K154" s="151" t="s">
        <v>178</v>
      </c>
      <c r="L154" s="33"/>
      <c r="M154" s="156" t="s">
        <v>1</v>
      </c>
      <c r="N154" s="157" t="s">
        <v>43</v>
      </c>
      <c r="O154" s="58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0" t="s">
        <v>179</v>
      </c>
      <c r="AT154" s="160" t="s">
        <v>174</v>
      </c>
      <c r="AU154" s="160" t="s">
        <v>88</v>
      </c>
      <c r="AY154" s="17" t="s">
        <v>172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7" t="s">
        <v>85</v>
      </c>
      <c r="BK154" s="161">
        <f>ROUND(I154*H154,2)</f>
        <v>0</v>
      </c>
      <c r="BL154" s="17" t="s">
        <v>179</v>
      </c>
      <c r="BM154" s="160" t="s">
        <v>1295</v>
      </c>
    </row>
    <row r="155" spans="2:51" s="13" customFormat="1" ht="10">
      <c r="B155" s="162"/>
      <c r="D155" s="163" t="s">
        <v>181</v>
      </c>
      <c r="E155" s="164" t="s">
        <v>1</v>
      </c>
      <c r="F155" s="165" t="s">
        <v>1296</v>
      </c>
      <c r="H155" s="166">
        <v>70.005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85</v>
      </c>
      <c r="AY155" s="164" t="s">
        <v>172</v>
      </c>
    </row>
    <row r="156" spans="1:65" s="2" customFormat="1" ht="24.15" customHeight="1">
      <c r="A156" s="32"/>
      <c r="B156" s="148"/>
      <c r="C156" s="149" t="s">
        <v>245</v>
      </c>
      <c r="D156" s="149" t="s">
        <v>174</v>
      </c>
      <c r="E156" s="150" t="s">
        <v>313</v>
      </c>
      <c r="F156" s="151" t="s">
        <v>314</v>
      </c>
      <c r="G156" s="152" t="s">
        <v>214</v>
      </c>
      <c r="H156" s="153">
        <v>73.086</v>
      </c>
      <c r="I156" s="154"/>
      <c r="J156" s="155">
        <f>ROUND(I156*H156,2)</f>
        <v>0</v>
      </c>
      <c r="K156" s="151" t="s">
        <v>178</v>
      </c>
      <c r="L156" s="33"/>
      <c r="M156" s="156" t="s">
        <v>1</v>
      </c>
      <c r="N156" s="157" t="s">
        <v>43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0" t="s">
        <v>179</v>
      </c>
      <c r="AT156" s="160" t="s">
        <v>174</v>
      </c>
      <c r="AU156" s="160" t="s">
        <v>88</v>
      </c>
      <c r="AY156" s="17" t="s">
        <v>172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7" t="s">
        <v>85</v>
      </c>
      <c r="BK156" s="161">
        <f>ROUND(I156*H156,2)</f>
        <v>0</v>
      </c>
      <c r="BL156" s="17" t="s">
        <v>179</v>
      </c>
      <c r="BM156" s="160" t="s">
        <v>1297</v>
      </c>
    </row>
    <row r="157" spans="2:51" s="13" customFormat="1" ht="10">
      <c r="B157" s="162"/>
      <c r="D157" s="163" t="s">
        <v>181</v>
      </c>
      <c r="E157" s="164" t="s">
        <v>1</v>
      </c>
      <c r="F157" s="165" t="s">
        <v>1298</v>
      </c>
      <c r="H157" s="166">
        <v>73.086</v>
      </c>
      <c r="I157" s="167"/>
      <c r="L157" s="162"/>
      <c r="M157" s="168"/>
      <c r="N157" s="169"/>
      <c r="O157" s="169"/>
      <c r="P157" s="169"/>
      <c r="Q157" s="169"/>
      <c r="R157" s="169"/>
      <c r="S157" s="169"/>
      <c r="T157" s="170"/>
      <c r="AT157" s="164" t="s">
        <v>181</v>
      </c>
      <c r="AU157" s="164" t="s">
        <v>88</v>
      </c>
      <c r="AV157" s="13" t="s">
        <v>88</v>
      </c>
      <c r="AW157" s="13" t="s">
        <v>34</v>
      </c>
      <c r="AX157" s="13" t="s">
        <v>85</v>
      </c>
      <c r="AY157" s="164" t="s">
        <v>172</v>
      </c>
    </row>
    <row r="158" spans="1:65" s="2" customFormat="1" ht="14.4" customHeight="1">
      <c r="A158" s="32"/>
      <c r="B158" s="148"/>
      <c r="C158" s="183" t="s">
        <v>249</v>
      </c>
      <c r="D158" s="183" t="s">
        <v>250</v>
      </c>
      <c r="E158" s="184" t="s">
        <v>320</v>
      </c>
      <c r="F158" s="185" t="s">
        <v>321</v>
      </c>
      <c r="G158" s="186" t="s">
        <v>294</v>
      </c>
      <c r="H158" s="187">
        <v>131.555</v>
      </c>
      <c r="I158" s="188"/>
      <c r="J158" s="189">
        <f>ROUND(I158*H158,2)</f>
        <v>0</v>
      </c>
      <c r="K158" s="185" t="s">
        <v>178</v>
      </c>
      <c r="L158" s="190"/>
      <c r="M158" s="191" t="s">
        <v>1</v>
      </c>
      <c r="N158" s="192" t="s">
        <v>43</v>
      </c>
      <c r="O158" s="58"/>
      <c r="P158" s="158">
        <f>O158*H158</f>
        <v>0</v>
      </c>
      <c r="Q158" s="158">
        <v>1</v>
      </c>
      <c r="R158" s="158">
        <f>Q158*H158</f>
        <v>131.555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211</v>
      </c>
      <c r="AT158" s="160" t="s">
        <v>250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179</v>
      </c>
      <c r="BM158" s="160" t="s">
        <v>1299</v>
      </c>
    </row>
    <row r="159" spans="2:51" s="13" customFormat="1" ht="10">
      <c r="B159" s="162"/>
      <c r="D159" s="163" t="s">
        <v>181</v>
      </c>
      <c r="F159" s="165" t="s">
        <v>1300</v>
      </c>
      <c r="H159" s="166">
        <v>131.555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181</v>
      </c>
      <c r="AU159" s="164" t="s">
        <v>88</v>
      </c>
      <c r="AV159" s="13" t="s">
        <v>88</v>
      </c>
      <c r="AW159" s="13" t="s">
        <v>3</v>
      </c>
      <c r="AX159" s="13" t="s">
        <v>85</v>
      </c>
      <c r="AY159" s="164" t="s">
        <v>172</v>
      </c>
    </row>
    <row r="160" spans="2:63" s="12" customFormat="1" ht="22.75" customHeight="1">
      <c r="B160" s="135"/>
      <c r="D160" s="136" t="s">
        <v>77</v>
      </c>
      <c r="E160" s="146" t="s">
        <v>179</v>
      </c>
      <c r="F160" s="146" t="s">
        <v>362</v>
      </c>
      <c r="I160" s="138"/>
      <c r="J160" s="147">
        <f>BK160</f>
        <v>0</v>
      </c>
      <c r="L160" s="135"/>
      <c r="M160" s="140"/>
      <c r="N160" s="141"/>
      <c r="O160" s="141"/>
      <c r="P160" s="142">
        <f>SUM(P161:P162)</f>
        <v>0</v>
      </c>
      <c r="Q160" s="141"/>
      <c r="R160" s="142">
        <f>SUM(R161:R162)</f>
        <v>41.62341078</v>
      </c>
      <c r="S160" s="141"/>
      <c r="T160" s="143">
        <f>SUM(T161:T162)</f>
        <v>0</v>
      </c>
      <c r="AR160" s="136" t="s">
        <v>85</v>
      </c>
      <c r="AT160" s="144" t="s">
        <v>77</v>
      </c>
      <c r="AU160" s="144" t="s">
        <v>85</v>
      </c>
      <c r="AY160" s="136" t="s">
        <v>172</v>
      </c>
      <c r="BK160" s="145">
        <f>SUM(BK161:BK162)</f>
        <v>0</v>
      </c>
    </row>
    <row r="161" spans="1:65" s="2" customFormat="1" ht="24.15" customHeight="1">
      <c r="A161" s="32"/>
      <c r="B161" s="148"/>
      <c r="C161" s="149" t="s">
        <v>8</v>
      </c>
      <c r="D161" s="149" t="s">
        <v>174</v>
      </c>
      <c r="E161" s="150" t="s">
        <v>364</v>
      </c>
      <c r="F161" s="151" t="s">
        <v>365</v>
      </c>
      <c r="G161" s="152" t="s">
        <v>214</v>
      </c>
      <c r="H161" s="153">
        <v>22.014</v>
      </c>
      <c r="I161" s="154"/>
      <c r="J161" s="155">
        <f>ROUND(I161*H161,2)</f>
        <v>0</v>
      </c>
      <c r="K161" s="151" t="s">
        <v>178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1.89077</v>
      </c>
      <c r="R161" s="158">
        <f>Q161*H161</f>
        <v>41.62341078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179</v>
      </c>
      <c r="AT161" s="160" t="s">
        <v>174</v>
      </c>
      <c r="AU161" s="160" t="s">
        <v>88</v>
      </c>
      <c r="AY161" s="17" t="s">
        <v>172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179</v>
      </c>
      <c r="BM161" s="160" t="s">
        <v>1301</v>
      </c>
    </row>
    <row r="162" spans="2:51" s="13" customFormat="1" ht="10">
      <c r="B162" s="162"/>
      <c r="D162" s="163" t="s">
        <v>181</v>
      </c>
      <c r="E162" s="164" t="s">
        <v>1</v>
      </c>
      <c r="F162" s="165" t="s">
        <v>1302</v>
      </c>
      <c r="H162" s="166">
        <v>22.014</v>
      </c>
      <c r="I162" s="167"/>
      <c r="L162" s="162"/>
      <c r="M162" s="168"/>
      <c r="N162" s="169"/>
      <c r="O162" s="169"/>
      <c r="P162" s="169"/>
      <c r="Q162" s="169"/>
      <c r="R162" s="169"/>
      <c r="S162" s="169"/>
      <c r="T162" s="170"/>
      <c r="AT162" s="164" t="s">
        <v>181</v>
      </c>
      <c r="AU162" s="164" t="s">
        <v>88</v>
      </c>
      <c r="AV162" s="13" t="s">
        <v>88</v>
      </c>
      <c r="AW162" s="13" t="s">
        <v>34</v>
      </c>
      <c r="AX162" s="13" t="s">
        <v>85</v>
      </c>
      <c r="AY162" s="164" t="s">
        <v>172</v>
      </c>
    </row>
    <row r="163" spans="2:63" s="12" customFormat="1" ht="22.75" customHeight="1">
      <c r="B163" s="135"/>
      <c r="D163" s="136" t="s">
        <v>77</v>
      </c>
      <c r="E163" s="146" t="s">
        <v>211</v>
      </c>
      <c r="F163" s="146" t="s">
        <v>410</v>
      </c>
      <c r="I163" s="138"/>
      <c r="J163" s="147">
        <f>BK163</f>
        <v>0</v>
      </c>
      <c r="L163" s="135"/>
      <c r="M163" s="140"/>
      <c r="N163" s="141"/>
      <c r="O163" s="141"/>
      <c r="P163" s="142">
        <f>SUM(P164:P180)</f>
        <v>0</v>
      </c>
      <c r="Q163" s="141"/>
      <c r="R163" s="142">
        <f>SUM(R164:R180)</f>
        <v>0.17758732</v>
      </c>
      <c r="S163" s="141"/>
      <c r="T163" s="143">
        <f>SUM(T164:T180)</f>
        <v>1.223</v>
      </c>
      <c r="AR163" s="136" t="s">
        <v>85</v>
      </c>
      <c r="AT163" s="144" t="s">
        <v>77</v>
      </c>
      <c r="AU163" s="144" t="s">
        <v>85</v>
      </c>
      <c r="AY163" s="136" t="s">
        <v>172</v>
      </c>
      <c r="BK163" s="145">
        <f>SUM(BK164:BK180)</f>
        <v>0</v>
      </c>
    </row>
    <row r="164" spans="1:65" s="2" customFormat="1" ht="24.15" customHeight="1">
      <c r="A164" s="32"/>
      <c r="B164" s="148"/>
      <c r="C164" s="149" t="s">
        <v>257</v>
      </c>
      <c r="D164" s="149" t="s">
        <v>174</v>
      </c>
      <c r="E164" s="150" t="s">
        <v>1303</v>
      </c>
      <c r="F164" s="151" t="s">
        <v>1304</v>
      </c>
      <c r="G164" s="152" t="s">
        <v>200</v>
      </c>
      <c r="H164" s="153">
        <v>244.6</v>
      </c>
      <c r="I164" s="154"/>
      <c r="J164" s="155">
        <f>ROUND(I164*H164,2)</f>
        <v>0</v>
      </c>
      <c r="K164" s="151" t="s">
        <v>178</v>
      </c>
      <c r="L164" s="33"/>
      <c r="M164" s="156" t="s">
        <v>1</v>
      </c>
      <c r="N164" s="157" t="s">
        <v>43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0" t="s">
        <v>179</v>
      </c>
      <c r="AT164" s="160" t="s">
        <v>174</v>
      </c>
      <c r="AU164" s="160" t="s">
        <v>88</v>
      </c>
      <c r="AY164" s="17" t="s">
        <v>172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7" t="s">
        <v>85</v>
      </c>
      <c r="BK164" s="161">
        <f>ROUND(I164*H164,2)</f>
        <v>0</v>
      </c>
      <c r="BL164" s="17" t="s">
        <v>179</v>
      </c>
      <c r="BM164" s="160" t="s">
        <v>1305</v>
      </c>
    </row>
    <row r="165" spans="2:51" s="13" customFormat="1" ht="30">
      <c r="B165" s="162"/>
      <c r="D165" s="163" t="s">
        <v>181</v>
      </c>
      <c r="E165" s="164" t="s">
        <v>1</v>
      </c>
      <c r="F165" s="165" t="s">
        <v>1306</v>
      </c>
      <c r="H165" s="166">
        <v>94.5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181</v>
      </c>
      <c r="AU165" s="164" t="s">
        <v>88</v>
      </c>
      <c r="AV165" s="13" t="s">
        <v>88</v>
      </c>
      <c r="AW165" s="13" t="s">
        <v>34</v>
      </c>
      <c r="AX165" s="13" t="s">
        <v>78</v>
      </c>
      <c r="AY165" s="164" t="s">
        <v>172</v>
      </c>
    </row>
    <row r="166" spans="2:51" s="13" customFormat="1" ht="20">
      <c r="B166" s="162"/>
      <c r="D166" s="163" t="s">
        <v>181</v>
      </c>
      <c r="E166" s="164" t="s">
        <v>1</v>
      </c>
      <c r="F166" s="165" t="s">
        <v>1307</v>
      </c>
      <c r="H166" s="166">
        <v>50.4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34</v>
      </c>
      <c r="AX166" s="13" t="s">
        <v>78</v>
      </c>
      <c r="AY166" s="164" t="s">
        <v>172</v>
      </c>
    </row>
    <row r="167" spans="2:51" s="13" customFormat="1" ht="30">
      <c r="B167" s="162"/>
      <c r="D167" s="163" t="s">
        <v>181</v>
      </c>
      <c r="E167" s="164" t="s">
        <v>1</v>
      </c>
      <c r="F167" s="165" t="s">
        <v>1308</v>
      </c>
      <c r="H167" s="166">
        <v>99.7</v>
      </c>
      <c r="I167" s="167"/>
      <c r="L167" s="162"/>
      <c r="M167" s="168"/>
      <c r="N167" s="169"/>
      <c r="O167" s="169"/>
      <c r="P167" s="169"/>
      <c r="Q167" s="169"/>
      <c r="R167" s="169"/>
      <c r="S167" s="169"/>
      <c r="T167" s="170"/>
      <c r="AT167" s="164" t="s">
        <v>181</v>
      </c>
      <c r="AU167" s="164" t="s">
        <v>88</v>
      </c>
      <c r="AV167" s="13" t="s">
        <v>88</v>
      </c>
      <c r="AW167" s="13" t="s">
        <v>34</v>
      </c>
      <c r="AX167" s="13" t="s">
        <v>78</v>
      </c>
      <c r="AY167" s="164" t="s">
        <v>172</v>
      </c>
    </row>
    <row r="168" spans="2:51" s="14" customFormat="1" ht="10">
      <c r="B168" s="175"/>
      <c r="D168" s="163" t="s">
        <v>181</v>
      </c>
      <c r="E168" s="176" t="s">
        <v>1</v>
      </c>
      <c r="F168" s="177" t="s">
        <v>221</v>
      </c>
      <c r="H168" s="178">
        <v>244.6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181</v>
      </c>
      <c r="AU168" s="176" t="s">
        <v>88</v>
      </c>
      <c r="AV168" s="14" t="s">
        <v>179</v>
      </c>
      <c r="AW168" s="14" t="s">
        <v>34</v>
      </c>
      <c r="AX168" s="14" t="s">
        <v>85</v>
      </c>
      <c r="AY168" s="176" t="s">
        <v>172</v>
      </c>
    </row>
    <row r="169" spans="1:65" s="2" customFormat="1" ht="24.15" customHeight="1">
      <c r="A169" s="32"/>
      <c r="B169" s="148"/>
      <c r="C169" s="183" t="s">
        <v>262</v>
      </c>
      <c r="D169" s="183" t="s">
        <v>250</v>
      </c>
      <c r="E169" s="184" t="s">
        <v>981</v>
      </c>
      <c r="F169" s="185" t="s">
        <v>982</v>
      </c>
      <c r="G169" s="186" t="s">
        <v>200</v>
      </c>
      <c r="H169" s="187">
        <v>248.269</v>
      </c>
      <c r="I169" s="188"/>
      <c r="J169" s="189">
        <f>ROUND(I169*H169,2)</f>
        <v>0</v>
      </c>
      <c r="K169" s="185" t="s">
        <v>178</v>
      </c>
      <c r="L169" s="190"/>
      <c r="M169" s="191" t="s">
        <v>1</v>
      </c>
      <c r="N169" s="192" t="s">
        <v>43</v>
      </c>
      <c r="O169" s="58"/>
      <c r="P169" s="158">
        <f>O169*H169</f>
        <v>0</v>
      </c>
      <c r="Q169" s="158">
        <v>0.00028</v>
      </c>
      <c r="R169" s="158">
        <f>Q169*H169</f>
        <v>0.06951531999999999</v>
      </c>
      <c r="S169" s="158">
        <v>0</v>
      </c>
      <c r="T169" s="15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0" t="s">
        <v>211</v>
      </c>
      <c r="AT169" s="160" t="s">
        <v>250</v>
      </c>
      <c r="AU169" s="160" t="s">
        <v>88</v>
      </c>
      <c r="AY169" s="17" t="s">
        <v>172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7" t="s">
        <v>85</v>
      </c>
      <c r="BK169" s="161">
        <f>ROUND(I169*H169,2)</f>
        <v>0</v>
      </c>
      <c r="BL169" s="17" t="s">
        <v>179</v>
      </c>
      <c r="BM169" s="160" t="s">
        <v>1309</v>
      </c>
    </row>
    <row r="170" spans="1:47" s="2" customFormat="1" ht="18">
      <c r="A170" s="32"/>
      <c r="B170" s="33"/>
      <c r="C170" s="32"/>
      <c r="D170" s="163" t="s">
        <v>191</v>
      </c>
      <c r="E170" s="32"/>
      <c r="F170" s="171" t="s">
        <v>1310</v>
      </c>
      <c r="G170" s="32"/>
      <c r="H170" s="32"/>
      <c r="I170" s="172"/>
      <c r="J170" s="32"/>
      <c r="K170" s="32"/>
      <c r="L170" s="33"/>
      <c r="M170" s="173"/>
      <c r="N170" s="174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191</v>
      </c>
      <c r="AU170" s="17" t="s">
        <v>88</v>
      </c>
    </row>
    <row r="171" spans="2:51" s="13" customFormat="1" ht="10">
      <c r="B171" s="162"/>
      <c r="D171" s="163" t="s">
        <v>181</v>
      </c>
      <c r="F171" s="165" t="s">
        <v>1311</v>
      </c>
      <c r="H171" s="166">
        <v>248.269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</v>
      </c>
      <c r="AX171" s="13" t="s">
        <v>85</v>
      </c>
      <c r="AY171" s="164" t="s">
        <v>172</v>
      </c>
    </row>
    <row r="172" spans="1:65" s="2" customFormat="1" ht="14.4" customHeight="1">
      <c r="A172" s="32"/>
      <c r="B172" s="148"/>
      <c r="C172" s="149" t="s">
        <v>266</v>
      </c>
      <c r="D172" s="149" t="s">
        <v>174</v>
      </c>
      <c r="E172" s="150" t="s">
        <v>1312</v>
      </c>
      <c r="F172" s="151" t="s">
        <v>1313</v>
      </c>
      <c r="G172" s="152" t="s">
        <v>200</v>
      </c>
      <c r="H172" s="153">
        <v>244.6</v>
      </c>
      <c r="I172" s="154"/>
      <c r="J172" s="155">
        <f>ROUND(I172*H172,2)</f>
        <v>0</v>
      </c>
      <c r="K172" s="151" t="s">
        <v>178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0.005</v>
      </c>
      <c r="T172" s="159">
        <f>S172*H172</f>
        <v>1.223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179</v>
      </c>
      <c r="AT172" s="160" t="s">
        <v>174</v>
      </c>
      <c r="AU172" s="160" t="s">
        <v>88</v>
      </c>
      <c r="AY172" s="17" t="s">
        <v>172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179</v>
      </c>
      <c r="BM172" s="160" t="s">
        <v>1314</v>
      </c>
    </row>
    <row r="173" spans="1:47" s="2" customFormat="1" ht="18">
      <c r="A173" s="32"/>
      <c r="B173" s="33"/>
      <c r="C173" s="32"/>
      <c r="D173" s="163" t="s">
        <v>191</v>
      </c>
      <c r="E173" s="32"/>
      <c r="F173" s="171" t="s">
        <v>1315</v>
      </c>
      <c r="G173" s="32"/>
      <c r="H173" s="32"/>
      <c r="I173" s="172"/>
      <c r="J173" s="32"/>
      <c r="K173" s="32"/>
      <c r="L173" s="33"/>
      <c r="M173" s="173"/>
      <c r="N173" s="174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191</v>
      </c>
      <c r="AU173" s="17" t="s">
        <v>88</v>
      </c>
    </row>
    <row r="174" spans="1:65" s="2" customFormat="1" ht="14.4" customHeight="1">
      <c r="A174" s="32"/>
      <c r="B174" s="148"/>
      <c r="C174" s="149" t="s">
        <v>270</v>
      </c>
      <c r="D174" s="149" t="s">
        <v>174</v>
      </c>
      <c r="E174" s="150" t="s">
        <v>1316</v>
      </c>
      <c r="F174" s="151" t="s">
        <v>1317</v>
      </c>
      <c r="G174" s="152" t="s">
        <v>260</v>
      </c>
      <c r="H174" s="153">
        <v>53</v>
      </c>
      <c r="I174" s="154"/>
      <c r="J174" s="155">
        <f>ROUND(I174*H174,2)</f>
        <v>0</v>
      </c>
      <c r="K174" s="151" t="s">
        <v>178</v>
      </c>
      <c r="L174" s="33"/>
      <c r="M174" s="156" t="s">
        <v>1</v>
      </c>
      <c r="N174" s="157" t="s">
        <v>43</v>
      </c>
      <c r="O174" s="58"/>
      <c r="P174" s="158">
        <f>O174*H174</f>
        <v>0</v>
      </c>
      <c r="Q174" s="158">
        <v>0.00038</v>
      </c>
      <c r="R174" s="158">
        <f>Q174*H174</f>
        <v>0.02014</v>
      </c>
      <c r="S174" s="158">
        <v>0</v>
      </c>
      <c r="T174" s="15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0" t="s">
        <v>179</v>
      </c>
      <c r="AT174" s="160" t="s">
        <v>174</v>
      </c>
      <c r="AU174" s="160" t="s">
        <v>88</v>
      </c>
      <c r="AY174" s="17" t="s">
        <v>172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7" t="s">
        <v>85</v>
      </c>
      <c r="BK174" s="161">
        <f>ROUND(I174*H174,2)</f>
        <v>0</v>
      </c>
      <c r="BL174" s="17" t="s">
        <v>179</v>
      </c>
      <c r="BM174" s="160" t="s">
        <v>1318</v>
      </c>
    </row>
    <row r="175" spans="1:65" s="2" customFormat="1" ht="24.15" customHeight="1">
      <c r="A175" s="32"/>
      <c r="B175" s="148"/>
      <c r="C175" s="149" t="s">
        <v>278</v>
      </c>
      <c r="D175" s="149" t="s">
        <v>174</v>
      </c>
      <c r="E175" s="150" t="s">
        <v>1319</v>
      </c>
      <c r="F175" s="151" t="s">
        <v>1320</v>
      </c>
      <c r="G175" s="152" t="s">
        <v>200</v>
      </c>
      <c r="H175" s="153">
        <v>53</v>
      </c>
      <c r="I175" s="154"/>
      <c r="J175" s="155">
        <f>ROUND(I175*H175,2)</f>
        <v>0</v>
      </c>
      <c r="K175" s="151" t="s">
        <v>178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179</v>
      </c>
      <c r="AT175" s="160" t="s">
        <v>174</v>
      </c>
      <c r="AU175" s="160" t="s">
        <v>88</v>
      </c>
      <c r="AY175" s="17" t="s">
        <v>172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179</v>
      </c>
      <c r="BM175" s="160" t="s">
        <v>1321</v>
      </c>
    </row>
    <row r="176" spans="1:65" s="2" customFormat="1" ht="24.15" customHeight="1">
      <c r="A176" s="32"/>
      <c r="B176" s="148"/>
      <c r="C176" s="183" t="s">
        <v>7</v>
      </c>
      <c r="D176" s="183" t="s">
        <v>250</v>
      </c>
      <c r="E176" s="184" t="s">
        <v>1322</v>
      </c>
      <c r="F176" s="185" t="s">
        <v>1323</v>
      </c>
      <c r="G176" s="186" t="s">
        <v>260</v>
      </c>
      <c r="H176" s="187">
        <v>53</v>
      </c>
      <c r="I176" s="188"/>
      <c r="J176" s="189">
        <f>ROUND(I176*H176,2)</f>
        <v>0</v>
      </c>
      <c r="K176" s="185" t="s">
        <v>1</v>
      </c>
      <c r="L176" s="190"/>
      <c r="M176" s="191" t="s">
        <v>1</v>
      </c>
      <c r="N176" s="192" t="s">
        <v>43</v>
      </c>
      <c r="O176" s="58"/>
      <c r="P176" s="158">
        <f>O176*H176</f>
        <v>0</v>
      </c>
      <c r="Q176" s="158">
        <v>0.0003</v>
      </c>
      <c r="R176" s="158">
        <f>Q176*H176</f>
        <v>0.015899999999999997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211</v>
      </c>
      <c r="AT176" s="160" t="s">
        <v>250</v>
      </c>
      <c r="AU176" s="160" t="s">
        <v>88</v>
      </c>
      <c r="AY176" s="17" t="s">
        <v>172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179</v>
      </c>
      <c r="BM176" s="160" t="s">
        <v>1324</v>
      </c>
    </row>
    <row r="177" spans="1:65" s="2" customFormat="1" ht="14.4" customHeight="1">
      <c r="A177" s="32"/>
      <c r="B177" s="148"/>
      <c r="C177" s="149" t="s">
        <v>286</v>
      </c>
      <c r="D177" s="149" t="s">
        <v>174</v>
      </c>
      <c r="E177" s="150" t="s">
        <v>1189</v>
      </c>
      <c r="F177" s="151" t="s">
        <v>1190</v>
      </c>
      <c r="G177" s="152" t="s">
        <v>200</v>
      </c>
      <c r="H177" s="153">
        <v>244.6</v>
      </c>
      <c r="I177" s="154"/>
      <c r="J177" s="155">
        <f>ROUND(I177*H177,2)</f>
        <v>0</v>
      </c>
      <c r="K177" s="151" t="s">
        <v>178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0.0002</v>
      </c>
      <c r="R177" s="158">
        <f>Q177*H177</f>
        <v>0.04892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179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179</v>
      </c>
      <c r="BM177" s="160" t="s">
        <v>1325</v>
      </c>
    </row>
    <row r="178" spans="1:65" s="2" customFormat="1" ht="14.4" customHeight="1">
      <c r="A178" s="32"/>
      <c r="B178" s="148"/>
      <c r="C178" s="149" t="s">
        <v>291</v>
      </c>
      <c r="D178" s="149" t="s">
        <v>174</v>
      </c>
      <c r="E178" s="150" t="s">
        <v>549</v>
      </c>
      <c r="F178" s="151" t="s">
        <v>550</v>
      </c>
      <c r="G178" s="152" t="s">
        <v>200</v>
      </c>
      <c r="H178" s="153">
        <v>256.8</v>
      </c>
      <c r="I178" s="154"/>
      <c r="J178" s="155">
        <f>ROUND(I178*H178,2)</f>
        <v>0</v>
      </c>
      <c r="K178" s="151" t="s">
        <v>178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9E-05</v>
      </c>
      <c r="R178" s="158">
        <f>Q178*H178</f>
        <v>0.023112000000000004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179</v>
      </c>
      <c r="AT178" s="160" t="s">
        <v>174</v>
      </c>
      <c r="AU178" s="160" t="s">
        <v>88</v>
      </c>
      <c r="AY178" s="17" t="s">
        <v>172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179</v>
      </c>
      <c r="BM178" s="160" t="s">
        <v>1326</v>
      </c>
    </row>
    <row r="179" spans="1:47" s="2" customFormat="1" ht="18">
      <c r="A179" s="32"/>
      <c r="B179" s="33"/>
      <c r="C179" s="32"/>
      <c r="D179" s="163" t="s">
        <v>191</v>
      </c>
      <c r="E179" s="32"/>
      <c r="F179" s="171" t="s">
        <v>552</v>
      </c>
      <c r="G179" s="32"/>
      <c r="H179" s="32"/>
      <c r="I179" s="172"/>
      <c r="J179" s="32"/>
      <c r="K179" s="32"/>
      <c r="L179" s="33"/>
      <c r="M179" s="173"/>
      <c r="N179" s="174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191</v>
      </c>
      <c r="AU179" s="17" t="s">
        <v>88</v>
      </c>
    </row>
    <row r="180" spans="1:65" s="2" customFormat="1" ht="14.4" customHeight="1">
      <c r="A180" s="32"/>
      <c r="B180" s="148"/>
      <c r="C180" s="149" t="s">
        <v>298</v>
      </c>
      <c r="D180" s="149" t="s">
        <v>174</v>
      </c>
      <c r="E180" s="150" t="s">
        <v>554</v>
      </c>
      <c r="F180" s="151" t="s">
        <v>555</v>
      </c>
      <c r="G180" s="152" t="s">
        <v>556</v>
      </c>
      <c r="H180" s="153">
        <v>1</v>
      </c>
      <c r="I180" s="154"/>
      <c r="J180" s="155">
        <f>ROUND(I180*H180,2)</f>
        <v>0</v>
      </c>
      <c r="K180" s="151" t="s">
        <v>1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179</v>
      </c>
      <c r="AT180" s="160" t="s">
        <v>174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179</v>
      </c>
      <c r="BM180" s="160" t="s">
        <v>1327</v>
      </c>
    </row>
    <row r="181" spans="2:63" s="12" customFormat="1" ht="22.75" customHeight="1">
      <c r="B181" s="135"/>
      <c r="D181" s="136" t="s">
        <v>77</v>
      </c>
      <c r="E181" s="146" t="s">
        <v>595</v>
      </c>
      <c r="F181" s="146" t="s">
        <v>596</v>
      </c>
      <c r="I181" s="138"/>
      <c r="J181" s="147">
        <f>BK181</f>
        <v>0</v>
      </c>
      <c r="L181" s="135"/>
      <c r="M181" s="140"/>
      <c r="N181" s="141"/>
      <c r="O181" s="141"/>
      <c r="P181" s="142">
        <f>SUM(P182:P186)</f>
        <v>0</v>
      </c>
      <c r="Q181" s="141"/>
      <c r="R181" s="142">
        <f>SUM(R182:R186)</f>
        <v>0</v>
      </c>
      <c r="S181" s="141"/>
      <c r="T181" s="143">
        <f>SUM(T182:T186)</f>
        <v>0</v>
      </c>
      <c r="AR181" s="136" t="s">
        <v>85</v>
      </c>
      <c r="AT181" s="144" t="s">
        <v>77</v>
      </c>
      <c r="AU181" s="144" t="s">
        <v>85</v>
      </c>
      <c r="AY181" s="136" t="s">
        <v>172</v>
      </c>
      <c r="BK181" s="145">
        <f>SUM(BK182:BK186)</f>
        <v>0</v>
      </c>
    </row>
    <row r="182" spans="1:65" s="2" customFormat="1" ht="24.15" customHeight="1">
      <c r="A182" s="32"/>
      <c r="B182" s="148"/>
      <c r="C182" s="149" t="s">
        <v>312</v>
      </c>
      <c r="D182" s="149" t="s">
        <v>174</v>
      </c>
      <c r="E182" s="150" t="s">
        <v>598</v>
      </c>
      <c r="F182" s="151" t="s">
        <v>599</v>
      </c>
      <c r="G182" s="152" t="s">
        <v>294</v>
      </c>
      <c r="H182" s="153">
        <v>1.223</v>
      </c>
      <c r="I182" s="154"/>
      <c r="J182" s="155">
        <f>ROUND(I182*H182,2)</f>
        <v>0</v>
      </c>
      <c r="K182" s="151" t="s">
        <v>178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179</v>
      </c>
      <c r="AT182" s="160" t="s">
        <v>174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179</v>
      </c>
      <c r="BM182" s="160" t="s">
        <v>1328</v>
      </c>
    </row>
    <row r="183" spans="1:65" s="2" customFormat="1" ht="24.15" customHeight="1">
      <c r="A183" s="32"/>
      <c r="B183" s="148"/>
      <c r="C183" s="149" t="s">
        <v>319</v>
      </c>
      <c r="D183" s="149" t="s">
        <v>174</v>
      </c>
      <c r="E183" s="150" t="s">
        <v>602</v>
      </c>
      <c r="F183" s="151" t="s">
        <v>603</v>
      </c>
      <c r="G183" s="152" t="s">
        <v>294</v>
      </c>
      <c r="H183" s="153">
        <v>1.223</v>
      </c>
      <c r="I183" s="154"/>
      <c r="J183" s="155">
        <f>ROUND(I183*H183,2)</f>
        <v>0</v>
      </c>
      <c r="K183" s="151" t="s">
        <v>178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179</v>
      </c>
      <c r="AT183" s="160" t="s">
        <v>174</v>
      </c>
      <c r="AU183" s="160" t="s">
        <v>88</v>
      </c>
      <c r="AY183" s="17" t="s">
        <v>172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179</v>
      </c>
      <c r="BM183" s="160" t="s">
        <v>1329</v>
      </c>
    </row>
    <row r="184" spans="1:65" s="2" customFormat="1" ht="24.15" customHeight="1">
      <c r="A184" s="32"/>
      <c r="B184" s="148"/>
      <c r="C184" s="149" t="s">
        <v>324</v>
      </c>
      <c r="D184" s="149" t="s">
        <v>174</v>
      </c>
      <c r="E184" s="150" t="s">
        <v>606</v>
      </c>
      <c r="F184" s="151" t="s">
        <v>607</v>
      </c>
      <c r="G184" s="152" t="s">
        <v>294</v>
      </c>
      <c r="H184" s="153">
        <v>6.115</v>
      </c>
      <c r="I184" s="154"/>
      <c r="J184" s="155">
        <f>ROUND(I184*H184,2)</f>
        <v>0</v>
      </c>
      <c r="K184" s="151" t="s">
        <v>178</v>
      </c>
      <c r="L184" s="33"/>
      <c r="M184" s="156" t="s">
        <v>1</v>
      </c>
      <c r="N184" s="157" t="s">
        <v>43</v>
      </c>
      <c r="O184" s="58"/>
      <c r="P184" s="158">
        <f>O184*H184</f>
        <v>0</v>
      </c>
      <c r="Q184" s="158">
        <v>0</v>
      </c>
      <c r="R184" s="158">
        <f>Q184*H184</f>
        <v>0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179</v>
      </c>
      <c r="AT184" s="160" t="s">
        <v>174</v>
      </c>
      <c r="AU184" s="160" t="s">
        <v>88</v>
      </c>
      <c r="AY184" s="17" t="s">
        <v>172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179</v>
      </c>
      <c r="BM184" s="160" t="s">
        <v>1330</v>
      </c>
    </row>
    <row r="185" spans="2:51" s="13" customFormat="1" ht="10">
      <c r="B185" s="162"/>
      <c r="D185" s="163" t="s">
        <v>181</v>
      </c>
      <c r="F185" s="165" t="s">
        <v>1331</v>
      </c>
      <c r="H185" s="166">
        <v>6.115</v>
      </c>
      <c r="I185" s="167"/>
      <c r="L185" s="162"/>
      <c r="M185" s="168"/>
      <c r="N185" s="169"/>
      <c r="O185" s="169"/>
      <c r="P185" s="169"/>
      <c r="Q185" s="169"/>
      <c r="R185" s="169"/>
      <c r="S185" s="169"/>
      <c r="T185" s="170"/>
      <c r="AT185" s="164" t="s">
        <v>181</v>
      </c>
      <c r="AU185" s="164" t="s">
        <v>88</v>
      </c>
      <c r="AV185" s="13" t="s">
        <v>88</v>
      </c>
      <c r="AW185" s="13" t="s">
        <v>3</v>
      </c>
      <c r="AX185" s="13" t="s">
        <v>85</v>
      </c>
      <c r="AY185" s="164" t="s">
        <v>172</v>
      </c>
    </row>
    <row r="186" spans="1:65" s="2" customFormat="1" ht="24.15" customHeight="1">
      <c r="A186" s="32"/>
      <c r="B186" s="148"/>
      <c r="C186" s="149" t="s">
        <v>328</v>
      </c>
      <c r="D186" s="149" t="s">
        <v>174</v>
      </c>
      <c r="E186" s="150" t="s">
        <v>1216</v>
      </c>
      <c r="F186" s="151" t="s">
        <v>1217</v>
      </c>
      <c r="G186" s="152" t="s">
        <v>294</v>
      </c>
      <c r="H186" s="153">
        <v>1.223</v>
      </c>
      <c r="I186" s="154"/>
      <c r="J186" s="155">
        <f>ROUND(I186*H186,2)</f>
        <v>0</v>
      </c>
      <c r="K186" s="151" t="s">
        <v>178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179</v>
      </c>
      <c r="AT186" s="160" t="s">
        <v>174</v>
      </c>
      <c r="AU186" s="160" t="s">
        <v>88</v>
      </c>
      <c r="AY186" s="17" t="s">
        <v>172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179</v>
      </c>
      <c r="BM186" s="160" t="s">
        <v>1332</v>
      </c>
    </row>
    <row r="187" spans="2:63" s="12" customFormat="1" ht="22.75" customHeight="1">
      <c r="B187" s="135"/>
      <c r="D187" s="136" t="s">
        <v>77</v>
      </c>
      <c r="E187" s="146" t="s">
        <v>617</v>
      </c>
      <c r="F187" s="146" t="s">
        <v>618</v>
      </c>
      <c r="I187" s="138"/>
      <c r="J187" s="147">
        <f>BK187</f>
        <v>0</v>
      </c>
      <c r="L187" s="135"/>
      <c r="M187" s="140"/>
      <c r="N187" s="141"/>
      <c r="O187" s="141"/>
      <c r="P187" s="142">
        <f>SUM(P188:P189)</f>
        <v>0</v>
      </c>
      <c r="Q187" s="141"/>
      <c r="R187" s="142">
        <f>SUM(R188:R189)</f>
        <v>0</v>
      </c>
      <c r="S187" s="141"/>
      <c r="T187" s="143">
        <f>SUM(T188:T189)</f>
        <v>0</v>
      </c>
      <c r="AR187" s="136" t="s">
        <v>85</v>
      </c>
      <c r="AT187" s="144" t="s">
        <v>77</v>
      </c>
      <c r="AU187" s="144" t="s">
        <v>85</v>
      </c>
      <c r="AY187" s="136" t="s">
        <v>172</v>
      </c>
      <c r="BK187" s="145">
        <f>SUM(BK188:BK189)</f>
        <v>0</v>
      </c>
    </row>
    <row r="188" spans="1:65" s="2" customFormat="1" ht="24.15" customHeight="1">
      <c r="A188" s="32"/>
      <c r="B188" s="148"/>
      <c r="C188" s="149" t="s">
        <v>332</v>
      </c>
      <c r="D188" s="149" t="s">
        <v>174</v>
      </c>
      <c r="E188" s="150" t="s">
        <v>620</v>
      </c>
      <c r="F188" s="151" t="s">
        <v>621</v>
      </c>
      <c r="G188" s="152" t="s">
        <v>294</v>
      </c>
      <c r="H188" s="153">
        <v>177.155</v>
      </c>
      <c r="I188" s="154"/>
      <c r="J188" s="155">
        <f>ROUND(I188*H188,2)</f>
        <v>0</v>
      </c>
      <c r="K188" s="151" t="s">
        <v>178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</v>
      </c>
      <c r="R188" s="158">
        <f>Q188*H188</f>
        <v>0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179</v>
      </c>
      <c r="AT188" s="160" t="s">
        <v>174</v>
      </c>
      <c r="AU188" s="160" t="s">
        <v>88</v>
      </c>
      <c r="AY188" s="17" t="s">
        <v>172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179</v>
      </c>
      <c r="BM188" s="160" t="s">
        <v>1333</v>
      </c>
    </row>
    <row r="189" spans="1:65" s="2" customFormat="1" ht="24.15" customHeight="1">
      <c r="A189" s="32"/>
      <c r="B189" s="148"/>
      <c r="C189" s="149" t="s">
        <v>339</v>
      </c>
      <c r="D189" s="149" t="s">
        <v>174</v>
      </c>
      <c r="E189" s="150" t="s">
        <v>624</v>
      </c>
      <c r="F189" s="151" t="s">
        <v>625</v>
      </c>
      <c r="G189" s="152" t="s">
        <v>294</v>
      </c>
      <c r="H189" s="153">
        <v>177.155</v>
      </c>
      <c r="I189" s="154"/>
      <c r="J189" s="155">
        <f>ROUND(I189*H189,2)</f>
        <v>0</v>
      </c>
      <c r="K189" s="151" t="s">
        <v>178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0</v>
      </c>
      <c r="R189" s="158">
        <f>Q189*H189</f>
        <v>0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179</v>
      </c>
      <c r="AT189" s="160" t="s">
        <v>174</v>
      </c>
      <c r="AU189" s="160" t="s">
        <v>88</v>
      </c>
      <c r="AY189" s="17" t="s">
        <v>172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179</v>
      </c>
      <c r="BM189" s="160" t="s">
        <v>1334</v>
      </c>
    </row>
    <row r="190" spans="2:63" s="12" customFormat="1" ht="25.9" customHeight="1">
      <c r="B190" s="135"/>
      <c r="D190" s="136" t="s">
        <v>77</v>
      </c>
      <c r="E190" s="137" t="s">
        <v>627</v>
      </c>
      <c r="F190" s="137" t="s">
        <v>628</v>
      </c>
      <c r="I190" s="138"/>
      <c r="J190" s="139">
        <f>BK190</f>
        <v>0</v>
      </c>
      <c r="L190" s="135"/>
      <c r="M190" s="140"/>
      <c r="N190" s="141"/>
      <c r="O190" s="141"/>
      <c r="P190" s="142">
        <f>P191+P193</f>
        <v>0</v>
      </c>
      <c r="Q190" s="141"/>
      <c r="R190" s="142">
        <f>R191+R193</f>
        <v>0.0222196</v>
      </c>
      <c r="S190" s="141"/>
      <c r="T190" s="143">
        <f>T191+T193</f>
        <v>0</v>
      </c>
      <c r="AR190" s="136" t="s">
        <v>88</v>
      </c>
      <c r="AT190" s="144" t="s">
        <v>77</v>
      </c>
      <c r="AU190" s="144" t="s">
        <v>78</v>
      </c>
      <c r="AY190" s="136" t="s">
        <v>172</v>
      </c>
      <c r="BK190" s="145">
        <f>BK191+BK193</f>
        <v>0</v>
      </c>
    </row>
    <row r="191" spans="2:63" s="12" customFormat="1" ht="22.75" customHeight="1">
      <c r="B191" s="135"/>
      <c r="D191" s="136" t="s">
        <v>77</v>
      </c>
      <c r="E191" s="146" t="s">
        <v>1231</v>
      </c>
      <c r="F191" s="146" t="s">
        <v>1232</v>
      </c>
      <c r="I191" s="138"/>
      <c r="J191" s="147">
        <f>BK191</f>
        <v>0</v>
      </c>
      <c r="L191" s="135"/>
      <c r="M191" s="140"/>
      <c r="N191" s="141"/>
      <c r="O191" s="141"/>
      <c r="P191" s="142">
        <f>P192</f>
        <v>0</v>
      </c>
      <c r="Q191" s="141"/>
      <c r="R191" s="142">
        <f>R192</f>
        <v>0.0024460000000000003</v>
      </c>
      <c r="S191" s="141"/>
      <c r="T191" s="143">
        <f>T192</f>
        <v>0</v>
      </c>
      <c r="AR191" s="136" t="s">
        <v>88</v>
      </c>
      <c r="AT191" s="144" t="s">
        <v>77</v>
      </c>
      <c r="AU191" s="144" t="s">
        <v>85</v>
      </c>
      <c r="AY191" s="136" t="s">
        <v>172</v>
      </c>
      <c r="BK191" s="145">
        <f>BK192</f>
        <v>0</v>
      </c>
    </row>
    <row r="192" spans="1:65" s="2" customFormat="1" ht="14.4" customHeight="1">
      <c r="A192" s="32"/>
      <c r="B192" s="148"/>
      <c r="C192" s="149" t="s">
        <v>343</v>
      </c>
      <c r="D192" s="149" t="s">
        <v>174</v>
      </c>
      <c r="E192" s="150" t="s">
        <v>1234</v>
      </c>
      <c r="F192" s="151" t="s">
        <v>1235</v>
      </c>
      <c r="G192" s="152" t="s">
        <v>200</v>
      </c>
      <c r="H192" s="153">
        <v>244.6</v>
      </c>
      <c r="I192" s="154"/>
      <c r="J192" s="155">
        <f>ROUND(I192*H192,2)</f>
        <v>0</v>
      </c>
      <c r="K192" s="151" t="s">
        <v>178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1E-05</v>
      </c>
      <c r="R192" s="158">
        <f>Q192*H192</f>
        <v>0.0024460000000000003</v>
      </c>
      <c r="S192" s="158">
        <v>0</v>
      </c>
      <c r="T192" s="15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257</v>
      </c>
      <c r="AT192" s="160" t="s">
        <v>174</v>
      </c>
      <c r="AU192" s="160" t="s">
        <v>88</v>
      </c>
      <c r="AY192" s="17" t="s">
        <v>172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257</v>
      </c>
      <c r="BM192" s="160" t="s">
        <v>1335</v>
      </c>
    </row>
    <row r="193" spans="2:63" s="12" customFormat="1" ht="22.75" customHeight="1">
      <c r="B193" s="135"/>
      <c r="D193" s="136" t="s">
        <v>77</v>
      </c>
      <c r="E193" s="146" t="s">
        <v>1239</v>
      </c>
      <c r="F193" s="146" t="s">
        <v>1240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SUM(P194:P197)</f>
        <v>0</v>
      </c>
      <c r="Q193" s="141"/>
      <c r="R193" s="142">
        <f>SUM(R194:R197)</f>
        <v>0.0197736</v>
      </c>
      <c r="S193" s="141"/>
      <c r="T193" s="143">
        <f>SUM(T194:T197)</f>
        <v>0</v>
      </c>
      <c r="AR193" s="136" t="s">
        <v>88</v>
      </c>
      <c r="AT193" s="144" t="s">
        <v>77</v>
      </c>
      <c r="AU193" s="144" t="s">
        <v>85</v>
      </c>
      <c r="AY193" s="136" t="s">
        <v>172</v>
      </c>
      <c r="BK193" s="145">
        <f>SUM(BK194:BK197)</f>
        <v>0</v>
      </c>
    </row>
    <row r="194" spans="1:65" s="2" customFormat="1" ht="24.15" customHeight="1">
      <c r="A194" s="32"/>
      <c r="B194" s="148"/>
      <c r="C194" s="149" t="s">
        <v>348</v>
      </c>
      <c r="D194" s="149" t="s">
        <v>174</v>
      </c>
      <c r="E194" s="150" t="s">
        <v>1242</v>
      </c>
      <c r="F194" s="151" t="s">
        <v>1243</v>
      </c>
      <c r="G194" s="152" t="s">
        <v>200</v>
      </c>
      <c r="H194" s="153">
        <v>256.8</v>
      </c>
      <c r="I194" s="154"/>
      <c r="J194" s="155">
        <f>ROUND(I194*H194,2)</f>
        <v>0</v>
      </c>
      <c r="K194" s="151" t="s">
        <v>178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0</v>
      </c>
      <c r="R194" s="158">
        <f>Q194*H194</f>
        <v>0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257</v>
      </c>
      <c r="AT194" s="160" t="s">
        <v>174</v>
      </c>
      <c r="AU194" s="160" t="s">
        <v>88</v>
      </c>
      <c r="AY194" s="17" t="s">
        <v>172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257</v>
      </c>
      <c r="BM194" s="160" t="s">
        <v>1336</v>
      </c>
    </row>
    <row r="195" spans="1:65" s="2" customFormat="1" ht="14.4" customHeight="1">
      <c r="A195" s="32"/>
      <c r="B195" s="148"/>
      <c r="C195" s="183" t="s">
        <v>352</v>
      </c>
      <c r="D195" s="183" t="s">
        <v>250</v>
      </c>
      <c r="E195" s="184" t="s">
        <v>1246</v>
      </c>
      <c r="F195" s="185" t="s">
        <v>1247</v>
      </c>
      <c r="G195" s="186" t="s">
        <v>200</v>
      </c>
      <c r="H195" s="187">
        <v>282.48</v>
      </c>
      <c r="I195" s="188"/>
      <c r="J195" s="189">
        <f>ROUND(I195*H195,2)</f>
        <v>0</v>
      </c>
      <c r="K195" s="185" t="s">
        <v>178</v>
      </c>
      <c r="L195" s="190"/>
      <c r="M195" s="191" t="s">
        <v>1</v>
      </c>
      <c r="N195" s="192" t="s">
        <v>43</v>
      </c>
      <c r="O195" s="58"/>
      <c r="P195" s="158">
        <f>O195*H195</f>
        <v>0</v>
      </c>
      <c r="Q195" s="158">
        <v>7E-05</v>
      </c>
      <c r="R195" s="158">
        <f>Q195*H195</f>
        <v>0.0197736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348</v>
      </c>
      <c r="AT195" s="160" t="s">
        <v>250</v>
      </c>
      <c r="AU195" s="160" t="s">
        <v>88</v>
      </c>
      <c r="AY195" s="17" t="s">
        <v>172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257</v>
      </c>
      <c r="BM195" s="160" t="s">
        <v>1337</v>
      </c>
    </row>
    <row r="196" spans="2:51" s="13" customFormat="1" ht="10">
      <c r="B196" s="162"/>
      <c r="D196" s="163" t="s">
        <v>181</v>
      </c>
      <c r="F196" s="165" t="s">
        <v>1338</v>
      </c>
      <c r="H196" s="166">
        <v>282.48</v>
      </c>
      <c r="I196" s="167"/>
      <c r="L196" s="162"/>
      <c r="M196" s="168"/>
      <c r="N196" s="169"/>
      <c r="O196" s="169"/>
      <c r="P196" s="169"/>
      <c r="Q196" s="169"/>
      <c r="R196" s="169"/>
      <c r="S196" s="169"/>
      <c r="T196" s="170"/>
      <c r="AT196" s="164" t="s">
        <v>181</v>
      </c>
      <c r="AU196" s="164" t="s">
        <v>88</v>
      </c>
      <c r="AV196" s="13" t="s">
        <v>88</v>
      </c>
      <c r="AW196" s="13" t="s">
        <v>3</v>
      </c>
      <c r="AX196" s="13" t="s">
        <v>85</v>
      </c>
      <c r="AY196" s="164" t="s">
        <v>172</v>
      </c>
    </row>
    <row r="197" spans="1:65" s="2" customFormat="1" ht="24.15" customHeight="1">
      <c r="A197" s="32"/>
      <c r="B197" s="148"/>
      <c r="C197" s="149" t="s">
        <v>357</v>
      </c>
      <c r="D197" s="149" t="s">
        <v>174</v>
      </c>
      <c r="E197" s="150" t="s">
        <v>1251</v>
      </c>
      <c r="F197" s="151" t="s">
        <v>1252</v>
      </c>
      <c r="G197" s="152" t="s">
        <v>294</v>
      </c>
      <c r="H197" s="153">
        <v>0.02</v>
      </c>
      <c r="I197" s="154"/>
      <c r="J197" s="155">
        <f>ROUND(I197*H197,2)</f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257</v>
      </c>
      <c r="AT197" s="160" t="s">
        <v>174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257</v>
      </c>
      <c r="BM197" s="160" t="s">
        <v>1339</v>
      </c>
    </row>
    <row r="198" spans="2:63" s="12" customFormat="1" ht="25.9" customHeight="1">
      <c r="B198" s="135"/>
      <c r="D198" s="136" t="s">
        <v>77</v>
      </c>
      <c r="E198" s="137" t="s">
        <v>635</v>
      </c>
      <c r="F198" s="137" t="s">
        <v>636</v>
      </c>
      <c r="I198" s="138"/>
      <c r="J198" s="139">
        <f>BK198</f>
        <v>0</v>
      </c>
      <c r="L198" s="135"/>
      <c r="M198" s="140"/>
      <c r="N198" s="141"/>
      <c r="O198" s="141"/>
      <c r="P198" s="142">
        <f>P199</f>
        <v>0</v>
      </c>
      <c r="Q198" s="141"/>
      <c r="R198" s="142">
        <f>R199</f>
        <v>0</v>
      </c>
      <c r="S198" s="141"/>
      <c r="T198" s="143">
        <f>T199</f>
        <v>0</v>
      </c>
      <c r="AR198" s="136" t="s">
        <v>197</v>
      </c>
      <c r="AT198" s="144" t="s">
        <v>77</v>
      </c>
      <c r="AU198" s="144" t="s">
        <v>78</v>
      </c>
      <c r="AY198" s="136" t="s">
        <v>172</v>
      </c>
      <c r="BK198" s="145">
        <f>BK199</f>
        <v>0</v>
      </c>
    </row>
    <row r="199" spans="2:63" s="12" customFormat="1" ht="22.75" customHeight="1">
      <c r="B199" s="135"/>
      <c r="D199" s="136" t="s">
        <v>77</v>
      </c>
      <c r="E199" s="146" t="s">
        <v>637</v>
      </c>
      <c r="F199" s="146" t="s">
        <v>638</v>
      </c>
      <c r="I199" s="138"/>
      <c r="J199" s="147">
        <f>BK199</f>
        <v>0</v>
      </c>
      <c r="L199" s="135"/>
      <c r="M199" s="140"/>
      <c r="N199" s="141"/>
      <c r="O199" s="141"/>
      <c r="P199" s="142">
        <f>SUM(P200:P204)</f>
        <v>0</v>
      </c>
      <c r="Q199" s="141"/>
      <c r="R199" s="142">
        <f>SUM(R200:R204)</f>
        <v>0</v>
      </c>
      <c r="S199" s="141"/>
      <c r="T199" s="143">
        <f>SUM(T200:T204)</f>
        <v>0</v>
      </c>
      <c r="AR199" s="136" t="s">
        <v>197</v>
      </c>
      <c r="AT199" s="144" t="s">
        <v>77</v>
      </c>
      <c r="AU199" s="144" t="s">
        <v>85</v>
      </c>
      <c r="AY199" s="136" t="s">
        <v>172</v>
      </c>
      <c r="BK199" s="145">
        <f>SUM(BK200:BK204)</f>
        <v>0</v>
      </c>
    </row>
    <row r="200" spans="1:65" s="2" customFormat="1" ht="14.4" customHeight="1">
      <c r="A200" s="32"/>
      <c r="B200" s="148"/>
      <c r="C200" s="149" t="s">
        <v>363</v>
      </c>
      <c r="D200" s="149" t="s">
        <v>174</v>
      </c>
      <c r="E200" s="150" t="s">
        <v>1255</v>
      </c>
      <c r="F200" s="151" t="s">
        <v>1256</v>
      </c>
      <c r="G200" s="152" t="s">
        <v>556</v>
      </c>
      <c r="H200" s="153">
        <v>1</v>
      </c>
      <c r="I200" s="154"/>
      <c r="J200" s="155">
        <f>ROUND(I200*H200,2)</f>
        <v>0</v>
      </c>
      <c r="K200" s="151" t="s">
        <v>178</v>
      </c>
      <c r="L200" s="33"/>
      <c r="M200" s="156" t="s">
        <v>1</v>
      </c>
      <c r="N200" s="157" t="s">
        <v>43</v>
      </c>
      <c r="O200" s="58"/>
      <c r="P200" s="158">
        <f>O200*H200</f>
        <v>0</v>
      </c>
      <c r="Q200" s="158">
        <v>0</v>
      </c>
      <c r="R200" s="158">
        <f>Q200*H200</f>
        <v>0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642</v>
      </c>
      <c r="AT200" s="160" t="s">
        <v>174</v>
      </c>
      <c r="AU200" s="160" t="s">
        <v>88</v>
      </c>
      <c r="AY200" s="17" t="s">
        <v>172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642</v>
      </c>
      <c r="BM200" s="160" t="s">
        <v>1340</v>
      </c>
    </row>
    <row r="201" spans="1:65" s="2" customFormat="1" ht="14.4" customHeight="1">
      <c r="A201" s="32"/>
      <c r="B201" s="148"/>
      <c r="C201" s="149" t="s">
        <v>370</v>
      </c>
      <c r="D201" s="149" t="s">
        <v>174</v>
      </c>
      <c r="E201" s="150" t="s">
        <v>646</v>
      </c>
      <c r="F201" s="151" t="s">
        <v>647</v>
      </c>
      <c r="G201" s="152" t="s">
        <v>556</v>
      </c>
      <c r="H201" s="153">
        <v>1</v>
      </c>
      <c r="I201" s="154"/>
      <c r="J201" s="155">
        <f>ROUND(I201*H201,2)</f>
        <v>0</v>
      </c>
      <c r="K201" s="151" t="s">
        <v>178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642</v>
      </c>
      <c r="AT201" s="160" t="s">
        <v>174</v>
      </c>
      <c r="AU201" s="160" t="s">
        <v>88</v>
      </c>
      <c r="AY201" s="17" t="s">
        <v>172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642</v>
      </c>
      <c r="BM201" s="160" t="s">
        <v>1341</v>
      </c>
    </row>
    <row r="202" spans="1:47" s="2" customFormat="1" ht="18">
      <c r="A202" s="32"/>
      <c r="B202" s="33"/>
      <c r="C202" s="32"/>
      <c r="D202" s="163" t="s">
        <v>191</v>
      </c>
      <c r="E202" s="32"/>
      <c r="F202" s="171" t="s">
        <v>649</v>
      </c>
      <c r="G202" s="32"/>
      <c r="H202" s="32"/>
      <c r="I202" s="172"/>
      <c r="J202" s="32"/>
      <c r="K202" s="32"/>
      <c r="L202" s="33"/>
      <c r="M202" s="173"/>
      <c r="N202" s="174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191</v>
      </c>
      <c r="AU202" s="17" t="s">
        <v>88</v>
      </c>
    </row>
    <row r="203" spans="1:65" s="2" customFormat="1" ht="14.4" customHeight="1">
      <c r="A203" s="32"/>
      <c r="B203" s="148"/>
      <c r="C203" s="149" t="s">
        <v>375</v>
      </c>
      <c r="D203" s="149" t="s">
        <v>174</v>
      </c>
      <c r="E203" s="150" t="s">
        <v>1263</v>
      </c>
      <c r="F203" s="151" t="s">
        <v>1264</v>
      </c>
      <c r="G203" s="152" t="s">
        <v>556</v>
      </c>
      <c r="H203" s="153">
        <v>1</v>
      </c>
      <c r="I203" s="154"/>
      <c r="J203" s="155">
        <f>ROUND(I203*H203,2)</f>
        <v>0</v>
      </c>
      <c r="K203" s="151" t="s">
        <v>178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</v>
      </c>
      <c r="R203" s="158">
        <f>Q203*H203</f>
        <v>0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642</v>
      </c>
      <c r="AT203" s="160" t="s">
        <v>174</v>
      </c>
      <c r="AU203" s="160" t="s">
        <v>88</v>
      </c>
      <c r="AY203" s="17" t="s">
        <v>172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642</v>
      </c>
      <c r="BM203" s="160" t="s">
        <v>1342</v>
      </c>
    </row>
    <row r="204" spans="1:47" s="2" customFormat="1" ht="18">
      <c r="A204" s="32"/>
      <c r="B204" s="33"/>
      <c r="C204" s="32"/>
      <c r="D204" s="163" t="s">
        <v>191</v>
      </c>
      <c r="E204" s="32"/>
      <c r="F204" s="171" t="s">
        <v>1343</v>
      </c>
      <c r="G204" s="32"/>
      <c r="H204" s="32"/>
      <c r="I204" s="172"/>
      <c r="J204" s="32"/>
      <c r="K204" s="32"/>
      <c r="L204" s="33"/>
      <c r="M204" s="193"/>
      <c r="N204" s="194"/>
      <c r="O204" s="195"/>
      <c r="P204" s="195"/>
      <c r="Q204" s="195"/>
      <c r="R204" s="195"/>
      <c r="S204" s="195"/>
      <c r="T204" s="196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191</v>
      </c>
      <c r="AU204" s="17" t="s">
        <v>88</v>
      </c>
    </row>
    <row r="205" spans="1:31" s="2" customFormat="1" ht="7" customHeight="1">
      <c r="A205" s="32"/>
      <c r="B205" s="47"/>
      <c r="C205" s="48"/>
      <c r="D205" s="48"/>
      <c r="E205" s="48"/>
      <c r="F205" s="48"/>
      <c r="G205" s="48"/>
      <c r="H205" s="48"/>
      <c r="I205" s="48"/>
      <c r="J205" s="48"/>
      <c r="K205" s="48"/>
      <c r="L205" s="33"/>
      <c r="M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</row>
  </sheetData>
  <autoFilter ref="C130:K20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102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136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1344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87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ROUND(J129,2)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ROUND((SUM(BE129:BE240)),2)</f>
        <v>0</v>
      </c>
      <c r="G35" s="32"/>
      <c r="H35" s="32"/>
      <c r="I35" s="105">
        <v>0.21</v>
      </c>
      <c r="J35" s="104">
        <f>ROUND(((SUM(BE129:BE240))*I35),2)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ROUND((SUM(BF129:BF240)),2)</f>
        <v>0</v>
      </c>
      <c r="G36" s="32"/>
      <c r="H36" s="32"/>
      <c r="I36" s="105">
        <v>0.15</v>
      </c>
      <c r="J36" s="104">
        <f>ROUND(((SUM(BF129:BF240))*I36),2)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ROUND((SUM(BG129:BG240)),2)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ROUND((SUM(BH129:BH240)),2)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ROUND((SUM(BI129:BI240)),2)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136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305 - Jednotná kanalizace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J129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J131</f>
        <v>0</v>
      </c>
      <c r="L100" s="121"/>
    </row>
    <row r="101" spans="2:12" s="10" customFormat="1" ht="19.9" customHeight="1">
      <c r="B101" s="121"/>
      <c r="D101" s="122" t="s">
        <v>147</v>
      </c>
      <c r="E101" s="123"/>
      <c r="F101" s="123"/>
      <c r="G101" s="123"/>
      <c r="H101" s="123"/>
      <c r="I101" s="123"/>
      <c r="J101" s="124">
        <f>J184</f>
        <v>0</v>
      </c>
      <c r="L101" s="121"/>
    </row>
    <row r="102" spans="2:12" s="10" customFormat="1" ht="19.9" customHeight="1">
      <c r="B102" s="121"/>
      <c r="D102" s="122" t="s">
        <v>149</v>
      </c>
      <c r="E102" s="123"/>
      <c r="F102" s="123"/>
      <c r="G102" s="123"/>
      <c r="H102" s="123"/>
      <c r="I102" s="123"/>
      <c r="J102" s="124">
        <f>J189</f>
        <v>0</v>
      </c>
      <c r="L102" s="121"/>
    </row>
    <row r="103" spans="2:12" s="10" customFormat="1" ht="19.9" customHeight="1">
      <c r="B103" s="121"/>
      <c r="D103" s="122" t="s">
        <v>150</v>
      </c>
      <c r="E103" s="123"/>
      <c r="F103" s="123"/>
      <c r="G103" s="123"/>
      <c r="H103" s="123"/>
      <c r="I103" s="123"/>
      <c r="J103" s="124">
        <f>J223</f>
        <v>0</v>
      </c>
      <c r="L103" s="121"/>
    </row>
    <row r="104" spans="2:12" s="10" customFormat="1" ht="19.9" customHeight="1">
      <c r="B104" s="121"/>
      <c r="D104" s="122" t="s">
        <v>151</v>
      </c>
      <c r="E104" s="123"/>
      <c r="F104" s="123"/>
      <c r="G104" s="123"/>
      <c r="H104" s="123"/>
      <c r="I104" s="123"/>
      <c r="J104" s="124">
        <f>J226</f>
        <v>0</v>
      </c>
      <c r="L104" s="121"/>
    </row>
    <row r="105" spans="2:12" s="10" customFormat="1" ht="19.9" customHeight="1">
      <c r="B105" s="121"/>
      <c r="D105" s="122" t="s">
        <v>152</v>
      </c>
      <c r="E105" s="123"/>
      <c r="F105" s="123"/>
      <c r="G105" s="123"/>
      <c r="H105" s="123"/>
      <c r="I105" s="123"/>
      <c r="J105" s="124">
        <f>J232</f>
        <v>0</v>
      </c>
      <c r="L105" s="121"/>
    </row>
    <row r="106" spans="2:12" s="9" customFormat="1" ht="25" customHeight="1">
      <c r="B106" s="117"/>
      <c r="D106" s="118" t="s">
        <v>155</v>
      </c>
      <c r="E106" s="119"/>
      <c r="F106" s="119"/>
      <c r="G106" s="119"/>
      <c r="H106" s="119"/>
      <c r="I106" s="119"/>
      <c r="J106" s="120">
        <f>J235</f>
        <v>0</v>
      </c>
      <c r="L106" s="117"/>
    </row>
    <row r="107" spans="2:12" s="10" customFormat="1" ht="19.9" customHeight="1">
      <c r="B107" s="121"/>
      <c r="D107" s="122" t="s">
        <v>156</v>
      </c>
      <c r="E107" s="123"/>
      <c r="F107" s="123"/>
      <c r="G107" s="123"/>
      <c r="H107" s="123"/>
      <c r="I107" s="123"/>
      <c r="J107" s="124">
        <f>J236</f>
        <v>0</v>
      </c>
      <c r="L107" s="121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7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7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5" customHeight="1">
      <c r="A114" s="32"/>
      <c r="B114" s="33"/>
      <c r="C114" s="21" t="s">
        <v>157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3.25" customHeight="1">
      <c r="A117" s="32"/>
      <c r="B117" s="33"/>
      <c r="C117" s="32"/>
      <c r="D117" s="32"/>
      <c r="E117" s="254" t="str">
        <f>E7</f>
        <v>Rekonstrukce místních komunikací v sídlišti K Hradišťku v Dačicích - I. Etapa - aktualizace</v>
      </c>
      <c r="F117" s="255"/>
      <c r="G117" s="255"/>
      <c r="H117" s="255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2:12" s="1" customFormat="1" ht="12" customHeight="1">
      <c r="B118" s="20"/>
      <c r="C118" s="27" t="s">
        <v>135</v>
      </c>
      <c r="L118" s="20"/>
    </row>
    <row r="119" spans="1:31" s="2" customFormat="1" ht="23.25" customHeight="1">
      <c r="A119" s="32"/>
      <c r="B119" s="33"/>
      <c r="C119" s="32"/>
      <c r="D119" s="32"/>
      <c r="E119" s="254" t="s">
        <v>136</v>
      </c>
      <c r="F119" s="256"/>
      <c r="G119" s="256"/>
      <c r="H119" s="256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137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16" t="str">
        <f>E11</f>
        <v>SO 305 - Jednotná kanalizace</v>
      </c>
      <c r="F121" s="256"/>
      <c r="G121" s="256"/>
      <c r="H121" s="25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F14</f>
        <v>Dačice</v>
      </c>
      <c r="G123" s="32"/>
      <c r="H123" s="32"/>
      <c r="I123" s="27" t="s">
        <v>22</v>
      </c>
      <c r="J123" s="55" t="str">
        <f>IF(J14="","",J14)</f>
        <v>21. 10. 2021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40" customHeight="1">
      <c r="A125" s="32"/>
      <c r="B125" s="33"/>
      <c r="C125" s="27" t="s">
        <v>24</v>
      </c>
      <c r="D125" s="32"/>
      <c r="E125" s="32"/>
      <c r="F125" s="25" t="str">
        <f>E17</f>
        <v>Město Dačice, Krajířova 27, 380 13 Dačice</v>
      </c>
      <c r="G125" s="32"/>
      <c r="H125" s="32"/>
      <c r="I125" s="27" t="s">
        <v>31</v>
      </c>
      <c r="J125" s="30" t="str">
        <f>E23</f>
        <v>Ing. arch. Martin Jirovský Ph.D., MBA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40" customHeight="1">
      <c r="A126" s="32"/>
      <c r="B126" s="33"/>
      <c r="C126" s="27" t="s">
        <v>29</v>
      </c>
      <c r="D126" s="32"/>
      <c r="E126" s="32"/>
      <c r="F126" s="25" t="str">
        <f>IF(E20="","",E20)</f>
        <v>Vyplň údaj</v>
      </c>
      <c r="G126" s="32"/>
      <c r="H126" s="32"/>
      <c r="I126" s="27" t="s">
        <v>35</v>
      </c>
      <c r="J126" s="30" t="str">
        <f>E26</f>
        <v>Centrum služeb Staré město; Petra Stejskalová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2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25"/>
      <c r="B128" s="126"/>
      <c r="C128" s="127" t="s">
        <v>158</v>
      </c>
      <c r="D128" s="128" t="s">
        <v>63</v>
      </c>
      <c r="E128" s="128" t="s">
        <v>59</v>
      </c>
      <c r="F128" s="128" t="s">
        <v>60</v>
      </c>
      <c r="G128" s="128" t="s">
        <v>159</v>
      </c>
      <c r="H128" s="128" t="s">
        <v>160</v>
      </c>
      <c r="I128" s="128" t="s">
        <v>161</v>
      </c>
      <c r="J128" s="128" t="s">
        <v>141</v>
      </c>
      <c r="K128" s="129" t="s">
        <v>162</v>
      </c>
      <c r="L128" s="130"/>
      <c r="M128" s="62" t="s">
        <v>1</v>
      </c>
      <c r="N128" s="63" t="s">
        <v>42</v>
      </c>
      <c r="O128" s="63" t="s">
        <v>163</v>
      </c>
      <c r="P128" s="63" t="s">
        <v>164</v>
      </c>
      <c r="Q128" s="63" t="s">
        <v>165</v>
      </c>
      <c r="R128" s="63" t="s">
        <v>166</v>
      </c>
      <c r="S128" s="63" t="s">
        <v>167</v>
      </c>
      <c r="T128" s="64" t="s">
        <v>168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1:63" s="2" customFormat="1" ht="22.75" customHeight="1">
      <c r="A129" s="32"/>
      <c r="B129" s="33"/>
      <c r="C129" s="69" t="s">
        <v>169</v>
      </c>
      <c r="D129" s="32"/>
      <c r="E129" s="32"/>
      <c r="F129" s="32"/>
      <c r="G129" s="32"/>
      <c r="H129" s="32"/>
      <c r="I129" s="32"/>
      <c r="J129" s="131">
        <f>BK129</f>
        <v>0</v>
      </c>
      <c r="K129" s="32"/>
      <c r="L129" s="33"/>
      <c r="M129" s="65"/>
      <c r="N129" s="56"/>
      <c r="O129" s="66"/>
      <c r="P129" s="132">
        <f>P130+P235</f>
        <v>0</v>
      </c>
      <c r="Q129" s="66"/>
      <c r="R129" s="132">
        <f>R130+R235</f>
        <v>611.21627242</v>
      </c>
      <c r="S129" s="66"/>
      <c r="T129" s="133">
        <f>T130+T235</f>
        <v>134.464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77</v>
      </c>
      <c r="AU129" s="17" t="s">
        <v>143</v>
      </c>
      <c r="BK129" s="134">
        <f>BK130+BK235</f>
        <v>0</v>
      </c>
    </row>
    <row r="130" spans="2:63" s="12" customFormat="1" ht="25.9" customHeight="1">
      <c r="B130" s="135"/>
      <c r="D130" s="136" t="s">
        <v>77</v>
      </c>
      <c r="E130" s="137" t="s">
        <v>170</v>
      </c>
      <c r="F130" s="137" t="s">
        <v>171</v>
      </c>
      <c r="I130" s="138"/>
      <c r="J130" s="139">
        <f>BK130</f>
        <v>0</v>
      </c>
      <c r="L130" s="135"/>
      <c r="M130" s="140"/>
      <c r="N130" s="141"/>
      <c r="O130" s="141"/>
      <c r="P130" s="142">
        <f>P131+P184+P189+P223+P226+P232</f>
        <v>0</v>
      </c>
      <c r="Q130" s="141"/>
      <c r="R130" s="142">
        <f>R131+R184+R189+R223+R226+R232</f>
        <v>611.21627242</v>
      </c>
      <c r="S130" s="141"/>
      <c r="T130" s="143">
        <f>T131+T184+T189+T223+T226+T232</f>
        <v>134.464</v>
      </c>
      <c r="AR130" s="136" t="s">
        <v>85</v>
      </c>
      <c r="AT130" s="144" t="s">
        <v>77</v>
      </c>
      <c r="AU130" s="144" t="s">
        <v>78</v>
      </c>
      <c r="AY130" s="136" t="s">
        <v>172</v>
      </c>
      <c r="BK130" s="145">
        <f>BK131+BK184+BK189+BK223+BK226+BK232</f>
        <v>0</v>
      </c>
    </row>
    <row r="131" spans="2:63" s="12" customFormat="1" ht="22.75" customHeight="1">
      <c r="B131" s="135"/>
      <c r="D131" s="136" t="s">
        <v>77</v>
      </c>
      <c r="E131" s="146" t="s">
        <v>85</v>
      </c>
      <c r="F131" s="146" t="s">
        <v>173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SUM(P132:P183)</f>
        <v>0</v>
      </c>
      <c r="Q131" s="141"/>
      <c r="R131" s="142">
        <f>SUM(R132:R183)</f>
        <v>377.019944</v>
      </c>
      <c r="S131" s="141"/>
      <c r="T131" s="143">
        <f>SUM(T132:T183)</f>
        <v>0</v>
      </c>
      <c r="AR131" s="136" t="s">
        <v>85</v>
      </c>
      <c r="AT131" s="144" t="s">
        <v>77</v>
      </c>
      <c r="AU131" s="144" t="s">
        <v>85</v>
      </c>
      <c r="AY131" s="136" t="s">
        <v>172</v>
      </c>
      <c r="BK131" s="145">
        <f>SUM(BK132:BK183)</f>
        <v>0</v>
      </c>
    </row>
    <row r="132" spans="1:65" s="2" customFormat="1" ht="14.4" customHeight="1">
      <c r="A132" s="32"/>
      <c r="B132" s="148"/>
      <c r="C132" s="149" t="s">
        <v>85</v>
      </c>
      <c r="D132" s="149" t="s">
        <v>174</v>
      </c>
      <c r="E132" s="150" t="s">
        <v>1345</v>
      </c>
      <c r="F132" s="151" t="s">
        <v>1346</v>
      </c>
      <c r="G132" s="152" t="s">
        <v>200</v>
      </c>
      <c r="H132" s="153">
        <v>434</v>
      </c>
      <c r="I132" s="154"/>
      <c r="J132" s="155">
        <f>ROUND(I132*H132,2)</f>
        <v>0</v>
      </c>
      <c r="K132" s="151" t="s">
        <v>178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0.01004</v>
      </c>
      <c r="R132" s="158">
        <f>Q132*H132</f>
        <v>4.35736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179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179</v>
      </c>
      <c r="BM132" s="160" t="s">
        <v>1347</v>
      </c>
    </row>
    <row r="133" spans="1:47" s="2" customFormat="1" ht="27">
      <c r="A133" s="32"/>
      <c r="B133" s="33"/>
      <c r="C133" s="32"/>
      <c r="D133" s="163" t="s">
        <v>191</v>
      </c>
      <c r="E133" s="32"/>
      <c r="F133" s="171" t="s">
        <v>1348</v>
      </c>
      <c r="G133" s="32"/>
      <c r="H133" s="32"/>
      <c r="I133" s="172"/>
      <c r="J133" s="32"/>
      <c r="K133" s="32"/>
      <c r="L133" s="33"/>
      <c r="M133" s="173"/>
      <c r="N133" s="174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191</v>
      </c>
      <c r="AU133" s="17" t="s">
        <v>88</v>
      </c>
    </row>
    <row r="134" spans="1:65" s="2" customFormat="1" ht="24.15" customHeight="1">
      <c r="A134" s="32"/>
      <c r="B134" s="148"/>
      <c r="C134" s="149" t="s">
        <v>88</v>
      </c>
      <c r="D134" s="149" t="s">
        <v>174</v>
      </c>
      <c r="E134" s="150" t="s">
        <v>187</v>
      </c>
      <c r="F134" s="151" t="s">
        <v>188</v>
      </c>
      <c r="G134" s="152" t="s">
        <v>189</v>
      </c>
      <c r="H134" s="153">
        <v>80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4E-05</v>
      </c>
      <c r="R134" s="158">
        <f>Q134*H134</f>
        <v>0.0032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1349</v>
      </c>
    </row>
    <row r="135" spans="1:47" s="2" customFormat="1" ht="18">
      <c r="A135" s="32"/>
      <c r="B135" s="33"/>
      <c r="C135" s="32"/>
      <c r="D135" s="163" t="s">
        <v>191</v>
      </c>
      <c r="E135" s="32"/>
      <c r="F135" s="171" t="s">
        <v>192</v>
      </c>
      <c r="G135" s="32"/>
      <c r="H135" s="32"/>
      <c r="I135" s="172"/>
      <c r="J135" s="32"/>
      <c r="K135" s="32"/>
      <c r="L135" s="33"/>
      <c r="M135" s="173"/>
      <c r="N135" s="174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191</v>
      </c>
      <c r="AU135" s="17" t="s">
        <v>88</v>
      </c>
    </row>
    <row r="136" spans="1:65" s="2" customFormat="1" ht="24.15" customHeight="1">
      <c r="A136" s="32"/>
      <c r="B136" s="148"/>
      <c r="C136" s="149" t="s">
        <v>186</v>
      </c>
      <c r="D136" s="149" t="s">
        <v>174</v>
      </c>
      <c r="E136" s="150" t="s">
        <v>193</v>
      </c>
      <c r="F136" s="151" t="s">
        <v>194</v>
      </c>
      <c r="G136" s="152" t="s">
        <v>195</v>
      </c>
      <c r="H136" s="153">
        <v>80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1350</v>
      </c>
    </row>
    <row r="137" spans="1:47" s="2" customFormat="1" ht="18">
      <c r="A137" s="32"/>
      <c r="B137" s="33"/>
      <c r="C137" s="32"/>
      <c r="D137" s="163" t="s">
        <v>191</v>
      </c>
      <c r="E137" s="32"/>
      <c r="F137" s="171" t="s">
        <v>192</v>
      </c>
      <c r="G137" s="32"/>
      <c r="H137" s="32"/>
      <c r="I137" s="172"/>
      <c r="J137" s="32"/>
      <c r="K137" s="32"/>
      <c r="L137" s="33"/>
      <c r="M137" s="173"/>
      <c r="N137" s="174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191</v>
      </c>
      <c r="AU137" s="17" t="s">
        <v>88</v>
      </c>
    </row>
    <row r="138" spans="1:65" s="2" customFormat="1" ht="14.4" customHeight="1">
      <c r="A138" s="32"/>
      <c r="B138" s="148"/>
      <c r="C138" s="149" t="s">
        <v>179</v>
      </c>
      <c r="D138" s="149" t="s">
        <v>174</v>
      </c>
      <c r="E138" s="150" t="s">
        <v>198</v>
      </c>
      <c r="F138" s="151" t="s">
        <v>199</v>
      </c>
      <c r="G138" s="152" t="s">
        <v>200</v>
      </c>
      <c r="H138" s="153">
        <v>19.8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0.00868</v>
      </c>
      <c r="R138" s="158">
        <f>Q138*H138</f>
        <v>0.17186400000000002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1351</v>
      </c>
    </row>
    <row r="139" spans="1:65" s="2" customFormat="1" ht="24.15" customHeight="1">
      <c r="A139" s="32"/>
      <c r="B139" s="148"/>
      <c r="C139" s="149" t="s">
        <v>197</v>
      </c>
      <c r="D139" s="149" t="s">
        <v>174</v>
      </c>
      <c r="E139" s="150" t="s">
        <v>203</v>
      </c>
      <c r="F139" s="151" t="s">
        <v>204</v>
      </c>
      <c r="G139" s="152" t="s">
        <v>200</v>
      </c>
      <c r="H139" s="153">
        <v>9</v>
      </c>
      <c r="I139" s="154"/>
      <c r="J139" s="155">
        <f>ROUND(I139*H139,2)</f>
        <v>0</v>
      </c>
      <c r="K139" s="151" t="s">
        <v>1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0.0369</v>
      </c>
      <c r="R139" s="158">
        <f>Q139*H139</f>
        <v>0.3321</v>
      </c>
      <c r="S139" s="158">
        <v>0</v>
      </c>
      <c r="T139" s="15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1352</v>
      </c>
    </row>
    <row r="140" spans="1:65" s="2" customFormat="1" ht="24.15" customHeight="1">
      <c r="A140" s="32"/>
      <c r="B140" s="148"/>
      <c r="C140" s="149" t="s">
        <v>202</v>
      </c>
      <c r="D140" s="149" t="s">
        <v>174</v>
      </c>
      <c r="E140" s="150" t="s">
        <v>207</v>
      </c>
      <c r="F140" s="151" t="s">
        <v>208</v>
      </c>
      <c r="G140" s="152" t="s">
        <v>177</v>
      </c>
      <c r="H140" s="153">
        <v>135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1353</v>
      </c>
    </row>
    <row r="141" spans="1:47" s="2" customFormat="1" ht="18">
      <c r="A141" s="32"/>
      <c r="B141" s="33"/>
      <c r="C141" s="32"/>
      <c r="D141" s="163" t="s">
        <v>191</v>
      </c>
      <c r="E141" s="32"/>
      <c r="F141" s="171" t="s">
        <v>1354</v>
      </c>
      <c r="G141" s="32"/>
      <c r="H141" s="32"/>
      <c r="I141" s="172"/>
      <c r="J141" s="32"/>
      <c r="K141" s="32"/>
      <c r="L141" s="33"/>
      <c r="M141" s="173"/>
      <c r="N141" s="174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191</v>
      </c>
      <c r="AU141" s="17" t="s">
        <v>88</v>
      </c>
    </row>
    <row r="142" spans="2:51" s="13" customFormat="1" ht="10">
      <c r="B142" s="162"/>
      <c r="D142" s="163" t="s">
        <v>181</v>
      </c>
      <c r="E142" s="164" t="s">
        <v>1</v>
      </c>
      <c r="F142" s="165" t="s">
        <v>1355</v>
      </c>
      <c r="H142" s="166">
        <v>135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34</v>
      </c>
      <c r="AX142" s="13" t="s">
        <v>85</v>
      </c>
      <c r="AY142" s="164" t="s">
        <v>172</v>
      </c>
    </row>
    <row r="143" spans="1:65" s="2" customFormat="1" ht="24.15" customHeight="1">
      <c r="A143" s="32"/>
      <c r="B143" s="148"/>
      <c r="C143" s="149" t="s">
        <v>206</v>
      </c>
      <c r="D143" s="149" t="s">
        <v>174</v>
      </c>
      <c r="E143" s="150" t="s">
        <v>1356</v>
      </c>
      <c r="F143" s="151" t="s">
        <v>1357</v>
      </c>
      <c r="G143" s="152" t="s">
        <v>214</v>
      </c>
      <c r="H143" s="153">
        <v>116.487</v>
      </c>
      <c r="I143" s="154"/>
      <c r="J143" s="155">
        <f>ROUND(I143*H143,2)</f>
        <v>0</v>
      </c>
      <c r="K143" s="151" t="s">
        <v>178</v>
      </c>
      <c r="L143" s="33"/>
      <c r="M143" s="156" t="s">
        <v>1</v>
      </c>
      <c r="N143" s="157" t="s">
        <v>43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0" t="s">
        <v>179</v>
      </c>
      <c r="AT143" s="160" t="s">
        <v>174</v>
      </c>
      <c r="AU143" s="160" t="s">
        <v>88</v>
      </c>
      <c r="AY143" s="17" t="s">
        <v>172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7" t="s">
        <v>85</v>
      </c>
      <c r="BK143" s="161">
        <f>ROUND(I143*H143,2)</f>
        <v>0</v>
      </c>
      <c r="BL143" s="17" t="s">
        <v>179</v>
      </c>
      <c r="BM143" s="160" t="s">
        <v>1358</v>
      </c>
    </row>
    <row r="144" spans="2:51" s="13" customFormat="1" ht="20">
      <c r="B144" s="162"/>
      <c r="D144" s="163" t="s">
        <v>181</v>
      </c>
      <c r="E144" s="164" t="s">
        <v>1</v>
      </c>
      <c r="F144" s="165" t="s">
        <v>1359</v>
      </c>
      <c r="H144" s="166">
        <v>25.626</v>
      </c>
      <c r="I144" s="167"/>
      <c r="L144" s="162"/>
      <c r="M144" s="168"/>
      <c r="N144" s="169"/>
      <c r="O144" s="169"/>
      <c r="P144" s="169"/>
      <c r="Q144" s="169"/>
      <c r="R144" s="169"/>
      <c r="S144" s="169"/>
      <c r="T144" s="170"/>
      <c r="AT144" s="164" t="s">
        <v>181</v>
      </c>
      <c r="AU144" s="164" t="s">
        <v>88</v>
      </c>
      <c r="AV144" s="13" t="s">
        <v>88</v>
      </c>
      <c r="AW144" s="13" t="s">
        <v>34</v>
      </c>
      <c r="AX144" s="13" t="s">
        <v>78</v>
      </c>
      <c r="AY144" s="164" t="s">
        <v>172</v>
      </c>
    </row>
    <row r="145" spans="2:51" s="13" customFormat="1" ht="30">
      <c r="B145" s="162"/>
      <c r="D145" s="163" t="s">
        <v>181</v>
      </c>
      <c r="E145" s="164" t="s">
        <v>1</v>
      </c>
      <c r="F145" s="165" t="s">
        <v>1360</v>
      </c>
      <c r="H145" s="166">
        <v>44.416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78</v>
      </c>
      <c r="AY145" s="164" t="s">
        <v>172</v>
      </c>
    </row>
    <row r="146" spans="2:51" s="13" customFormat="1" ht="20">
      <c r="B146" s="162"/>
      <c r="D146" s="163" t="s">
        <v>181</v>
      </c>
      <c r="E146" s="164" t="s">
        <v>1</v>
      </c>
      <c r="F146" s="165" t="s">
        <v>1361</v>
      </c>
      <c r="H146" s="166">
        <v>16.845</v>
      </c>
      <c r="I146" s="167"/>
      <c r="L146" s="162"/>
      <c r="M146" s="168"/>
      <c r="N146" s="169"/>
      <c r="O146" s="169"/>
      <c r="P146" s="169"/>
      <c r="Q146" s="169"/>
      <c r="R146" s="169"/>
      <c r="S146" s="169"/>
      <c r="T146" s="170"/>
      <c r="AT146" s="164" t="s">
        <v>181</v>
      </c>
      <c r="AU146" s="164" t="s">
        <v>88</v>
      </c>
      <c r="AV146" s="13" t="s">
        <v>88</v>
      </c>
      <c r="AW146" s="13" t="s">
        <v>34</v>
      </c>
      <c r="AX146" s="13" t="s">
        <v>78</v>
      </c>
      <c r="AY146" s="164" t="s">
        <v>172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1362</v>
      </c>
      <c r="H147" s="166">
        <v>29.6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78</v>
      </c>
      <c r="AY147" s="164" t="s">
        <v>172</v>
      </c>
    </row>
    <row r="148" spans="2:51" s="14" customFormat="1" ht="10">
      <c r="B148" s="175"/>
      <c r="D148" s="163" t="s">
        <v>181</v>
      </c>
      <c r="E148" s="176" t="s">
        <v>1</v>
      </c>
      <c r="F148" s="177" t="s">
        <v>221</v>
      </c>
      <c r="H148" s="178">
        <v>116.487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181</v>
      </c>
      <c r="AU148" s="176" t="s">
        <v>88</v>
      </c>
      <c r="AV148" s="14" t="s">
        <v>179</v>
      </c>
      <c r="AW148" s="14" t="s">
        <v>34</v>
      </c>
      <c r="AX148" s="14" t="s">
        <v>85</v>
      </c>
      <c r="AY148" s="176" t="s">
        <v>172</v>
      </c>
    </row>
    <row r="149" spans="1:65" s="2" customFormat="1" ht="24.15" customHeight="1">
      <c r="A149" s="32"/>
      <c r="B149" s="148"/>
      <c r="C149" s="149" t="s">
        <v>211</v>
      </c>
      <c r="D149" s="149" t="s">
        <v>174</v>
      </c>
      <c r="E149" s="150" t="s">
        <v>1363</v>
      </c>
      <c r="F149" s="151" t="s">
        <v>1364</v>
      </c>
      <c r="G149" s="152" t="s">
        <v>214</v>
      </c>
      <c r="H149" s="153">
        <v>610.5</v>
      </c>
      <c r="I149" s="154"/>
      <c r="J149" s="155">
        <f>ROUND(I149*H149,2)</f>
        <v>0</v>
      </c>
      <c r="K149" s="151" t="s">
        <v>178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179</v>
      </c>
      <c r="AT149" s="160" t="s">
        <v>174</v>
      </c>
      <c r="AU149" s="160" t="s">
        <v>88</v>
      </c>
      <c r="AY149" s="17" t="s">
        <v>172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179</v>
      </c>
      <c r="BM149" s="160" t="s">
        <v>1365</v>
      </c>
    </row>
    <row r="150" spans="2:51" s="13" customFormat="1" ht="20">
      <c r="B150" s="162"/>
      <c r="D150" s="163" t="s">
        <v>181</v>
      </c>
      <c r="E150" s="164" t="s">
        <v>1</v>
      </c>
      <c r="F150" s="165" t="s">
        <v>1366</v>
      </c>
      <c r="H150" s="166">
        <v>610.5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85</v>
      </c>
      <c r="AY150" s="164" t="s">
        <v>172</v>
      </c>
    </row>
    <row r="151" spans="1:65" s="2" customFormat="1" ht="24.15" customHeight="1">
      <c r="A151" s="32"/>
      <c r="B151" s="148"/>
      <c r="C151" s="149" t="s">
        <v>222</v>
      </c>
      <c r="D151" s="149" t="s">
        <v>174</v>
      </c>
      <c r="E151" s="150" t="s">
        <v>231</v>
      </c>
      <c r="F151" s="151" t="s">
        <v>232</v>
      </c>
      <c r="G151" s="152" t="s">
        <v>214</v>
      </c>
      <c r="H151" s="153">
        <v>184.25</v>
      </c>
      <c r="I151" s="154"/>
      <c r="J151" s="155">
        <f>ROUND(I151*H151,2)</f>
        <v>0</v>
      </c>
      <c r="K151" s="151" t="s">
        <v>178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179</v>
      </c>
      <c r="AT151" s="160" t="s">
        <v>174</v>
      </c>
      <c r="AU151" s="160" t="s">
        <v>88</v>
      </c>
      <c r="AY151" s="17" t="s">
        <v>172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179</v>
      </c>
      <c r="BM151" s="160" t="s">
        <v>1367</v>
      </c>
    </row>
    <row r="152" spans="2:51" s="13" customFormat="1" ht="20">
      <c r="B152" s="162"/>
      <c r="D152" s="163" t="s">
        <v>181</v>
      </c>
      <c r="E152" s="164" t="s">
        <v>1</v>
      </c>
      <c r="F152" s="165" t="s">
        <v>1368</v>
      </c>
      <c r="H152" s="166">
        <v>184.25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34</v>
      </c>
      <c r="AX152" s="13" t="s">
        <v>85</v>
      </c>
      <c r="AY152" s="164" t="s">
        <v>172</v>
      </c>
    </row>
    <row r="153" spans="1:65" s="2" customFormat="1" ht="24.15" customHeight="1">
      <c r="A153" s="32"/>
      <c r="B153" s="148"/>
      <c r="C153" s="149" t="s">
        <v>230</v>
      </c>
      <c r="D153" s="149" t="s">
        <v>174</v>
      </c>
      <c r="E153" s="150" t="s">
        <v>235</v>
      </c>
      <c r="F153" s="151" t="s">
        <v>236</v>
      </c>
      <c r="G153" s="152" t="s">
        <v>214</v>
      </c>
      <c r="H153" s="153">
        <v>184.25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1369</v>
      </c>
    </row>
    <row r="154" spans="2:51" s="13" customFormat="1" ht="20">
      <c r="B154" s="162"/>
      <c r="D154" s="163" t="s">
        <v>181</v>
      </c>
      <c r="E154" s="164" t="s">
        <v>1</v>
      </c>
      <c r="F154" s="165" t="s">
        <v>1368</v>
      </c>
      <c r="H154" s="166">
        <v>184.25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85</v>
      </c>
      <c r="AY154" s="164" t="s">
        <v>172</v>
      </c>
    </row>
    <row r="155" spans="1:65" s="2" customFormat="1" ht="24.15" customHeight="1">
      <c r="A155" s="32"/>
      <c r="B155" s="148"/>
      <c r="C155" s="149" t="s">
        <v>234</v>
      </c>
      <c r="D155" s="149" t="s">
        <v>174</v>
      </c>
      <c r="E155" s="150" t="s">
        <v>241</v>
      </c>
      <c r="F155" s="151" t="s">
        <v>242</v>
      </c>
      <c r="G155" s="152" t="s">
        <v>214</v>
      </c>
      <c r="H155" s="153">
        <v>16</v>
      </c>
      <c r="I155" s="154"/>
      <c r="J155" s="155">
        <f>ROUND(I155*H155,2)</f>
        <v>0</v>
      </c>
      <c r="K155" s="151" t="s">
        <v>1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179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179</v>
      </c>
      <c r="BM155" s="160" t="s">
        <v>1370</v>
      </c>
    </row>
    <row r="156" spans="2:51" s="13" customFormat="1" ht="10">
      <c r="B156" s="162"/>
      <c r="D156" s="163" t="s">
        <v>181</v>
      </c>
      <c r="E156" s="164" t="s">
        <v>1</v>
      </c>
      <c r="F156" s="165" t="s">
        <v>1371</v>
      </c>
      <c r="H156" s="166">
        <v>16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85</v>
      </c>
      <c r="AY156" s="164" t="s">
        <v>172</v>
      </c>
    </row>
    <row r="157" spans="1:65" s="2" customFormat="1" ht="24.15" customHeight="1">
      <c r="A157" s="32"/>
      <c r="B157" s="148"/>
      <c r="C157" s="149" t="s">
        <v>240</v>
      </c>
      <c r="D157" s="149" t="s">
        <v>174</v>
      </c>
      <c r="E157" s="150" t="s">
        <v>246</v>
      </c>
      <c r="F157" s="151" t="s">
        <v>247</v>
      </c>
      <c r="G157" s="152" t="s">
        <v>200</v>
      </c>
      <c r="H157" s="153">
        <v>40</v>
      </c>
      <c r="I157" s="154"/>
      <c r="J157" s="155">
        <f>ROUND(I157*H157,2)</f>
        <v>0</v>
      </c>
      <c r="K157" s="151" t="s">
        <v>1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179</v>
      </c>
      <c r="AT157" s="160" t="s">
        <v>174</v>
      </c>
      <c r="AU157" s="160" t="s">
        <v>88</v>
      </c>
      <c r="AY157" s="17" t="s">
        <v>172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179</v>
      </c>
      <c r="BM157" s="160" t="s">
        <v>1372</v>
      </c>
    </row>
    <row r="158" spans="1:65" s="2" customFormat="1" ht="24.15" customHeight="1">
      <c r="A158" s="32"/>
      <c r="B158" s="148"/>
      <c r="C158" s="183" t="s">
        <v>245</v>
      </c>
      <c r="D158" s="183" t="s">
        <v>250</v>
      </c>
      <c r="E158" s="184" t="s">
        <v>251</v>
      </c>
      <c r="F158" s="185" t="s">
        <v>252</v>
      </c>
      <c r="G158" s="186" t="s">
        <v>200</v>
      </c>
      <c r="H158" s="187">
        <v>40</v>
      </c>
      <c r="I158" s="188"/>
      <c r="J158" s="189">
        <f>ROUND(I158*H158,2)</f>
        <v>0</v>
      </c>
      <c r="K158" s="185" t="s">
        <v>178</v>
      </c>
      <c r="L158" s="190"/>
      <c r="M158" s="191" t="s">
        <v>1</v>
      </c>
      <c r="N158" s="192" t="s">
        <v>43</v>
      </c>
      <c r="O158" s="58"/>
      <c r="P158" s="158">
        <f>O158*H158</f>
        <v>0</v>
      </c>
      <c r="Q158" s="158">
        <v>0.09052</v>
      </c>
      <c r="R158" s="158">
        <f>Q158*H158</f>
        <v>3.6208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211</v>
      </c>
      <c r="AT158" s="160" t="s">
        <v>250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179</v>
      </c>
      <c r="BM158" s="160" t="s">
        <v>1373</v>
      </c>
    </row>
    <row r="159" spans="1:65" s="2" customFormat="1" ht="14.4" customHeight="1">
      <c r="A159" s="32"/>
      <c r="B159" s="148"/>
      <c r="C159" s="183" t="s">
        <v>249</v>
      </c>
      <c r="D159" s="183" t="s">
        <v>250</v>
      </c>
      <c r="E159" s="184" t="s">
        <v>263</v>
      </c>
      <c r="F159" s="185" t="s">
        <v>264</v>
      </c>
      <c r="G159" s="186" t="s">
        <v>260</v>
      </c>
      <c r="H159" s="187">
        <v>2</v>
      </c>
      <c r="I159" s="188"/>
      <c r="J159" s="189">
        <f>ROUND(I159*H159,2)</f>
        <v>0</v>
      </c>
      <c r="K159" s="185" t="s">
        <v>1</v>
      </c>
      <c r="L159" s="190"/>
      <c r="M159" s="191" t="s">
        <v>1</v>
      </c>
      <c r="N159" s="192" t="s">
        <v>43</v>
      </c>
      <c r="O159" s="58"/>
      <c r="P159" s="158">
        <f>O159*H159</f>
        <v>0</v>
      </c>
      <c r="Q159" s="158">
        <v>0.00266</v>
      </c>
      <c r="R159" s="158">
        <f>Q159*H159</f>
        <v>0.00532</v>
      </c>
      <c r="S159" s="158">
        <v>0</v>
      </c>
      <c r="T159" s="15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0" t="s">
        <v>211</v>
      </c>
      <c r="AT159" s="160" t="s">
        <v>250</v>
      </c>
      <c r="AU159" s="160" t="s">
        <v>88</v>
      </c>
      <c r="AY159" s="17" t="s">
        <v>172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7" t="s">
        <v>85</v>
      </c>
      <c r="BK159" s="161">
        <f>ROUND(I159*H159,2)</f>
        <v>0</v>
      </c>
      <c r="BL159" s="17" t="s">
        <v>179</v>
      </c>
      <c r="BM159" s="160" t="s">
        <v>1374</v>
      </c>
    </row>
    <row r="160" spans="1:65" s="2" customFormat="1" ht="14.4" customHeight="1">
      <c r="A160" s="32"/>
      <c r="B160" s="148"/>
      <c r="C160" s="149" t="s">
        <v>8</v>
      </c>
      <c r="D160" s="149" t="s">
        <v>174</v>
      </c>
      <c r="E160" s="150" t="s">
        <v>271</v>
      </c>
      <c r="F160" s="151" t="s">
        <v>272</v>
      </c>
      <c r="G160" s="152" t="s">
        <v>177</v>
      </c>
      <c r="H160" s="153">
        <v>1958</v>
      </c>
      <c r="I160" s="154"/>
      <c r="J160" s="155">
        <f>ROUND(I160*H160,2)</f>
        <v>0</v>
      </c>
      <c r="K160" s="151" t="s">
        <v>178</v>
      </c>
      <c r="L160" s="33"/>
      <c r="M160" s="156" t="s">
        <v>1</v>
      </c>
      <c r="N160" s="157" t="s">
        <v>43</v>
      </c>
      <c r="O160" s="58"/>
      <c r="P160" s="158">
        <f>O160*H160</f>
        <v>0</v>
      </c>
      <c r="Q160" s="158">
        <v>0.00085</v>
      </c>
      <c r="R160" s="158">
        <f>Q160*H160</f>
        <v>1.6643</v>
      </c>
      <c r="S160" s="158">
        <v>0</v>
      </c>
      <c r="T160" s="15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0" t="s">
        <v>179</v>
      </c>
      <c r="AT160" s="160" t="s">
        <v>174</v>
      </c>
      <c r="AU160" s="160" t="s">
        <v>88</v>
      </c>
      <c r="AY160" s="17" t="s">
        <v>172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7" t="s">
        <v>85</v>
      </c>
      <c r="BK160" s="161">
        <f>ROUND(I160*H160,2)</f>
        <v>0</v>
      </c>
      <c r="BL160" s="17" t="s">
        <v>179</v>
      </c>
      <c r="BM160" s="160" t="s">
        <v>1375</v>
      </c>
    </row>
    <row r="161" spans="2:51" s="13" customFormat="1" ht="10">
      <c r="B161" s="162"/>
      <c r="D161" s="163" t="s">
        <v>181</v>
      </c>
      <c r="E161" s="164" t="s">
        <v>1</v>
      </c>
      <c r="F161" s="165" t="s">
        <v>1376</v>
      </c>
      <c r="H161" s="166">
        <v>1958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34</v>
      </c>
      <c r="AX161" s="13" t="s">
        <v>85</v>
      </c>
      <c r="AY161" s="164" t="s">
        <v>172</v>
      </c>
    </row>
    <row r="162" spans="1:65" s="2" customFormat="1" ht="24.15" customHeight="1">
      <c r="A162" s="32"/>
      <c r="B162" s="148"/>
      <c r="C162" s="149" t="s">
        <v>257</v>
      </c>
      <c r="D162" s="149" t="s">
        <v>174</v>
      </c>
      <c r="E162" s="150" t="s">
        <v>279</v>
      </c>
      <c r="F162" s="151" t="s">
        <v>280</v>
      </c>
      <c r="G162" s="152" t="s">
        <v>177</v>
      </c>
      <c r="H162" s="153">
        <v>1958</v>
      </c>
      <c r="I162" s="154"/>
      <c r="J162" s="155">
        <f>ROUND(I162*H162,2)</f>
        <v>0</v>
      </c>
      <c r="K162" s="151" t="s">
        <v>178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179</v>
      </c>
      <c r="AT162" s="160" t="s">
        <v>174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179</v>
      </c>
      <c r="BM162" s="160" t="s">
        <v>1377</v>
      </c>
    </row>
    <row r="163" spans="1:65" s="2" customFormat="1" ht="24.15" customHeight="1">
      <c r="A163" s="32"/>
      <c r="B163" s="148"/>
      <c r="C163" s="149" t="s">
        <v>262</v>
      </c>
      <c r="D163" s="149" t="s">
        <v>174</v>
      </c>
      <c r="E163" s="150" t="s">
        <v>287</v>
      </c>
      <c r="F163" s="151" t="s">
        <v>288</v>
      </c>
      <c r="G163" s="152" t="s">
        <v>214</v>
      </c>
      <c r="H163" s="153">
        <v>269.587</v>
      </c>
      <c r="I163" s="154"/>
      <c r="J163" s="155">
        <f>ROUND(I163*H163,2)</f>
        <v>0</v>
      </c>
      <c r="K163" s="151" t="s">
        <v>178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179</v>
      </c>
      <c r="AT163" s="160" t="s">
        <v>174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179</v>
      </c>
      <c r="BM163" s="160" t="s">
        <v>1378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1379</v>
      </c>
      <c r="H164" s="166">
        <v>269.587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85</v>
      </c>
      <c r="AY164" s="164" t="s">
        <v>172</v>
      </c>
    </row>
    <row r="165" spans="1:65" s="2" customFormat="1" ht="24.15" customHeight="1">
      <c r="A165" s="32"/>
      <c r="B165" s="148"/>
      <c r="C165" s="149" t="s">
        <v>266</v>
      </c>
      <c r="D165" s="149" t="s">
        <v>174</v>
      </c>
      <c r="E165" s="150" t="s">
        <v>292</v>
      </c>
      <c r="F165" s="151" t="s">
        <v>293</v>
      </c>
      <c r="G165" s="152" t="s">
        <v>294</v>
      </c>
      <c r="H165" s="153">
        <v>539.174</v>
      </c>
      <c r="I165" s="154"/>
      <c r="J165" s="155">
        <f>ROUND(I165*H165,2)</f>
        <v>0</v>
      </c>
      <c r="K165" s="151" t="s">
        <v>178</v>
      </c>
      <c r="L165" s="33"/>
      <c r="M165" s="156" t="s">
        <v>1</v>
      </c>
      <c r="N165" s="157" t="s">
        <v>43</v>
      </c>
      <c r="O165" s="58"/>
      <c r="P165" s="158">
        <f>O165*H165</f>
        <v>0</v>
      </c>
      <c r="Q165" s="158">
        <v>0</v>
      </c>
      <c r="R165" s="158">
        <f>Q165*H165</f>
        <v>0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179</v>
      </c>
      <c r="AT165" s="160" t="s">
        <v>174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179</v>
      </c>
      <c r="BM165" s="160" t="s">
        <v>1380</v>
      </c>
    </row>
    <row r="166" spans="2:51" s="13" customFormat="1" ht="10">
      <c r="B166" s="162"/>
      <c r="D166" s="163" t="s">
        <v>181</v>
      </c>
      <c r="F166" s="165" t="s">
        <v>1381</v>
      </c>
      <c r="H166" s="166">
        <v>539.174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</v>
      </c>
      <c r="AX166" s="13" t="s">
        <v>85</v>
      </c>
      <c r="AY166" s="164" t="s">
        <v>172</v>
      </c>
    </row>
    <row r="167" spans="1:65" s="2" customFormat="1" ht="24.15" customHeight="1">
      <c r="A167" s="32"/>
      <c r="B167" s="148"/>
      <c r="C167" s="149" t="s">
        <v>270</v>
      </c>
      <c r="D167" s="149" t="s">
        <v>174</v>
      </c>
      <c r="E167" s="150" t="s">
        <v>299</v>
      </c>
      <c r="F167" s="151" t="s">
        <v>300</v>
      </c>
      <c r="G167" s="152" t="s">
        <v>214</v>
      </c>
      <c r="H167" s="153">
        <v>739.013</v>
      </c>
      <c r="I167" s="154"/>
      <c r="J167" s="155">
        <f>ROUND(I167*H167,2)</f>
        <v>0</v>
      </c>
      <c r="K167" s="151" t="s">
        <v>178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179</v>
      </c>
      <c r="AT167" s="160" t="s">
        <v>174</v>
      </c>
      <c r="AU167" s="160" t="s">
        <v>88</v>
      </c>
      <c r="AY167" s="17" t="s">
        <v>172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179</v>
      </c>
      <c r="BM167" s="160" t="s">
        <v>1382</v>
      </c>
    </row>
    <row r="168" spans="2:51" s="13" customFormat="1" ht="10">
      <c r="B168" s="162"/>
      <c r="D168" s="163" t="s">
        <v>181</v>
      </c>
      <c r="E168" s="164" t="s">
        <v>1</v>
      </c>
      <c r="F168" s="165" t="s">
        <v>1383</v>
      </c>
      <c r="H168" s="166">
        <v>979</v>
      </c>
      <c r="I168" s="167"/>
      <c r="L168" s="162"/>
      <c r="M168" s="168"/>
      <c r="N168" s="169"/>
      <c r="O168" s="169"/>
      <c r="P168" s="169"/>
      <c r="Q168" s="169"/>
      <c r="R168" s="169"/>
      <c r="S168" s="169"/>
      <c r="T168" s="170"/>
      <c r="AT168" s="164" t="s">
        <v>181</v>
      </c>
      <c r="AU168" s="164" t="s">
        <v>88</v>
      </c>
      <c r="AV168" s="13" t="s">
        <v>88</v>
      </c>
      <c r="AW168" s="13" t="s">
        <v>34</v>
      </c>
      <c r="AX168" s="13" t="s">
        <v>78</v>
      </c>
      <c r="AY168" s="164" t="s">
        <v>172</v>
      </c>
    </row>
    <row r="169" spans="2:51" s="13" customFormat="1" ht="10">
      <c r="B169" s="162"/>
      <c r="D169" s="163" t="s">
        <v>181</v>
      </c>
      <c r="E169" s="164" t="s">
        <v>1</v>
      </c>
      <c r="F169" s="165" t="s">
        <v>1384</v>
      </c>
      <c r="H169" s="166">
        <v>-273.93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34</v>
      </c>
      <c r="AX169" s="13" t="s">
        <v>78</v>
      </c>
      <c r="AY169" s="164" t="s">
        <v>172</v>
      </c>
    </row>
    <row r="170" spans="2:51" s="13" customFormat="1" ht="10">
      <c r="B170" s="162"/>
      <c r="D170" s="163" t="s">
        <v>181</v>
      </c>
      <c r="E170" s="164" t="s">
        <v>1</v>
      </c>
      <c r="F170" s="165" t="s">
        <v>1385</v>
      </c>
      <c r="H170" s="166">
        <v>-30.768</v>
      </c>
      <c r="I170" s="167"/>
      <c r="L170" s="162"/>
      <c r="M170" s="168"/>
      <c r="N170" s="169"/>
      <c r="O170" s="169"/>
      <c r="P170" s="169"/>
      <c r="Q170" s="169"/>
      <c r="R170" s="169"/>
      <c r="S170" s="169"/>
      <c r="T170" s="170"/>
      <c r="AT170" s="164" t="s">
        <v>181</v>
      </c>
      <c r="AU170" s="164" t="s">
        <v>88</v>
      </c>
      <c r="AV170" s="13" t="s">
        <v>88</v>
      </c>
      <c r="AW170" s="13" t="s">
        <v>34</v>
      </c>
      <c r="AX170" s="13" t="s">
        <v>78</v>
      </c>
      <c r="AY170" s="164" t="s">
        <v>172</v>
      </c>
    </row>
    <row r="171" spans="2:51" s="13" customFormat="1" ht="10">
      <c r="B171" s="162"/>
      <c r="D171" s="163" t="s">
        <v>181</v>
      </c>
      <c r="E171" s="164" t="s">
        <v>1</v>
      </c>
      <c r="F171" s="165" t="s">
        <v>1386</v>
      </c>
      <c r="H171" s="166">
        <v>86.887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34</v>
      </c>
      <c r="AX171" s="13" t="s">
        <v>78</v>
      </c>
      <c r="AY171" s="164" t="s">
        <v>172</v>
      </c>
    </row>
    <row r="172" spans="2:51" s="13" customFormat="1" ht="10">
      <c r="B172" s="162"/>
      <c r="D172" s="163" t="s">
        <v>181</v>
      </c>
      <c r="E172" s="164" t="s">
        <v>1</v>
      </c>
      <c r="F172" s="165" t="s">
        <v>1387</v>
      </c>
      <c r="H172" s="166">
        <v>-6.75</v>
      </c>
      <c r="I172" s="167"/>
      <c r="L172" s="162"/>
      <c r="M172" s="168"/>
      <c r="N172" s="169"/>
      <c r="O172" s="169"/>
      <c r="P172" s="169"/>
      <c r="Q172" s="169"/>
      <c r="R172" s="169"/>
      <c r="S172" s="169"/>
      <c r="T172" s="170"/>
      <c r="AT172" s="164" t="s">
        <v>181</v>
      </c>
      <c r="AU172" s="164" t="s">
        <v>88</v>
      </c>
      <c r="AV172" s="13" t="s">
        <v>88</v>
      </c>
      <c r="AW172" s="13" t="s">
        <v>34</v>
      </c>
      <c r="AX172" s="13" t="s">
        <v>78</v>
      </c>
      <c r="AY172" s="164" t="s">
        <v>172</v>
      </c>
    </row>
    <row r="173" spans="2:51" s="13" customFormat="1" ht="20">
      <c r="B173" s="162"/>
      <c r="D173" s="163" t="s">
        <v>181</v>
      </c>
      <c r="E173" s="164" t="s">
        <v>1</v>
      </c>
      <c r="F173" s="165" t="s">
        <v>1388</v>
      </c>
      <c r="H173" s="166">
        <v>-13.28</v>
      </c>
      <c r="I173" s="167"/>
      <c r="L173" s="162"/>
      <c r="M173" s="168"/>
      <c r="N173" s="169"/>
      <c r="O173" s="169"/>
      <c r="P173" s="169"/>
      <c r="Q173" s="169"/>
      <c r="R173" s="169"/>
      <c r="S173" s="169"/>
      <c r="T173" s="170"/>
      <c r="AT173" s="164" t="s">
        <v>181</v>
      </c>
      <c r="AU173" s="164" t="s">
        <v>88</v>
      </c>
      <c r="AV173" s="13" t="s">
        <v>88</v>
      </c>
      <c r="AW173" s="13" t="s">
        <v>34</v>
      </c>
      <c r="AX173" s="13" t="s">
        <v>78</v>
      </c>
      <c r="AY173" s="164" t="s">
        <v>172</v>
      </c>
    </row>
    <row r="174" spans="2:51" s="13" customFormat="1" ht="20">
      <c r="B174" s="162"/>
      <c r="D174" s="163" t="s">
        <v>181</v>
      </c>
      <c r="E174" s="164" t="s">
        <v>1</v>
      </c>
      <c r="F174" s="165" t="s">
        <v>1389</v>
      </c>
      <c r="H174" s="166">
        <v>-23.017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78</v>
      </c>
      <c r="AY174" s="164" t="s">
        <v>172</v>
      </c>
    </row>
    <row r="175" spans="2:51" s="13" customFormat="1" ht="10">
      <c r="B175" s="162"/>
      <c r="D175" s="163" t="s">
        <v>181</v>
      </c>
      <c r="E175" s="164" t="s">
        <v>1</v>
      </c>
      <c r="F175" s="165" t="s">
        <v>1390</v>
      </c>
      <c r="H175" s="166">
        <v>-8.729</v>
      </c>
      <c r="I175" s="167"/>
      <c r="L175" s="162"/>
      <c r="M175" s="168"/>
      <c r="N175" s="169"/>
      <c r="O175" s="169"/>
      <c r="P175" s="169"/>
      <c r="Q175" s="169"/>
      <c r="R175" s="169"/>
      <c r="S175" s="169"/>
      <c r="T175" s="170"/>
      <c r="AT175" s="164" t="s">
        <v>181</v>
      </c>
      <c r="AU175" s="164" t="s">
        <v>88</v>
      </c>
      <c r="AV175" s="13" t="s">
        <v>88</v>
      </c>
      <c r="AW175" s="13" t="s">
        <v>34</v>
      </c>
      <c r="AX175" s="13" t="s">
        <v>78</v>
      </c>
      <c r="AY175" s="164" t="s">
        <v>172</v>
      </c>
    </row>
    <row r="176" spans="2:51" s="13" customFormat="1" ht="10">
      <c r="B176" s="162"/>
      <c r="D176" s="163" t="s">
        <v>181</v>
      </c>
      <c r="E176" s="164" t="s">
        <v>1</v>
      </c>
      <c r="F176" s="165" t="s">
        <v>1362</v>
      </c>
      <c r="H176" s="166">
        <v>29.6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34</v>
      </c>
      <c r="AX176" s="13" t="s">
        <v>78</v>
      </c>
      <c r="AY176" s="164" t="s">
        <v>172</v>
      </c>
    </row>
    <row r="177" spans="2:51" s="14" customFormat="1" ht="10">
      <c r="B177" s="175"/>
      <c r="D177" s="163" t="s">
        <v>181</v>
      </c>
      <c r="E177" s="176" t="s">
        <v>1</v>
      </c>
      <c r="F177" s="177" t="s">
        <v>221</v>
      </c>
      <c r="H177" s="178">
        <v>739.0129999999998</v>
      </c>
      <c r="I177" s="179"/>
      <c r="L177" s="175"/>
      <c r="M177" s="180"/>
      <c r="N177" s="181"/>
      <c r="O177" s="181"/>
      <c r="P177" s="181"/>
      <c r="Q177" s="181"/>
      <c r="R177" s="181"/>
      <c r="S177" s="181"/>
      <c r="T177" s="182"/>
      <c r="AT177" s="176" t="s">
        <v>181</v>
      </c>
      <c r="AU177" s="176" t="s">
        <v>88</v>
      </c>
      <c r="AV177" s="14" t="s">
        <v>179</v>
      </c>
      <c r="AW177" s="14" t="s">
        <v>34</v>
      </c>
      <c r="AX177" s="14" t="s">
        <v>85</v>
      </c>
      <c r="AY177" s="176" t="s">
        <v>172</v>
      </c>
    </row>
    <row r="178" spans="1:65" s="2" customFormat="1" ht="24.15" customHeight="1">
      <c r="A178" s="32"/>
      <c r="B178" s="148"/>
      <c r="C178" s="149" t="s">
        <v>278</v>
      </c>
      <c r="D178" s="149" t="s">
        <v>174</v>
      </c>
      <c r="E178" s="150" t="s">
        <v>1293</v>
      </c>
      <c r="F178" s="151" t="s">
        <v>1294</v>
      </c>
      <c r="G178" s="152" t="s">
        <v>214</v>
      </c>
      <c r="H178" s="153">
        <v>98.913</v>
      </c>
      <c r="I178" s="154"/>
      <c r="J178" s="155">
        <f>ROUND(I178*H178,2)</f>
        <v>0</v>
      </c>
      <c r="K178" s="151" t="s">
        <v>178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179</v>
      </c>
      <c r="AT178" s="160" t="s">
        <v>174</v>
      </c>
      <c r="AU178" s="160" t="s">
        <v>88</v>
      </c>
      <c r="AY178" s="17" t="s">
        <v>172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179</v>
      </c>
      <c r="BM178" s="160" t="s">
        <v>1391</v>
      </c>
    </row>
    <row r="179" spans="2:51" s="13" customFormat="1" ht="10">
      <c r="B179" s="162"/>
      <c r="D179" s="163" t="s">
        <v>181</v>
      </c>
      <c r="E179" s="164" t="s">
        <v>1</v>
      </c>
      <c r="F179" s="165" t="s">
        <v>1392</v>
      </c>
      <c r="H179" s="166">
        <v>98.913</v>
      </c>
      <c r="I179" s="167"/>
      <c r="L179" s="162"/>
      <c r="M179" s="168"/>
      <c r="N179" s="169"/>
      <c r="O179" s="169"/>
      <c r="P179" s="169"/>
      <c r="Q179" s="169"/>
      <c r="R179" s="169"/>
      <c r="S179" s="169"/>
      <c r="T179" s="170"/>
      <c r="AT179" s="164" t="s">
        <v>181</v>
      </c>
      <c r="AU179" s="164" t="s">
        <v>88</v>
      </c>
      <c r="AV179" s="13" t="s">
        <v>88</v>
      </c>
      <c r="AW179" s="13" t="s">
        <v>34</v>
      </c>
      <c r="AX179" s="13" t="s">
        <v>85</v>
      </c>
      <c r="AY179" s="164" t="s">
        <v>172</v>
      </c>
    </row>
    <row r="180" spans="1:65" s="2" customFormat="1" ht="24.15" customHeight="1">
      <c r="A180" s="32"/>
      <c r="B180" s="148"/>
      <c r="C180" s="149" t="s">
        <v>7</v>
      </c>
      <c r="D180" s="149" t="s">
        <v>174</v>
      </c>
      <c r="E180" s="150" t="s">
        <v>313</v>
      </c>
      <c r="F180" s="151" t="s">
        <v>314</v>
      </c>
      <c r="G180" s="152" t="s">
        <v>214</v>
      </c>
      <c r="H180" s="153">
        <v>203.814</v>
      </c>
      <c r="I180" s="154"/>
      <c r="J180" s="155">
        <f>ROUND(I180*H180,2)</f>
        <v>0</v>
      </c>
      <c r="K180" s="151" t="s">
        <v>178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179</v>
      </c>
      <c r="AT180" s="160" t="s">
        <v>174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179</v>
      </c>
      <c r="BM180" s="160" t="s">
        <v>1393</v>
      </c>
    </row>
    <row r="181" spans="2:51" s="13" customFormat="1" ht="10">
      <c r="B181" s="162"/>
      <c r="D181" s="163" t="s">
        <v>181</v>
      </c>
      <c r="E181" s="164" t="s">
        <v>1</v>
      </c>
      <c r="F181" s="165" t="s">
        <v>1394</v>
      </c>
      <c r="H181" s="166">
        <v>203.814</v>
      </c>
      <c r="I181" s="167"/>
      <c r="L181" s="162"/>
      <c r="M181" s="168"/>
      <c r="N181" s="169"/>
      <c r="O181" s="169"/>
      <c r="P181" s="169"/>
      <c r="Q181" s="169"/>
      <c r="R181" s="169"/>
      <c r="S181" s="169"/>
      <c r="T181" s="170"/>
      <c r="AT181" s="164" t="s">
        <v>181</v>
      </c>
      <c r="AU181" s="164" t="s">
        <v>88</v>
      </c>
      <c r="AV181" s="13" t="s">
        <v>88</v>
      </c>
      <c r="AW181" s="13" t="s">
        <v>34</v>
      </c>
      <c r="AX181" s="13" t="s">
        <v>85</v>
      </c>
      <c r="AY181" s="164" t="s">
        <v>172</v>
      </c>
    </row>
    <row r="182" spans="1:65" s="2" customFormat="1" ht="14.4" customHeight="1">
      <c r="A182" s="32"/>
      <c r="B182" s="148"/>
      <c r="C182" s="183" t="s">
        <v>286</v>
      </c>
      <c r="D182" s="183" t="s">
        <v>250</v>
      </c>
      <c r="E182" s="184" t="s">
        <v>320</v>
      </c>
      <c r="F182" s="185" t="s">
        <v>321</v>
      </c>
      <c r="G182" s="186" t="s">
        <v>294</v>
      </c>
      <c r="H182" s="187">
        <v>366.865</v>
      </c>
      <c r="I182" s="188"/>
      <c r="J182" s="189">
        <f>ROUND(I182*H182,2)</f>
        <v>0</v>
      </c>
      <c r="K182" s="185" t="s">
        <v>178</v>
      </c>
      <c r="L182" s="190"/>
      <c r="M182" s="191" t="s">
        <v>1</v>
      </c>
      <c r="N182" s="192" t="s">
        <v>43</v>
      </c>
      <c r="O182" s="58"/>
      <c r="P182" s="158">
        <f>O182*H182</f>
        <v>0</v>
      </c>
      <c r="Q182" s="158">
        <v>1</v>
      </c>
      <c r="R182" s="158">
        <f>Q182*H182</f>
        <v>366.865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211</v>
      </c>
      <c r="AT182" s="160" t="s">
        <v>250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179</v>
      </c>
      <c r="BM182" s="160" t="s">
        <v>1395</v>
      </c>
    </row>
    <row r="183" spans="2:51" s="13" customFormat="1" ht="10">
      <c r="B183" s="162"/>
      <c r="D183" s="163" t="s">
        <v>181</v>
      </c>
      <c r="F183" s="165" t="s">
        <v>1396</v>
      </c>
      <c r="H183" s="166">
        <v>366.865</v>
      </c>
      <c r="I183" s="167"/>
      <c r="L183" s="162"/>
      <c r="M183" s="168"/>
      <c r="N183" s="169"/>
      <c r="O183" s="169"/>
      <c r="P183" s="169"/>
      <c r="Q183" s="169"/>
      <c r="R183" s="169"/>
      <c r="S183" s="169"/>
      <c r="T183" s="170"/>
      <c r="AT183" s="164" t="s">
        <v>181</v>
      </c>
      <c r="AU183" s="164" t="s">
        <v>88</v>
      </c>
      <c r="AV183" s="13" t="s">
        <v>88</v>
      </c>
      <c r="AW183" s="13" t="s">
        <v>3</v>
      </c>
      <c r="AX183" s="13" t="s">
        <v>85</v>
      </c>
      <c r="AY183" s="164" t="s">
        <v>172</v>
      </c>
    </row>
    <row r="184" spans="2:63" s="12" customFormat="1" ht="22.75" customHeight="1">
      <c r="B184" s="135"/>
      <c r="D184" s="136" t="s">
        <v>77</v>
      </c>
      <c r="E184" s="146" t="s">
        <v>179</v>
      </c>
      <c r="F184" s="146" t="s">
        <v>362</v>
      </c>
      <c r="I184" s="138"/>
      <c r="J184" s="147">
        <f>BK184</f>
        <v>0</v>
      </c>
      <c r="L184" s="135"/>
      <c r="M184" s="140"/>
      <c r="N184" s="141"/>
      <c r="O184" s="141"/>
      <c r="P184" s="142">
        <f>SUM(P185:P188)</f>
        <v>0</v>
      </c>
      <c r="Q184" s="141"/>
      <c r="R184" s="142">
        <f>SUM(R185:R188)</f>
        <v>147.65272932</v>
      </c>
      <c r="S184" s="141"/>
      <c r="T184" s="143">
        <f>SUM(T185:T188)</f>
        <v>0</v>
      </c>
      <c r="AR184" s="136" t="s">
        <v>85</v>
      </c>
      <c r="AT184" s="144" t="s">
        <v>77</v>
      </c>
      <c r="AU184" s="144" t="s">
        <v>85</v>
      </c>
      <c r="AY184" s="136" t="s">
        <v>172</v>
      </c>
      <c r="BK184" s="145">
        <f>SUM(BK185:BK188)</f>
        <v>0</v>
      </c>
    </row>
    <row r="185" spans="1:65" s="2" customFormat="1" ht="24.15" customHeight="1">
      <c r="A185" s="32"/>
      <c r="B185" s="148"/>
      <c r="C185" s="149" t="s">
        <v>291</v>
      </c>
      <c r="D185" s="149" t="s">
        <v>174</v>
      </c>
      <c r="E185" s="150" t="s">
        <v>364</v>
      </c>
      <c r="F185" s="151" t="s">
        <v>365</v>
      </c>
      <c r="G185" s="152" t="s">
        <v>214</v>
      </c>
      <c r="H185" s="153">
        <v>70.116</v>
      </c>
      <c r="I185" s="154"/>
      <c r="J185" s="155">
        <f>ROUND(I185*H185,2)</f>
        <v>0</v>
      </c>
      <c r="K185" s="151" t="s">
        <v>178</v>
      </c>
      <c r="L185" s="33"/>
      <c r="M185" s="156" t="s">
        <v>1</v>
      </c>
      <c r="N185" s="157" t="s">
        <v>43</v>
      </c>
      <c r="O185" s="58"/>
      <c r="P185" s="158">
        <f>O185*H185</f>
        <v>0</v>
      </c>
      <c r="Q185" s="158">
        <v>1.89077</v>
      </c>
      <c r="R185" s="158">
        <f>Q185*H185</f>
        <v>132.57322932</v>
      </c>
      <c r="S185" s="158">
        <v>0</v>
      </c>
      <c r="T185" s="15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0" t="s">
        <v>179</v>
      </c>
      <c r="AT185" s="160" t="s">
        <v>174</v>
      </c>
      <c r="AU185" s="160" t="s">
        <v>88</v>
      </c>
      <c r="AY185" s="17" t="s">
        <v>172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7" t="s">
        <v>85</v>
      </c>
      <c r="BK185" s="161">
        <f>ROUND(I185*H185,2)</f>
        <v>0</v>
      </c>
      <c r="BL185" s="17" t="s">
        <v>179</v>
      </c>
      <c r="BM185" s="160" t="s">
        <v>1397</v>
      </c>
    </row>
    <row r="186" spans="2:51" s="13" customFormat="1" ht="10">
      <c r="B186" s="162"/>
      <c r="D186" s="163" t="s">
        <v>181</v>
      </c>
      <c r="E186" s="164" t="s">
        <v>1</v>
      </c>
      <c r="F186" s="165" t="s">
        <v>1398</v>
      </c>
      <c r="H186" s="166">
        <v>70.116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181</v>
      </c>
      <c r="AU186" s="164" t="s">
        <v>88</v>
      </c>
      <c r="AV186" s="13" t="s">
        <v>88</v>
      </c>
      <c r="AW186" s="13" t="s">
        <v>34</v>
      </c>
      <c r="AX186" s="13" t="s">
        <v>85</v>
      </c>
      <c r="AY186" s="164" t="s">
        <v>172</v>
      </c>
    </row>
    <row r="187" spans="1:65" s="2" customFormat="1" ht="24.15" customHeight="1">
      <c r="A187" s="32"/>
      <c r="B187" s="148"/>
      <c r="C187" s="149" t="s">
        <v>298</v>
      </c>
      <c r="D187" s="149" t="s">
        <v>174</v>
      </c>
      <c r="E187" s="150" t="s">
        <v>371</v>
      </c>
      <c r="F187" s="151" t="s">
        <v>372</v>
      </c>
      <c r="G187" s="152" t="s">
        <v>214</v>
      </c>
      <c r="H187" s="153">
        <v>6.75</v>
      </c>
      <c r="I187" s="154"/>
      <c r="J187" s="155">
        <f>ROUND(I187*H187,2)</f>
        <v>0</v>
      </c>
      <c r="K187" s="151" t="s">
        <v>178</v>
      </c>
      <c r="L187" s="33"/>
      <c r="M187" s="156" t="s">
        <v>1</v>
      </c>
      <c r="N187" s="157" t="s">
        <v>43</v>
      </c>
      <c r="O187" s="58"/>
      <c r="P187" s="158">
        <f>O187*H187</f>
        <v>0</v>
      </c>
      <c r="Q187" s="158">
        <v>2.234</v>
      </c>
      <c r="R187" s="158">
        <f>Q187*H187</f>
        <v>15.0795</v>
      </c>
      <c r="S187" s="158">
        <v>0</v>
      </c>
      <c r="T187" s="15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0" t="s">
        <v>179</v>
      </c>
      <c r="AT187" s="160" t="s">
        <v>174</v>
      </c>
      <c r="AU187" s="160" t="s">
        <v>88</v>
      </c>
      <c r="AY187" s="17" t="s">
        <v>172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7" t="s">
        <v>85</v>
      </c>
      <c r="BK187" s="161">
        <f>ROUND(I187*H187,2)</f>
        <v>0</v>
      </c>
      <c r="BL187" s="17" t="s">
        <v>179</v>
      </c>
      <c r="BM187" s="160" t="s">
        <v>1399</v>
      </c>
    </row>
    <row r="188" spans="2:51" s="13" customFormat="1" ht="10">
      <c r="B188" s="162"/>
      <c r="D188" s="163" t="s">
        <v>181</v>
      </c>
      <c r="E188" s="164" t="s">
        <v>1</v>
      </c>
      <c r="F188" s="165" t="s">
        <v>1400</v>
      </c>
      <c r="H188" s="166">
        <v>6.75</v>
      </c>
      <c r="I188" s="167"/>
      <c r="L188" s="162"/>
      <c r="M188" s="168"/>
      <c r="N188" s="169"/>
      <c r="O188" s="169"/>
      <c r="P188" s="169"/>
      <c r="Q188" s="169"/>
      <c r="R188" s="169"/>
      <c r="S188" s="169"/>
      <c r="T188" s="170"/>
      <c r="AT188" s="164" t="s">
        <v>181</v>
      </c>
      <c r="AU188" s="164" t="s">
        <v>88</v>
      </c>
      <c r="AV188" s="13" t="s">
        <v>88</v>
      </c>
      <c r="AW188" s="13" t="s">
        <v>34</v>
      </c>
      <c r="AX188" s="13" t="s">
        <v>85</v>
      </c>
      <c r="AY188" s="164" t="s">
        <v>172</v>
      </c>
    </row>
    <row r="189" spans="2:63" s="12" customFormat="1" ht="22.75" customHeight="1">
      <c r="B189" s="135"/>
      <c r="D189" s="136" t="s">
        <v>77</v>
      </c>
      <c r="E189" s="146" t="s">
        <v>211</v>
      </c>
      <c r="F189" s="146" t="s">
        <v>410</v>
      </c>
      <c r="I189" s="138"/>
      <c r="J189" s="147">
        <f>BK189</f>
        <v>0</v>
      </c>
      <c r="L189" s="135"/>
      <c r="M189" s="140"/>
      <c r="N189" s="141"/>
      <c r="O189" s="141"/>
      <c r="P189" s="142">
        <f>SUM(P190:P222)</f>
        <v>0</v>
      </c>
      <c r="Q189" s="141"/>
      <c r="R189" s="142">
        <f>SUM(R190:R222)</f>
        <v>86.5383591</v>
      </c>
      <c r="S189" s="141"/>
      <c r="T189" s="143">
        <f>SUM(T190:T222)</f>
        <v>134.08</v>
      </c>
      <c r="AR189" s="136" t="s">
        <v>85</v>
      </c>
      <c r="AT189" s="144" t="s">
        <v>77</v>
      </c>
      <c r="AU189" s="144" t="s">
        <v>85</v>
      </c>
      <c r="AY189" s="136" t="s">
        <v>172</v>
      </c>
      <c r="BK189" s="145">
        <f>SUM(BK190:BK222)</f>
        <v>0</v>
      </c>
    </row>
    <row r="190" spans="1:65" s="2" customFormat="1" ht="24.15" customHeight="1">
      <c r="A190" s="32"/>
      <c r="B190" s="148"/>
      <c r="C190" s="149" t="s">
        <v>312</v>
      </c>
      <c r="D190" s="149" t="s">
        <v>174</v>
      </c>
      <c r="E190" s="150" t="s">
        <v>412</v>
      </c>
      <c r="F190" s="151" t="s">
        <v>413</v>
      </c>
      <c r="G190" s="152" t="s">
        <v>200</v>
      </c>
      <c r="H190" s="153">
        <v>419</v>
      </c>
      <c r="I190" s="154"/>
      <c r="J190" s="155">
        <f>ROUND(I190*H190,2)</f>
        <v>0</v>
      </c>
      <c r="K190" s="151" t="s">
        <v>178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</v>
      </c>
      <c r="R190" s="158">
        <f>Q190*H190</f>
        <v>0</v>
      </c>
      <c r="S190" s="158">
        <v>0.32</v>
      </c>
      <c r="T190" s="159">
        <f>S190*H190</f>
        <v>134.08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179</v>
      </c>
      <c r="AT190" s="160" t="s">
        <v>174</v>
      </c>
      <c r="AU190" s="160" t="s">
        <v>88</v>
      </c>
      <c r="AY190" s="17" t="s">
        <v>172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179</v>
      </c>
      <c r="BM190" s="160" t="s">
        <v>1401</v>
      </c>
    </row>
    <row r="191" spans="1:47" s="2" customFormat="1" ht="18">
      <c r="A191" s="32"/>
      <c r="B191" s="33"/>
      <c r="C191" s="32"/>
      <c r="D191" s="163" t="s">
        <v>191</v>
      </c>
      <c r="E191" s="32"/>
      <c r="F191" s="171" t="s">
        <v>415</v>
      </c>
      <c r="G191" s="32"/>
      <c r="H191" s="32"/>
      <c r="I191" s="172"/>
      <c r="J191" s="32"/>
      <c r="K191" s="32"/>
      <c r="L191" s="33"/>
      <c r="M191" s="173"/>
      <c r="N191" s="174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191</v>
      </c>
      <c r="AU191" s="17" t="s">
        <v>88</v>
      </c>
    </row>
    <row r="192" spans="2:51" s="13" customFormat="1" ht="10">
      <c r="B192" s="162"/>
      <c r="D192" s="163" t="s">
        <v>181</v>
      </c>
      <c r="E192" s="164" t="s">
        <v>1</v>
      </c>
      <c r="F192" s="165" t="s">
        <v>1402</v>
      </c>
      <c r="H192" s="166">
        <v>270</v>
      </c>
      <c r="I192" s="167"/>
      <c r="L192" s="162"/>
      <c r="M192" s="168"/>
      <c r="N192" s="169"/>
      <c r="O192" s="169"/>
      <c r="P192" s="169"/>
      <c r="Q192" s="169"/>
      <c r="R192" s="169"/>
      <c r="S192" s="169"/>
      <c r="T192" s="170"/>
      <c r="AT192" s="164" t="s">
        <v>181</v>
      </c>
      <c r="AU192" s="164" t="s">
        <v>88</v>
      </c>
      <c r="AV192" s="13" t="s">
        <v>88</v>
      </c>
      <c r="AW192" s="13" t="s">
        <v>34</v>
      </c>
      <c r="AX192" s="13" t="s">
        <v>78</v>
      </c>
      <c r="AY192" s="164" t="s">
        <v>172</v>
      </c>
    </row>
    <row r="193" spans="2:51" s="13" customFormat="1" ht="10">
      <c r="B193" s="162"/>
      <c r="D193" s="163" t="s">
        <v>181</v>
      </c>
      <c r="E193" s="164" t="s">
        <v>1</v>
      </c>
      <c r="F193" s="165" t="s">
        <v>1403</v>
      </c>
      <c r="H193" s="166">
        <v>149</v>
      </c>
      <c r="I193" s="167"/>
      <c r="L193" s="162"/>
      <c r="M193" s="168"/>
      <c r="N193" s="169"/>
      <c r="O193" s="169"/>
      <c r="P193" s="169"/>
      <c r="Q193" s="169"/>
      <c r="R193" s="169"/>
      <c r="S193" s="169"/>
      <c r="T193" s="170"/>
      <c r="AT193" s="164" t="s">
        <v>181</v>
      </c>
      <c r="AU193" s="164" t="s">
        <v>88</v>
      </c>
      <c r="AV193" s="13" t="s">
        <v>88</v>
      </c>
      <c r="AW193" s="13" t="s">
        <v>34</v>
      </c>
      <c r="AX193" s="13" t="s">
        <v>78</v>
      </c>
      <c r="AY193" s="164" t="s">
        <v>172</v>
      </c>
    </row>
    <row r="194" spans="2:51" s="14" customFormat="1" ht="10">
      <c r="B194" s="175"/>
      <c r="D194" s="163" t="s">
        <v>181</v>
      </c>
      <c r="E194" s="176" t="s">
        <v>1</v>
      </c>
      <c r="F194" s="177" t="s">
        <v>221</v>
      </c>
      <c r="H194" s="178">
        <v>419</v>
      </c>
      <c r="I194" s="179"/>
      <c r="L194" s="175"/>
      <c r="M194" s="180"/>
      <c r="N194" s="181"/>
      <c r="O194" s="181"/>
      <c r="P194" s="181"/>
      <c r="Q194" s="181"/>
      <c r="R194" s="181"/>
      <c r="S194" s="181"/>
      <c r="T194" s="182"/>
      <c r="AT194" s="176" t="s">
        <v>181</v>
      </c>
      <c r="AU194" s="176" t="s">
        <v>88</v>
      </c>
      <c r="AV194" s="14" t="s">
        <v>179</v>
      </c>
      <c r="AW194" s="14" t="s">
        <v>34</v>
      </c>
      <c r="AX194" s="14" t="s">
        <v>85</v>
      </c>
      <c r="AY194" s="176" t="s">
        <v>172</v>
      </c>
    </row>
    <row r="195" spans="1:65" s="2" customFormat="1" ht="24.15" customHeight="1">
      <c r="A195" s="32"/>
      <c r="B195" s="148"/>
      <c r="C195" s="149" t="s">
        <v>319</v>
      </c>
      <c r="D195" s="149" t="s">
        <v>174</v>
      </c>
      <c r="E195" s="150" t="s">
        <v>427</v>
      </c>
      <c r="F195" s="151" t="s">
        <v>428</v>
      </c>
      <c r="G195" s="152" t="s">
        <v>200</v>
      </c>
      <c r="H195" s="153">
        <v>435.5</v>
      </c>
      <c r="I195" s="154"/>
      <c r="J195" s="155">
        <f>ROUND(I195*H195,2)</f>
        <v>0</v>
      </c>
      <c r="K195" s="151" t="s">
        <v>178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2E-05</v>
      </c>
      <c r="R195" s="158">
        <f>Q195*H195</f>
        <v>0.00871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179</v>
      </c>
      <c r="AT195" s="160" t="s">
        <v>174</v>
      </c>
      <c r="AU195" s="160" t="s">
        <v>88</v>
      </c>
      <c r="AY195" s="17" t="s">
        <v>172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179</v>
      </c>
      <c r="BM195" s="160" t="s">
        <v>1404</v>
      </c>
    </row>
    <row r="196" spans="1:47" s="2" customFormat="1" ht="18">
      <c r="A196" s="32"/>
      <c r="B196" s="33"/>
      <c r="C196" s="32"/>
      <c r="D196" s="163" t="s">
        <v>191</v>
      </c>
      <c r="E196" s="32"/>
      <c r="F196" s="171" t="s">
        <v>1405</v>
      </c>
      <c r="G196" s="32"/>
      <c r="H196" s="32"/>
      <c r="I196" s="172"/>
      <c r="J196" s="32"/>
      <c r="K196" s="32"/>
      <c r="L196" s="33"/>
      <c r="M196" s="173"/>
      <c r="N196" s="174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191</v>
      </c>
      <c r="AU196" s="17" t="s">
        <v>88</v>
      </c>
    </row>
    <row r="197" spans="1:65" s="2" customFormat="1" ht="24.15" customHeight="1">
      <c r="A197" s="32"/>
      <c r="B197" s="148"/>
      <c r="C197" s="183" t="s">
        <v>324</v>
      </c>
      <c r="D197" s="183" t="s">
        <v>250</v>
      </c>
      <c r="E197" s="184" t="s">
        <v>431</v>
      </c>
      <c r="F197" s="185" t="s">
        <v>432</v>
      </c>
      <c r="G197" s="186" t="s">
        <v>200</v>
      </c>
      <c r="H197" s="187">
        <v>442.033</v>
      </c>
      <c r="I197" s="188"/>
      <c r="J197" s="189">
        <f>ROUND(I197*H197,2)</f>
        <v>0</v>
      </c>
      <c r="K197" s="185" t="s">
        <v>178</v>
      </c>
      <c r="L197" s="190"/>
      <c r="M197" s="191" t="s">
        <v>1</v>
      </c>
      <c r="N197" s="192" t="s">
        <v>43</v>
      </c>
      <c r="O197" s="58"/>
      <c r="P197" s="158">
        <f>O197*H197</f>
        <v>0</v>
      </c>
      <c r="Q197" s="158">
        <v>0.0127</v>
      </c>
      <c r="R197" s="158">
        <f>Q197*H197</f>
        <v>5.6138191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211</v>
      </c>
      <c r="AT197" s="160" t="s">
        <v>250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179</v>
      </c>
      <c r="BM197" s="160" t="s">
        <v>1406</v>
      </c>
    </row>
    <row r="198" spans="2:51" s="13" customFormat="1" ht="10">
      <c r="B198" s="162"/>
      <c r="D198" s="163" t="s">
        <v>181</v>
      </c>
      <c r="F198" s="165" t="s">
        <v>1407</v>
      </c>
      <c r="H198" s="166">
        <v>442.033</v>
      </c>
      <c r="I198" s="167"/>
      <c r="L198" s="162"/>
      <c r="M198" s="168"/>
      <c r="N198" s="169"/>
      <c r="O198" s="169"/>
      <c r="P198" s="169"/>
      <c r="Q198" s="169"/>
      <c r="R198" s="169"/>
      <c r="S198" s="169"/>
      <c r="T198" s="170"/>
      <c r="AT198" s="164" t="s">
        <v>181</v>
      </c>
      <c r="AU198" s="164" t="s">
        <v>88</v>
      </c>
      <c r="AV198" s="13" t="s">
        <v>88</v>
      </c>
      <c r="AW198" s="13" t="s">
        <v>3</v>
      </c>
      <c r="AX198" s="13" t="s">
        <v>85</v>
      </c>
      <c r="AY198" s="164" t="s">
        <v>172</v>
      </c>
    </row>
    <row r="199" spans="1:65" s="2" customFormat="1" ht="24.15" customHeight="1">
      <c r="A199" s="32"/>
      <c r="B199" s="148"/>
      <c r="C199" s="149" t="s">
        <v>328</v>
      </c>
      <c r="D199" s="149" t="s">
        <v>174</v>
      </c>
      <c r="E199" s="150" t="s">
        <v>453</v>
      </c>
      <c r="F199" s="151" t="s">
        <v>454</v>
      </c>
      <c r="G199" s="152" t="s">
        <v>260</v>
      </c>
      <c r="H199" s="153">
        <v>18</v>
      </c>
      <c r="I199" s="154"/>
      <c r="J199" s="155">
        <f>ROUND(I199*H199,2)</f>
        <v>0</v>
      </c>
      <c r="K199" s="151" t="s">
        <v>178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179</v>
      </c>
      <c r="AT199" s="160" t="s">
        <v>174</v>
      </c>
      <c r="AU199" s="160" t="s">
        <v>88</v>
      </c>
      <c r="AY199" s="17" t="s">
        <v>172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179</v>
      </c>
      <c r="BM199" s="160" t="s">
        <v>1408</v>
      </c>
    </row>
    <row r="200" spans="1:65" s="2" customFormat="1" ht="14.4" customHeight="1">
      <c r="A200" s="32"/>
      <c r="B200" s="148"/>
      <c r="C200" s="183" t="s">
        <v>332</v>
      </c>
      <c r="D200" s="183" t="s">
        <v>250</v>
      </c>
      <c r="E200" s="184" t="s">
        <v>457</v>
      </c>
      <c r="F200" s="185" t="s">
        <v>458</v>
      </c>
      <c r="G200" s="186" t="s">
        <v>260</v>
      </c>
      <c r="H200" s="187">
        <v>18</v>
      </c>
      <c r="I200" s="188"/>
      <c r="J200" s="189">
        <f>ROUND(I200*H200,2)</f>
        <v>0</v>
      </c>
      <c r="K200" s="185" t="s">
        <v>178</v>
      </c>
      <c r="L200" s="190"/>
      <c r="M200" s="191" t="s">
        <v>1</v>
      </c>
      <c r="N200" s="192" t="s">
        <v>43</v>
      </c>
      <c r="O200" s="58"/>
      <c r="P200" s="158">
        <f>O200*H200</f>
        <v>0</v>
      </c>
      <c r="Q200" s="158">
        <v>0.0088</v>
      </c>
      <c r="R200" s="158">
        <f>Q200*H200</f>
        <v>0.1584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211</v>
      </c>
      <c r="AT200" s="160" t="s">
        <v>250</v>
      </c>
      <c r="AU200" s="160" t="s">
        <v>88</v>
      </c>
      <c r="AY200" s="17" t="s">
        <v>172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179</v>
      </c>
      <c r="BM200" s="160" t="s">
        <v>1409</v>
      </c>
    </row>
    <row r="201" spans="1:65" s="2" customFormat="1" ht="24.15" customHeight="1">
      <c r="A201" s="32"/>
      <c r="B201" s="148"/>
      <c r="C201" s="149" t="s">
        <v>339</v>
      </c>
      <c r="D201" s="149" t="s">
        <v>174</v>
      </c>
      <c r="E201" s="150" t="s">
        <v>469</v>
      </c>
      <c r="F201" s="151" t="s">
        <v>470</v>
      </c>
      <c r="G201" s="152" t="s">
        <v>200</v>
      </c>
      <c r="H201" s="153">
        <v>40</v>
      </c>
      <c r="I201" s="154"/>
      <c r="J201" s="155">
        <f>ROUND(I201*H201,2)</f>
        <v>0</v>
      </c>
      <c r="K201" s="151" t="s">
        <v>1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179</v>
      </c>
      <c r="AT201" s="160" t="s">
        <v>174</v>
      </c>
      <c r="AU201" s="160" t="s">
        <v>88</v>
      </c>
      <c r="AY201" s="17" t="s">
        <v>172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179</v>
      </c>
      <c r="BM201" s="160" t="s">
        <v>1410</v>
      </c>
    </row>
    <row r="202" spans="1:47" s="2" customFormat="1" ht="18">
      <c r="A202" s="32"/>
      <c r="B202" s="33"/>
      <c r="C202" s="32"/>
      <c r="D202" s="163" t="s">
        <v>191</v>
      </c>
      <c r="E202" s="32"/>
      <c r="F202" s="171" t="s">
        <v>472</v>
      </c>
      <c r="G202" s="32"/>
      <c r="H202" s="32"/>
      <c r="I202" s="172"/>
      <c r="J202" s="32"/>
      <c r="K202" s="32"/>
      <c r="L202" s="33"/>
      <c r="M202" s="173"/>
      <c r="N202" s="174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191</v>
      </c>
      <c r="AU202" s="17" t="s">
        <v>88</v>
      </c>
    </row>
    <row r="203" spans="1:65" s="2" customFormat="1" ht="14.4" customHeight="1">
      <c r="A203" s="32"/>
      <c r="B203" s="148"/>
      <c r="C203" s="149" t="s">
        <v>343</v>
      </c>
      <c r="D203" s="149" t="s">
        <v>174</v>
      </c>
      <c r="E203" s="150" t="s">
        <v>477</v>
      </c>
      <c r="F203" s="151" t="s">
        <v>478</v>
      </c>
      <c r="G203" s="152" t="s">
        <v>260</v>
      </c>
      <c r="H203" s="153">
        <v>27</v>
      </c>
      <c r="I203" s="154"/>
      <c r="J203" s="155">
        <f>ROUND(I203*H203,2)</f>
        <v>0</v>
      </c>
      <c r="K203" s="151" t="s">
        <v>178</v>
      </c>
      <c r="L203" s="33"/>
      <c r="M203" s="156" t="s">
        <v>1</v>
      </c>
      <c r="N203" s="157" t="s">
        <v>43</v>
      </c>
      <c r="O203" s="58"/>
      <c r="P203" s="158">
        <f>O203*H203</f>
        <v>0</v>
      </c>
      <c r="Q203" s="158">
        <v>0.03573</v>
      </c>
      <c r="R203" s="158">
        <f>Q203*H203</f>
        <v>0.96471</v>
      </c>
      <c r="S203" s="158">
        <v>0</v>
      </c>
      <c r="T203" s="15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0" t="s">
        <v>179</v>
      </c>
      <c r="AT203" s="160" t="s">
        <v>174</v>
      </c>
      <c r="AU203" s="160" t="s">
        <v>88</v>
      </c>
      <c r="AY203" s="17" t="s">
        <v>172</v>
      </c>
      <c r="BE203" s="161">
        <f>IF(N203="základní",J203,0)</f>
        <v>0</v>
      </c>
      <c r="BF203" s="161">
        <f>IF(N203="snížená",J203,0)</f>
        <v>0</v>
      </c>
      <c r="BG203" s="161">
        <f>IF(N203="zákl. přenesená",J203,0)</f>
        <v>0</v>
      </c>
      <c r="BH203" s="161">
        <f>IF(N203="sníž. přenesená",J203,0)</f>
        <v>0</v>
      </c>
      <c r="BI203" s="161">
        <f>IF(N203="nulová",J203,0)</f>
        <v>0</v>
      </c>
      <c r="BJ203" s="17" t="s">
        <v>85</v>
      </c>
      <c r="BK203" s="161">
        <f>ROUND(I203*H203,2)</f>
        <v>0</v>
      </c>
      <c r="BL203" s="17" t="s">
        <v>179</v>
      </c>
      <c r="BM203" s="160" t="s">
        <v>1411</v>
      </c>
    </row>
    <row r="204" spans="1:65" s="2" customFormat="1" ht="24.15" customHeight="1">
      <c r="A204" s="32"/>
      <c r="B204" s="148"/>
      <c r="C204" s="149" t="s">
        <v>348</v>
      </c>
      <c r="D204" s="149" t="s">
        <v>174</v>
      </c>
      <c r="E204" s="150" t="s">
        <v>481</v>
      </c>
      <c r="F204" s="151" t="s">
        <v>482</v>
      </c>
      <c r="G204" s="152" t="s">
        <v>260</v>
      </c>
      <c r="H204" s="153">
        <v>15</v>
      </c>
      <c r="I204" s="154"/>
      <c r="J204" s="155">
        <f>ROUND(I204*H204,2)</f>
        <v>0</v>
      </c>
      <c r="K204" s="151" t="s">
        <v>178</v>
      </c>
      <c r="L204" s="33"/>
      <c r="M204" s="156" t="s">
        <v>1</v>
      </c>
      <c r="N204" s="157" t="s">
        <v>43</v>
      </c>
      <c r="O204" s="58"/>
      <c r="P204" s="158">
        <f>O204*H204</f>
        <v>0</v>
      </c>
      <c r="Q204" s="158">
        <v>2.11676</v>
      </c>
      <c r="R204" s="158">
        <f>Q204*H204</f>
        <v>31.751400000000004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179</v>
      </c>
      <c r="AT204" s="160" t="s">
        <v>174</v>
      </c>
      <c r="AU204" s="160" t="s">
        <v>88</v>
      </c>
      <c r="AY204" s="17" t="s">
        <v>172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179</v>
      </c>
      <c r="BM204" s="160" t="s">
        <v>1412</v>
      </c>
    </row>
    <row r="205" spans="1:47" s="2" customFormat="1" ht="18">
      <c r="A205" s="32"/>
      <c r="B205" s="33"/>
      <c r="C205" s="32"/>
      <c r="D205" s="163" t="s">
        <v>191</v>
      </c>
      <c r="E205" s="32"/>
      <c r="F205" s="171" t="s">
        <v>484</v>
      </c>
      <c r="G205" s="32"/>
      <c r="H205" s="32"/>
      <c r="I205" s="172"/>
      <c r="J205" s="32"/>
      <c r="K205" s="32"/>
      <c r="L205" s="33"/>
      <c r="M205" s="173"/>
      <c r="N205" s="174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191</v>
      </c>
      <c r="AU205" s="17" t="s">
        <v>88</v>
      </c>
    </row>
    <row r="206" spans="1:65" s="2" customFormat="1" ht="24.15" customHeight="1">
      <c r="A206" s="32"/>
      <c r="B206" s="148"/>
      <c r="C206" s="183" t="s">
        <v>352</v>
      </c>
      <c r="D206" s="183" t="s">
        <v>250</v>
      </c>
      <c r="E206" s="184" t="s">
        <v>494</v>
      </c>
      <c r="F206" s="185" t="s">
        <v>495</v>
      </c>
      <c r="G206" s="186" t="s">
        <v>260</v>
      </c>
      <c r="H206" s="187">
        <v>15</v>
      </c>
      <c r="I206" s="188"/>
      <c r="J206" s="189">
        <f>ROUND(I206*H206,2)</f>
        <v>0</v>
      </c>
      <c r="K206" s="185" t="s">
        <v>178</v>
      </c>
      <c r="L206" s="190"/>
      <c r="M206" s="191" t="s">
        <v>1</v>
      </c>
      <c r="N206" s="192" t="s">
        <v>43</v>
      </c>
      <c r="O206" s="58"/>
      <c r="P206" s="158">
        <f>O206*H206</f>
        <v>0</v>
      </c>
      <c r="Q206" s="158">
        <v>1.229</v>
      </c>
      <c r="R206" s="158">
        <f>Q206*H206</f>
        <v>18.435000000000002</v>
      </c>
      <c r="S206" s="158">
        <v>0</v>
      </c>
      <c r="T206" s="15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0" t="s">
        <v>211</v>
      </c>
      <c r="AT206" s="160" t="s">
        <v>250</v>
      </c>
      <c r="AU206" s="160" t="s">
        <v>88</v>
      </c>
      <c r="AY206" s="17" t="s">
        <v>172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7" t="s">
        <v>85</v>
      </c>
      <c r="BK206" s="161">
        <f>ROUND(I206*H206,2)</f>
        <v>0</v>
      </c>
      <c r="BL206" s="17" t="s">
        <v>179</v>
      </c>
      <c r="BM206" s="160" t="s">
        <v>1413</v>
      </c>
    </row>
    <row r="207" spans="1:47" s="2" customFormat="1" ht="18">
      <c r="A207" s="32"/>
      <c r="B207" s="33"/>
      <c r="C207" s="32"/>
      <c r="D207" s="163" t="s">
        <v>191</v>
      </c>
      <c r="E207" s="32"/>
      <c r="F207" s="171" t="s">
        <v>497</v>
      </c>
      <c r="G207" s="32"/>
      <c r="H207" s="32"/>
      <c r="I207" s="172"/>
      <c r="J207" s="32"/>
      <c r="K207" s="32"/>
      <c r="L207" s="33"/>
      <c r="M207" s="173"/>
      <c r="N207" s="174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191</v>
      </c>
      <c r="AU207" s="17" t="s">
        <v>88</v>
      </c>
    </row>
    <row r="208" spans="1:65" s="2" customFormat="1" ht="14.4" customHeight="1">
      <c r="A208" s="32"/>
      <c r="B208" s="148"/>
      <c r="C208" s="183" t="s">
        <v>357</v>
      </c>
      <c r="D208" s="183" t="s">
        <v>250</v>
      </c>
      <c r="E208" s="184" t="s">
        <v>509</v>
      </c>
      <c r="F208" s="185" t="s">
        <v>510</v>
      </c>
      <c r="G208" s="186" t="s">
        <v>260</v>
      </c>
      <c r="H208" s="187">
        <v>17</v>
      </c>
      <c r="I208" s="188"/>
      <c r="J208" s="189">
        <f aca="true" t="shared" si="0" ref="J208:J218">ROUND(I208*H208,2)</f>
        <v>0</v>
      </c>
      <c r="K208" s="185" t="s">
        <v>178</v>
      </c>
      <c r="L208" s="190"/>
      <c r="M208" s="191" t="s">
        <v>1</v>
      </c>
      <c r="N208" s="192" t="s">
        <v>43</v>
      </c>
      <c r="O208" s="58"/>
      <c r="P208" s="158">
        <f aca="true" t="shared" si="1" ref="P208:P218">O208*H208</f>
        <v>0</v>
      </c>
      <c r="Q208" s="158">
        <v>0.526</v>
      </c>
      <c r="R208" s="158">
        <f aca="true" t="shared" si="2" ref="R208:R218">Q208*H208</f>
        <v>8.942</v>
      </c>
      <c r="S208" s="158">
        <v>0</v>
      </c>
      <c r="T208" s="159">
        <f aca="true" t="shared" si="3" ref="T208:T218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0" t="s">
        <v>211</v>
      </c>
      <c r="AT208" s="160" t="s">
        <v>250</v>
      </c>
      <c r="AU208" s="160" t="s">
        <v>88</v>
      </c>
      <c r="AY208" s="17" t="s">
        <v>172</v>
      </c>
      <c r="BE208" s="161">
        <f aca="true" t="shared" si="4" ref="BE208:BE218">IF(N208="základní",J208,0)</f>
        <v>0</v>
      </c>
      <c r="BF208" s="161">
        <f aca="true" t="shared" si="5" ref="BF208:BF218">IF(N208="snížená",J208,0)</f>
        <v>0</v>
      </c>
      <c r="BG208" s="161">
        <f aca="true" t="shared" si="6" ref="BG208:BG218">IF(N208="zákl. přenesená",J208,0)</f>
        <v>0</v>
      </c>
      <c r="BH208" s="161">
        <f aca="true" t="shared" si="7" ref="BH208:BH218">IF(N208="sníž. přenesená",J208,0)</f>
        <v>0</v>
      </c>
      <c r="BI208" s="161">
        <f aca="true" t="shared" si="8" ref="BI208:BI218">IF(N208="nulová",J208,0)</f>
        <v>0</v>
      </c>
      <c r="BJ208" s="17" t="s">
        <v>85</v>
      </c>
      <c r="BK208" s="161">
        <f aca="true" t="shared" si="9" ref="BK208:BK218">ROUND(I208*H208,2)</f>
        <v>0</v>
      </c>
      <c r="BL208" s="17" t="s">
        <v>179</v>
      </c>
      <c r="BM208" s="160" t="s">
        <v>1414</v>
      </c>
    </row>
    <row r="209" spans="1:65" s="2" customFormat="1" ht="14.4" customHeight="1">
      <c r="A209" s="32"/>
      <c r="B209" s="148"/>
      <c r="C209" s="183" t="s">
        <v>363</v>
      </c>
      <c r="D209" s="183" t="s">
        <v>250</v>
      </c>
      <c r="E209" s="184" t="s">
        <v>513</v>
      </c>
      <c r="F209" s="185" t="s">
        <v>514</v>
      </c>
      <c r="G209" s="186" t="s">
        <v>260</v>
      </c>
      <c r="H209" s="187">
        <v>6</v>
      </c>
      <c r="I209" s="188"/>
      <c r="J209" s="189">
        <f t="shared" si="0"/>
        <v>0</v>
      </c>
      <c r="K209" s="185" t="s">
        <v>178</v>
      </c>
      <c r="L209" s="190"/>
      <c r="M209" s="191" t="s">
        <v>1</v>
      </c>
      <c r="N209" s="192" t="s">
        <v>43</v>
      </c>
      <c r="O209" s="58"/>
      <c r="P209" s="158">
        <f t="shared" si="1"/>
        <v>0</v>
      </c>
      <c r="Q209" s="158">
        <v>0.262</v>
      </c>
      <c r="R209" s="158">
        <f t="shared" si="2"/>
        <v>1.572</v>
      </c>
      <c r="S209" s="158">
        <v>0</v>
      </c>
      <c r="T209" s="159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211</v>
      </c>
      <c r="AT209" s="160" t="s">
        <v>250</v>
      </c>
      <c r="AU209" s="160" t="s">
        <v>88</v>
      </c>
      <c r="AY209" s="17" t="s">
        <v>172</v>
      </c>
      <c r="BE209" s="161">
        <f t="shared" si="4"/>
        <v>0</v>
      </c>
      <c r="BF209" s="161">
        <f t="shared" si="5"/>
        <v>0</v>
      </c>
      <c r="BG209" s="161">
        <f t="shared" si="6"/>
        <v>0</v>
      </c>
      <c r="BH209" s="161">
        <f t="shared" si="7"/>
        <v>0</v>
      </c>
      <c r="BI209" s="161">
        <f t="shared" si="8"/>
        <v>0</v>
      </c>
      <c r="BJ209" s="17" t="s">
        <v>85</v>
      </c>
      <c r="BK209" s="161">
        <f t="shared" si="9"/>
        <v>0</v>
      </c>
      <c r="BL209" s="17" t="s">
        <v>179</v>
      </c>
      <c r="BM209" s="160" t="s">
        <v>1415</v>
      </c>
    </row>
    <row r="210" spans="1:65" s="2" customFormat="1" ht="24.15" customHeight="1">
      <c r="A210" s="32"/>
      <c r="B210" s="148"/>
      <c r="C210" s="183" t="s">
        <v>370</v>
      </c>
      <c r="D210" s="183" t="s">
        <v>250</v>
      </c>
      <c r="E210" s="184" t="s">
        <v>517</v>
      </c>
      <c r="F210" s="185" t="s">
        <v>518</v>
      </c>
      <c r="G210" s="186" t="s">
        <v>260</v>
      </c>
      <c r="H210" s="187">
        <v>15</v>
      </c>
      <c r="I210" s="188"/>
      <c r="J210" s="189">
        <f t="shared" si="0"/>
        <v>0</v>
      </c>
      <c r="K210" s="185" t="s">
        <v>178</v>
      </c>
      <c r="L210" s="190"/>
      <c r="M210" s="191" t="s">
        <v>1</v>
      </c>
      <c r="N210" s="192" t="s">
        <v>43</v>
      </c>
      <c r="O210" s="58"/>
      <c r="P210" s="158">
        <f t="shared" si="1"/>
        <v>0</v>
      </c>
      <c r="Q210" s="158">
        <v>0.585</v>
      </c>
      <c r="R210" s="158">
        <f t="shared" si="2"/>
        <v>8.774999999999999</v>
      </c>
      <c r="S210" s="158">
        <v>0</v>
      </c>
      <c r="T210" s="159">
        <f t="shared" si="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0" t="s">
        <v>211</v>
      </c>
      <c r="AT210" s="160" t="s">
        <v>250</v>
      </c>
      <c r="AU210" s="160" t="s">
        <v>88</v>
      </c>
      <c r="AY210" s="17" t="s">
        <v>172</v>
      </c>
      <c r="BE210" s="161">
        <f t="shared" si="4"/>
        <v>0</v>
      </c>
      <c r="BF210" s="161">
        <f t="shared" si="5"/>
        <v>0</v>
      </c>
      <c r="BG210" s="161">
        <f t="shared" si="6"/>
        <v>0</v>
      </c>
      <c r="BH210" s="161">
        <f t="shared" si="7"/>
        <v>0</v>
      </c>
      <c r="BI210" s="161">
        <f t="shared" si="8"/>
        <v>0</v>
      </c>
      <c r="BJ210" s="17" t="s">
        <v>85</v>
      </c>
      <c r="BK210" s="161">
        <f t="shared" si="9"/>
        <v>0</v>
      </c>
      <c r="BL210" s="17" t="s">
        <v>179</v>
      </c>
      <c r="BM210" s="160" t="s">
        <v>1416</v>
      </c>
    </row>
    <row r="211" spans="1:65" s="2" customFormat="1" ht="24.15" customHeight="1">
      <c r="A211" s="32"/>
      <c r="B211" s="148"/>
      <c r="C211" s="183" t="s">
        <v>375</v>
      </c>
      <c r="D211" s="183" t="s">
        <v>250</v>
      </c>
      <c r="E211" s="184" t="s">
        <v>521</v>
      </c>
      <c r="F211" s="185" t="s">
        <v>522</v>
      </c>
      <c r="G211" s="186" t="s">
        <v>260</v>
      </c>
      <c r="H211" s="187">
        <v>4</v>
      </c>
      <c r="I211" s="188"/>
      <c r="J211" s="189">
        <f t="shared" si="0"/>
        <v>0</v>
      </c>
      <c r="K211" s="185" t="s">
        <v>178</v>
      </c>
      <c r="L211" s="190"/>
      <c r="M211" s="191" t="s">
        <v>1</v>
      </c>
      <c r="N211" s="192" t="s">
        <v>43</v>
      </c>
      <c r="O211" s="58"/>
      <c r="P211" s="158">
        <f t="shared" si="1"/>
        <v>0</v>
      </c>
      <c r="Q211" s="158">
        <v>0.051</v>
      </c>
      <c r="R211" s="158">
        <f t="shared" si="2"/>
        <v>0.204</v>
      </c>
      <c r="S211" s="158">
        <v>0</v>
      </c>
      <c r="T211" s="159">
        <f t="shared" si="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211</v>
      </c>
      <c r="AT211" s="160" t="s">
        <v>250</v>
      </c>
      <c r="AU211" s="160" t="s">
        <v>88</v>
      </c>
      <c r="AY211" s="17" t="s">
        <v>172</v>
      </c>
      <c r="BE211" s="161">
        <f t="shared" si="4"/>
        <v>0</v>
      </c>
      <c r="BF211" s="161">
        <f t="shared" si="5"/>
        <v>0</v>
      </c>
      <c r="BG211" s="161">
        <f t="shared" si="6"/>
        <v>0</v>
      </c>
      <c r="BH211" s="161">
        <f t="shared" si="7"/>
        <v>0</v>
      </c>
      <c r="BI211" s="161">
        <f t="shared" si="8"/>
        <v>0</v>
      </c>
      <c r="BJ211" s="17" t="s">
        <v>85</v>
      </c>
      <c r="BK211" s="161">
        <f t="shared" si="9"/>
        <v>0</v>
      </c>
      <c r="BL211" s="17" t="s">
        <v>179</v>
      </c>
      <c r="BM211" s="160" t="s">
        <v>1417</v>
      </c>
    </row>
    <row r="212" spans="1:65" s="2" customFormat="1" ht="24.15" customHeight="1">
      <c r="A212" s="32"/>
      <c r="B212" s="148"/>
      <c r="C212" s="183" t="s">
        <v>381</v>
      </c>
      <c r="D212" s="183" t="s">
        <v>250</v>
      </c>
      <c r="E212" s="184" t="s">
        <v>525</v>
      </c>
      <c r="F212" s="185" t="s">
        <v>526</v>
      </c>
      <c r="G212" s="186" t="s">
        <v>260</v>
      </c>
      <c r="H212" s="187">
        <v>2</v>
      </c>
      <c r="I212" s="188"/>
      <c r="J212" s="189">
        <f t="shared" si="0"/>
        <v>0</v>
      </c>
      <c r="K212" s="185" t="s">
        <v>178</v>
      </c>
      <c r="L212" s="190"/>
      <c r="M212" s="191" t="s">
        <v>1</v>
      </c>
      <c r="N212" s="192" t="s">
        <v>43</v>
      </c>
      <c r="O212" s="58"/>
      <c r="P212" s="158">
        <f t="shared" si="1"/>
        <v>0</v>
      </c>
      <c r="Q212" s="158">
        <v>0.04</v>
      </c>
      <c r="R212" s="158">
        <f t="shared" si="2"/>
        <v>0.08</v>
      </c>
      <c r="S212" s="158">
        <v>0</v>
      </c>
      <c r="T212" s="159">
        <f t="shared" si="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211</v>
      </c>
      <c r="AT212" s="160" t="s">
        <v>250</v>
      </c>
      <c r="AU212" s="160" t="s">
        <v>88</v>
      </c>
      <c r="AY212" s="17" t="s">
        <v>172</v>
      </c>
      <c r="BE212" s="161">
        <f t="shared" si="4"/>
        <v>0</v>
      </c>
      <c r="BF212" s="161">
        <f t="shared" si="5"/>
        <v>0</v>
      </c>
      <c r="BG212" s="161">
        <f t="shared" si="6"/>
        <v>0</v>
      </c>
      <c r="BH212" s="161">
        <f t="shared" si="7"/>
        <v>0</v>
      </c>
      <c r="BI212" s="161">
        <f t="shared" si="8"/>
        <v>0</v>
      </c>
      <c r="BJ212" s="17" t="s">
        <v>85</v>
      </c>
      <c r="BK212" s="161">
        <f t="shared" si="9"/>
        <v>0</v>
      </c>
      <c r="BL212" s="17" t="s">
        <v>179</v>
      </c>
      <c r="BM212" s="160" t="s">
        <v>1418</v>
      </c>
    </row>
    <row r="213" spans="1:65" s="2" customFormat="1" ht="24.15" customHeight="1">
      <c r="A213" s="32"/>
      <c r="B213" s="148"/>
      <c r="C213" s="183" t="s">
        <v>386</v>
      </c>
      <c r="D213" s="183" t="s">
        <v>250</v>
      </c>
      <c r="E213" s="184" t="s">
        <v>529</v>
      </c>
      <c r="F213" s="185" t="s">
        <v>530</v>
      </c>
      <c r="G213" s="186" t="s">
        <v>260</v>
      </c>
      <c r="H213" s="187">
        <v>1</v>
      </c>
      <c r="I213" s="188"/>
      <c r="J213" s="189">
        <f t="shared" si="0"/>
        <v>0</v>
      </c>
      <c r="K213" s="185" t="s">
        <v>178</v>
      </c>
      <c r="L213" s="190"/>
      <c r="M213" s="191" t="s">
        <v>1</v>
      </c>
      <c r="N213" s="192" t="s">
        <v>43</v>
      </c>
      <c r="O213" s="58"/>
      <c r="P213" s="158">
        <f t="shared" si="1"/>
        <v>0</v>
      </c>
      <c r="Q213" s="158">
        <v>0.028</v>
      </c>
      <c r="R213" s="158">
        <f t="shared" si="2"/>
        <v>0.028</v>
      </c>
      <c r="S213" s="158">
        <v>0</v>
      </c>
      <c r="T213" s="159">
        <f t="shared" si="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0" t="s">
        <v>211</v>
      </c>
      <c r="AT213" s="160" t="s">
        <v>250</v>
      </c>
      <c r="AU213" s="160" t="s">
        <v>88</v>
      </c>
      <c r="AY213" s="17" t="s">
        <v>172</v>
      </c>
      <c r="BE213" s="161">
        <f t="shared" si="4"/>
        <v>0</v>
      </c>
      <c r="BF213" s="161">
        <f t="shared" si="5"/>
        <v>0</v>
      </c>
      <c r="BG213" s="161">
        <f t="shared" si="6"/>
        <v>0</v>
      </c>
      <c r="BH213" s="161">
        <f t="shared" si="7"/>
        <v>0</v>
      </c>
      <c r="BI213" s="161">
        <f t="shared" si="8"/>
        <v>0</v>
      </c>
      <c r="BJ213" s="17" t="s">
        <v>85</v>
      </c>
      <c r="BK213" s="161">
        <f t="shared" si="9"/>
        <v>0</v>
      </c>
      <c r="BL213" s="17" t="s">
        <v>179</v>
      </c>
      <c r="BM213" s="160" t="s">
        <v>1419</v>
      </c>
    </row>
    <row r="214" spans="1:65" s="2" customFormat="1" ht="24.15" customHeight="1">
      <c r="A214" s="32"/>
      <c r="B214" s="148"/>
      <c r="C214" s="183" t="s">
        <v>391</v>
      </c>
      <c r="D214" s="183" t="s">
        <v>250</v>
      </c>
      <c r="E214" s="184" t="s">
        <v>533</v>
      </c>
      <c r="F214" s="185" t="s">
        <v>534</v>
      </c>
      <c r="G214" s="186" t="s">
        <v>260</v>
      </c>
      <c r="H214" s="187">
        <v>6</v>
      </c>
      <c r="I214" s="188"/>
      <c r="J214" s="189">
        <f t="shared" si="0"/>
        <v>0</v>
      </c>
      <c r="K214" s="185" t="s">
        <v>178</v>
      </c>
      <c r="L214" s="190"/>
      <c r="M214" s="191" t="s">
        <v>1</v>
      </c>
      <c r="N214" s="192" t="s">
        <v>43</v>
      </c>
      <c r="O214" s="58"/>
      <c r="P214" s="158">
        <f t="shared" si="1"/>
        <v>0</v>
      </c>
      <c r="Q214" s="158">
        <v>0.068</v>
      </c>
      <c r="R214" s="158">
        <f t="shared" si="2"/>
        <v>0.40800000000000003</v>
      </c>
      <c r="S214" s="158">
        <v>0</v>
      </c>
      <c r="T214" s="159">
        <f t="shared" si="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211</v>
      </c>
      <c r="AT214" s="160" t="s">
        <v>250</v>
      </c>
      <c r="AU214" s="160" t="s">
        <v>88</v>
      </c>
      <c r="AY214" s="17" t="s">
        <v>172</v>
      </c>
      <c r="BE214" s="161">
        <f t="shared" si="4"/>
        <v>0</v>
      </c>
      <c r="BF214" s="161">
        <f t="shared" si="5"/>
        <v>0</v>
      </c>
      <c r="BG214" s="161">
        <f t="shared" si="6"/>
        <v>0</v>
      </c>
      <c r="BH214" s="161">
        <f t="shared" si="7"/>
        <v>0</v>
      </c>
      <c r="BI214" s="161">
        <f t="shared" si="8"/>
        <v>0</v>
      </c>
      <c r="BJ214" s="17" t="s">
        <v>85</v>
      </c>
      <c r="BK214" s="161">
        <f t="shared" si="9"/>
        <v>0</v>
      </c>
      <c r="BL214" s="17" t="s">
        <v>179</v>
      </c>
      <c r="BM214" s="160" t="s">
        <v>1420</v>
      </c>
    </row>
    <row r="215" spans="1:65" s="2" customFormat="1" ht="24.15" customHeight="1">
      <c r="A215" s="32"/>
      <c r="B215" s="148"/>
      <c r="C215" s="183" t="s">
        <v>396</v>
      </c>
      <c r="D215" s="183" t="s">
        <v>250</v>
      </c>
      <c r="E215" s="184" t="s">
        <v>537</v>
      </c>
      <c r="F215" s="185" t="s">
        <v>538</v>
      </c>
      <c r="G215" s="186" t="s">
        <v>260</v>
      </c>
      <c r="H215" s="187">
        <v>3</v>
      </c>
      <c r="I215" s="188"/>
      <c r="J215" s="189">
        <f t="shared" si="0"/>
        <v>0</v>
      </c>
      <c r="K215" s="185" t="s">
        <v>178</v>
      </c>
      <c r="L215" s="190"/>
      <c r="M215" s="191" t="s">
        <v>1</v>
      </c>
      <c r="N215" s="192" t="s">
        <v>43</v>
      </c>
      <c r="O215" s="58"/>
      <c r="P215" s="158">
        <f t="shared" si="1"/>
        <v>0</v>
      </c>
      <c r="Q215" s="158">
        <v>0.081</v>
      </c>
      <c r="R215" s="158">
        <f t="shared" si="2"/>
        <v>0.243</v>
      </c>
      <c r="S215" s="158">
        <v>0</v>
      </c>
      <c r="T215" s="159">
        <f t="shared" si="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211</v>
      </c>
      <c r="AT215" s="160" t="s">
        <v>250</v>
      </c>
      <c r="AU215" s="160" t="s">
        <v>88</v>
      </c>
      <c r="AY215" s="17" t="s">
        <v>172</v>
      </c>
      <c r="BE215" s="161">
        <f t="shared" si="4"/>
        <v>0</v>
      </c>
      <c r="BF215" s="161">
        <f t="shared" si="5"/>
        <v>0</v>
      </c>
      <c r="BG215" s="161">
        <f t="shared" si="6"/>
        <v>0</v>
      </c>
      <c r="BH215" s="161">
        <f t="shared" si="7"/>
        <v>0</v>
      </c>
      <c r="BI215" s="161">
        <f t="shared" si="8"/>
        <v>0</v>
      </c>
      <c r="BJ215" s="17" t="s">
        <v>85</v>
      </c>
      <c r="BK215" s="161">
        <f t="shared" si="9"/>
        <v>0</v>
      </c>
      <c r="BL215" s="17" t="s">
        <v>179</v>
      </c>
      <c r="BM215" s="160" t="s">
        <v>1421</v>
      </c>
    </row>
    <row r="216" spans="1:65" s="2" customFormat="1" ht="24.15" customHeight="1">
      <c r="A216" s="32"/>
      <c r="B216" s="148"/>
      <c r="C216" s="149" t="s">
        <v>401</v>
      </c>
      <c r="D216" s="149" t="s">
        <v>174</v>
      </c>
      <c r="E216" s="150" t="s">
        <v>541</v>
      </c>
      <c r="F216" s="151" t="s">
        <v>542</v>
      </c>
      <c r="G216" s="152" t="s">
        <v>260</v>
      </c>
      <c r="H216" s="153">
        <v>15</v>
      </c>
      <c r="I216" s="154"/>
      <c r="J216" s="155">
        <f t="shared" si="0"/>
        <v>0</v>
      </c>
      <c r="K216" s="151" t="s">
        <v>178</v>
      </c>
      <c r="L216" s="33"/>
      <c r="M216" s="156" t="s">
        <v>1</v>
      </c>
      <c r="N216" s="157" t="s">
        <v>43</v>
      </c>
      <c r="O216" s="58"/>
      <c r="P216" s="158">
        <f t="shared" si="1"/>
        <v>0</v>
      </c>
      <c r="Q216" s="158">
        <v>0.21734</v>
      </c>
      <c r="R216" s="158">
        <f t="shared" si="2"/>
        <v>3.2601</v>
      </c>
      <c r="S216" s="158">
        <v>0</v>
      </c>
      <c r="T216" s="159">
        <f t="shared" si="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0" t="s">
        <v>179</v>
      </c>
      <c r="AT216" s="160" t="s">
        <v>174</v>
      </c>
      <c r="AU216" s="160" t="s">
        <v>88</v>
      </c>
      <c r="AY216" s="17" t="s">
        <v>172</v>
      </c>
      <c r="BE216" s="161">
        <f t="shared" si="4"/>
        <v>0</v>
      </c>
      <c r="BF216" s="161">
        <f t="shared" si="5"/>
        <v>0</v>
      </c>
      <c r="BG216" s="161">
        <f t="shared" si="6"/>
        <v>0</v>
      </c>
      <c r="BH216" s="161">
        <f t="shared" si="7"/>
        <v>0</v>
      </c>
      <c r="BI216" s="161">
        <f t="shared" si="8"/>
        <v>0</v>
      </c>
      <c r="BJ216" s="17" t="s">
        <v>85</v>
      </c>
      <c r="BK216" s="161">
        <f t="shared" si="9"/>
        <v>0</v>
      </c>
      <c r="BL216" s="17" t="s">
        <v>179</v>
      </c>
      <c r="BM216" s="160" t="s">
        <v>1422</v>
      </c>
    </row>
    <row r="217" spans="1:65" s="2" customFormat="1" ht="24.15" customHeight="1">
      <c r="A217" s="32"/>
      <c r="B217" s="148"/>
      <c r="C217" s="183" t="s">
        <v>405</v>
      </c>
      <c r="D217" s="183" t="s">
        <v>250</v>
      </c>
      <c r="E217" s="184" t="s">
        <v>545</v>
      </c>
      <c r="F217" s="185" t="s">
        <v>546</v>
      </c>
      <c r="G217" s="186" t="s">
        <v>177</v>
      </c>
      <c r="H217" s="187">
        <v>15</v>
      </c>
      <c r="I217" s="188"/>
      <c r="J217" s="189">
        <f t="shared" si="0"/>
        <v>0</v>
      </c>
      <c r="K217" s="185" t="s">
        <v>178</v>
      </c>
      <c r="L217" s="190"/>
      <c r="M217" s="191" t="s">
        <v>1</v>
      </c>
      <c r="N217" s="192" t="s">
        <v>43</v>
      </c>
      <c r="O217" s="58"/>
      <c r="P217" s="158">
        <f t="shared" si="1"/>
        <v>0</v>
      </c>
      <c r="Q217" s="158">
        <v>0.12</v>
      </c>
      <c r="R217" s="158">
        <f t="shared" si="2"/>
        <v>1.7999999999999998</v>
      </c>
      <c r="S217" s="158">
        <v>0</v>
      </c>
      <c r="T217" s="159">
        <f t="shared" si="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0" t="s">
        <v>211</v>
      </c>
      <c r="AT217" s="160" t="s">
        <v>250</v>
      </c>
      <c r="AU217" s="160" t="s">
        <v>88</v>
      </c>
      <c r="AY217" s="17" t="s">
        <v>172</v>
      </c>
      <c r="BE217" s="161">
        <f t="shared" si="4"/>
        <v>0</v>
      </c>
      <c r="BF217" s="161">
        <f t="shared" si="5"/>
        <v>0</v>
      </c>
      <c r="BG217" s="161">
        <f t="shared" si="6"/>
        <v>0</v>
      </c>
      <c r="BH217" s="161">
        <f t="shared" si="7"/>
        <v>0</v>
      </c>
      <c r="BI217" s="161">
        <f t="shared" si="8"/>
        <v>0</v>
      </c>
      <c r="BJ217" s="17" t="s">
        <v>85</v>
      </c>
      <c r="BK217" s="161">
        <f t="shared" si="9"/>
        <v>0</v>
      </c>
      <c r="BL217" s="17" t="s">
        <v>179</v>
      </c>
      <c r="BM217" s="160" t="s">
        <v>1423</v>
      </c>
    </row>
    <row r="218" spans="1:65" s="2" customFormat="1" ht="24.15" customHeight="1">
      <c r="A218" s="32"/>
      <c r="B218" s="148"/>
      <c r="C218" s="149" t="s">
        <v>411</v>
      </c>
      <c r="D218" s="149" t="s">
        <v>174</v>
      </c>
      <c r="E218" s="150" t="s">
        <v>1424</v>
      </c>
      <c r="F218" s="151" t="s">
        <v>1425</v>
      </c>
      <c r="G218" s="152" t="s">
        <v>260</v>
      </c>
      <c r="H218" s="153">
        <v>10</v>
      </c>
      <c r="I218" s="154"/>
      <c r="J218" s="155">
        <f t="shared" si="0"/>
        <v>0</v>
      </c>
      <c r="K218" s="151" t="s">
        <v>178</v>
      </c>
      <c r="L218" s="33"/>
      <c r="M218" s="156" t="s">
        <v>1</v>
      </c>
      <c r="N218" s="157" t="s">
        <v>43</v>
      </c>
      <c r="O218" s="58"/>
      <c r="P218" s="158">
        <f t="shared" si="1"/>
        <v>0</v>
      </c>
      <c r="Q218" s="158">
        <v>0.4208</v>
      </c>
      <c r="R218" s="158">
        <f t="shared" si="2"/>
        <v>4.208</v>
      </c>
      <c r="S218" s="158">
        <v>0</v>
      </c>
      <c r="T218" s="159">
        <f t="shared" si="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0" t="s">
        <v>179</v>
      </c>
      <c r="AT218" s="160" t="s">
        <v>174</v>
      </c>
      <c r="AU218" s="160" t="s">
        <v>88</v>
      </c>
      <c r="AY218" s="17" t="s">
        <v>172</v>
      </c>
      <c r="BE218" s="161">
        <f t="shared" si="4"/>
        <v>0</v>
      </c>
      <c r="BF218" s="161">
        <f t="shared" si="5"/>
        <v>0</v>
      </c>
      <c r="BG218" s="161">
        <f t="shared" si="6"/>
        <v>0</v>
      </c>
      <c r="BH218" s="161">
        <f t="shared" si="7"/>
        <v>0</v>
      </c>
      <c r="BI218" s="161">
        <f t="shared" si="8"/>
        <v>0</v>
      </c>
      <c r="BJ218" s="17" t="s">
        <v>85</v>
      </c>
      <c r="BK218" s="161">
        <f t="shared" si="9"/>
        <v>0</v>
      </c>
      <c r="BL218" s="17" t="s">
        <v>179</v>
      </c>
      <c r="BM218" s="160" t="s">
        <v>1426</v>
      </c>
    </row>
    <row r="219" spans="1:47" s="2" customFormat="1" ht="18">
      <c r="A219" s="32"/>
      <c r="B219" s="33"/>
      <c r="C219" s="32"/>
      <c r="D219" s="163" t="s">
        <v>191</v>
      </c>
      <c r="E219" s="32"/>
      <c r="F219" s="171" t="s">
        <v>1427</v>
      </c>
      <c r="G219" s="32"/>
      <c r="H219" s="32"/>
      <c r="I219" s="172"/>
      <c r="J219" s="32"/>
      <c r="K219" s="32"/>
      <c r="L219" s="33"/>
      <c r="M219" s="173"/>
      <c r="N219" s="174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191</v>
      </c>
      <c r="AU219" s="17" t="s">
        <v>88</v>
      </c>
    </row>
    <row r="220" spans="1:65" s="2" customFormat="1" ht="14.4" customHeight="1">
      <c r="A220" s="32"/>
      <c r="B220" s="148"/>
      <c r="C220" s="149" t="s">
        <v>417</v>
      </c>
      <c r="D220" s="149" t="s">
        <v>174</v>
      </c>
      <c r="E220" s="150" t="s">
        <v>549</v>
      </c>
      <c r="F220" s="151" t="s">
        <v>550</v>
      </c>
      <c r="G220" s="152" t="s">
        <v>200</v>
      </c>
      <c r="H220" s="153">
        <v>958</v>
      </c>
      <c r="I220" s="154"/>
      <c r="J220" s="155">
        <f>ROUND(I220*H220,2)</f>
        <v>0</v>
      </c>
      <c r="K220" s="151" t="s">
        <v>178</v>
      </c>
      <c r="L220" s="33"/>
      <c r="M220" s="156" t="s">
        <v>1</v>
      </c>
      <c r="N220" s="157" t="s">
        <v>43</v>
      </c>
      <c r="O220" s="58"/>
      <c r="P220" s="158">
        <f>O220*H220</f>
        <v>0</v>
      </c>
      <c r="Q220" s="158">
        <v>9E-05</v>
      </c>
      <c r="R220" s="158">
        <f>Q220*H220</f>
        <v>0.08622</v>
      </c>
      <c r="S220" s="158">
        <v>0</v>
      </c>
      <c r="T220" s="15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0" t="s">
        <v>179</v>
      </c>
      <c r="AT220" s="160" t="s">
        <v>174</v>
      </c>
      <c r="AU220" s="160" t="s">
        <v>88</v>
      </c>
      <c r="AY220" s="17" t="s">
        <v>172</v>
      </c>
      <c r="BE220" s="161">
        <f>IF(N220="základní",J220,0)</f>
        <v>0</v>
      </c>
      <c r="BF220" s="161">
        <f>IF(N220="snížená",J220,0)</f>
        <v>0</v>
      </c>
      <c r="BG220" s="161">
        <f>IF(N220="zákl. přenesená",J220,0)</f>
        <v>0</v>
      </c>
      <c r="BH220" s="161">
        <f>IF(N220="sníž. přenesená",J220,0)</f>
        <v>0</v>
      </c>
      <c r="BI220" s="161">
        <f>IF(N220="nulová",J220,0)</f>
        <v>0</v>
      </c>
      <c r="BJ220" s="17" t="s">
        <v>85</v>
      </c>
      <c r="BK220" s="161">
        <f>ROUND(I220*H220,2)</f>
        <v>0</v>
      </c>
      <c r="BL220" s="17" t="s">
        <v>179</v>
      </c>
      <c r="BM220" s="160" t="s">
        <v>1428</v>
      </c>
    </row>
    <row r="221" spans="1:47" s="2" customFormat="1" ht="18">
      <c r="A221" s="32"/>
      <c r="B221" s="33"/>
      <c r="C221" s="32"/>
      <c r="D221" s="163" t="s">
        <v>191</v>
      </c>
      <c r="E221" s="32"/>
      <c r="F221" s="171" t="s">
        <v>1429</v>
      </c>
      <c r="G221" s="32"/>
      <c r="H221" s="32"/>
      <c r="I221" s="172"/>
      <c r="J221" s="32"/>
      <c r="K221" s="32"/>
      <c r="L221" s="33"/>
      <c r="M221" s="173"/>
      <c r="N221" s="174"/>
      <c r="O221" s="58"/>
      <c r="P221" s="58"/>
      <c r="Q221" s="58"/>
      <c r="R221" s="58"/>
      <c r="S221" s="58"/>
      <c r="T221" s="5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191</v>
      </c>
      <c r="AU221" s="17" t="s">
        <v>88</v>
      </c>
    </row>
    <row r="222" spans="1:65" s="2" customFormat="1" ht="14.4" customHeight="1">
      <c r="A222" s="32"/>
      <c r="B222" s="148"/>
      <c r="C222" s="149" t="s">
        <v>421</v>
      </c>
      <c r="D222" s="149" t="s">
        <v>174</v>
      </c>
      <c r="E222" s="150" t="s">
        <v>554</v>
      </c>
      <c r="F222" s="151" t="s">
        <v>555</v>
      </c>
      <c r="G222" s="152" t="s">
        <v>556</v>
      </c>
      <c r="H222" s="153">
        <v>1</v>
      </c>
      <c r="I222" s="154"/>
      <c r="J222" s="155">
        <f>ROUND(I222*H222,2)</f>
        <v>0</v>
      </c>
      <c r="K222" s="151" t="s">
        <v>1</v>
      </c>
      <c r="L222" s="33"/>
      <c r="M222" s="156" t="s">
        <v>1</v>
      </c>
      <c r="N222" s="157" t="s">
        <v>43</v>
      </c>
      <c r="O222" s="58"/>
      <c r="P222" s="158">
        <f>O222*H222</f>
        <v>0</v>
      </c>
      <c r="Q222" s="158">
        <v>0</v>
      </c>
      <c r="R222" s="158">
        <f>Q222*H222</f>
        <v>0</v>
      </c>
      <c r="S222" s="158">
        <v>0</v>
      </c>
      <c r="T222" s="15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0" t="s">
        <v>179</v>
      </c>
      <c r="AT222" s="160" t="s">
        <v>174</v>
      </c>
      <c r="AU222" s="160" t="s">
        <v>88</v>
      </c>
      <c r="AY222" s="17" t="s">
        <v>172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7" t="s">
        <v>85</v>
      </c>
      <c r="BK222" s="161">
        <f>ROUND(I222*H222,2)</f>
        <v>0</v>
      </c>
      <c r="BL222" s="17" t="s">
        <v>179</v>
      </c>
      <c r="BM222" s="160" t="s">
        <v>1430</v>
      </c>
    </row>
    <row r="223" spans="2:63" s="12" customFormat="1" ht="22.75" customHeight="1">
      <c r="B223" s="135"/>
      <c r="D223" s="136" t="s">
        <v>77</v>
      </c>
      <c r="E223" s="146" t="s">
        <v>222</v>
      </c>
      <c r="F223" s="146" t="s">
        <v>558</v>
      </c>
      <c r="I223" s="138"/>
      <c r="J223" s="147">
        <f>BK223</f>
        <v>0</v>
      </c>
      <c r="L223" s="135"/>
      <c r="M223" s="140"/>
      <c r="N223" s="141"/>
      <c r="O223" s="141"/>
      <c r="P223" s="142">
        <f>SUM(P224:P225)</f>
        <v>0</v>
      </c>
      <c r="Q223" s="141"/>
      <c r="R223" s="142">
        <f>SUM(R224:R225)</f>
        <v>0.00524</v>
      </c>
      <c r="S223" s="141"/>
      <c r="T223" s="143">
        <f>SUM(T224:T225)</f>
        <v>0.384</v>
      </c>
      <c r="AR223" s="136" t="s">
        <v>85</v>
      </c>
      <c r="AT223" s="144" t="s">
        <v>77</v>
      </c>
      <c r="AU223" s="144" t="s">
        <v>85</v>
      </c>
      <c r="AY223" s="136" t="s">
        <v>172</v>
      </c>
      <c r="BK223" s="145">
        <f>SUM(BK224:BK225)</f>
        <v>0</v>
      </c>
    </row>
    <row r="224" spans="1:65" s="2" customFormat="1" ht="24.15" customHeight="1">
      <c r="A224" s="32"/>
      <c r="B224" s="148"/>
      <c r="C224" s="149" t="s">
        <v>426</v>
      </c>
      <c r="D224" s="149" t="s">
        <v>174</v>
      </c>
      <c r="E224" s="150" t="s">
        <v>565</v>
      </c>
      <c r="F224" s="151" t="s">
        <v>566</v>
      </c>
      <c r="G224" s="152" t="s">
        <v>200</v>
      </c>
      <c r="H224" s="153">
        <v>1</v>
      </c>
      <c r="I224" s="154"/>
      <c r="J224" s="155">
        <f>ROUND(I224*H224,2)</f>
        <v>0</v>
      </c>
      <c r="K224" s="151" t="s">
        <v>178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0.00524</v>
      </c>
      <c r="R224" s="158">
        <f>Q224*H224</f>
        <v>0.00524</v>
      </c>
      <c r="S224" s="158">
        <v>0.384</v>
      </c>
      <c r="T224" s="159">
        <f>S224*H224</f>
        <v>0.384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179</v>
      </c>
      <c r="AT224" s="160" t="s">
        <v>174</v>
      </c>
      <c r="AU224" s="160" t="s">
        <v>88</v>
      </c>
      <c r="AY224" s="17" t="s">
        <v>172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179</v>
      </c>
      <c r="BM224" s="160" t="s">
        <v>1431</v>
      </c>
    </row>
    <row r="225" spans="1:47" s="2" customFormat="1" ht="18">
      <c r="A225" s="32"/>
      <c r="B225" s="33"/>
      <c r="C225" s="32"/>
      <c r="D225" s="163" t="s">
        <v>191</v>
      </c>
      <c r="E225" s="32"/>
      <c r="F225" s="171" t="s">
        <v>1432</v>
      </c>
      <c r="G225" s="32"/>
      <c r="H225" s="32"/>
      <c r="I225" s="172"/>
      <c r="J225" s="32"/>
      <c r="K225" s="32"/>
      <c r="L225" s="33"/>
      <c r="M225" s="173"/>
      <c r="N225" s="174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191</v>
      </c>
      <c r="AU225" s="17" t="s">
        <v>88</v>
      </c>
    </row>
    <row r="226" spans="2:63" s="12" customFormat="1" ht="22.75" customHeight="1">
      <c r="B226" s="135"/>
      <c r="D226" s="136" t="s">
        <v>77</v>
      </c>
      <c r="E226" s="146" t="s">
        <v>595</v>
      </c>
      <c r="F226" s="146" t="s">
        <v>596</v>
      </c>
      <c r="I226" s="138"/>
      <c r="J226" s="147">
        <f>BK226</f>
        <v>0</v>
      </c>
      <c r="L226" s="135"/>
      <c r="M226" s="140"/>
      <c r="N226" s="141"/>
      <c r="O226" s="141"/>
      <c r="P226" s="142">
        <f>SUM(P227:P231)</f>
        <v>0</v>
      </c>
      <c r="Q226" s="141"/>
      <c r="R226" s="142">
        <f>SUM(R227:R231)</f>
        <v>0</v>
      </c>
      <c r="S226" s="141"/>
      <c r="T226" s="143">
        <f>SUM(T227:T231)</f>
        <v>0</v>
      </c>
      <c r="AR226" s="136" t="s">
        <v>85</v>
      </c>
      <c r="AT226" s="144" t="s">
        <v>77</v>
      </c>
      <c r="AU226" s="144" t="s">
        <v>85</v>
      </c>
      <c r="AY226" s="136" t="s">
        <v>172</v>
      </c>
      <c r="BK226" s="145">
        <f>SUM(BK227:BK231)</f>
        <v>0</v>
      </c>
    </row>
    <row r="227" spans="1:65" s="2" customFormat="1" ht="24.15" customHeight="1">
      <c r="A227" s="32"/>
      <c r="B227" s="148"/>
      <c r="C227" s="149" t="s">
        <v>430</v>
      </c>
      <c r="D227" s="149" t="s">
        <v>174</v>
      </c>
      <c r="E227" s="150" t="s">
        <v>598</v>
      </c>
      <c r="F227" s="151" t="s">
        <v>599</v>
      </c>
      <c r="G227" s="152" t="s">
        <v>294</v>
      </c>
      <c r="H227" s="153">
        <v>134.464</v>
      </c>
      <c r="I227" s="154"/>
      <c r="J227" s="155">
        <f>ROUND(I227*H227,2)</f>
        <v>0</v>
      </c>
      <c r="K227" s="151" t="s">
        <v>178</v>
      </c>
      <c r="L227" s="33"/>
      <c r="M227" s="156" t="s">
        <v>1</v>
      </c>
      <c r="N227" s="157" t="s">
        <v>43</v>
      </c>
      <c r="O227" s="58"/>
      <c r="P227" s="158">
        <f>O227*H227</f>
        <v>0</v>
      </c>
      <c r="Q227" s="158">
        <v>0</v>
      </c>
      <c r="R227" s="158">
        <f>Q227*H227</f>
        <v>0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179</v>
      </c>
      <c r="AT227" s="160" t="s">
        <v>174</v>
      </c>
      <c r="AU227" s="160" t="s">
        <v>88</v>
      </c>
      <c r="AY227" s="17" t="s">
        <v>172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85</v>
      </c>
      <c r="BK227" s="161">
        <f>ROUND(I227*H227,2)</f>
        <v>0</v>
      </c>
      <c r="BL227" s="17" t="s">
        <v>179</v>
      </c>
      <c r="BM227" s="160" t="s">
        <v>1433</v>
      </c>
    </row>
    <row r="228" spans="1:65" s="2" customFormat="1" ht="24.15" customHeight="1">
      <c r="A228" s="32"/>
      <c r="B228" s="148"/>
      <c r="C228" s="149" t="s">
        <v>435</v>
      </c>
      <c r="D228" s="149" t="s">
        <v>174</v>
      </c>
      <c r="E228" s="150" t="s">
        <v>602</v>
      </c>
      <c r="F228" s="151" t="s">
        <v>603</v>
      </c>
      <c r="G228" s="152" t="s">
        <v>294</v>
      </c>
      <c r="H228" s="153">
        <v>134.464</v>
      </c>
      <c r="I228" s="154"/>
      <c r="J228" s="155">
        <f>ROUND(I228*H228,2)</f>
        <v>0</v>
      </c>
      <c r="K228" s="151" t="s">
        <v>178</v>
      </c>
      <c r="L228" s="33"/>
      <c r="M228" s="156" t="s">
        <v>1</v>
      </c>
      <c r="N228" s="157" t="s">
        <v>43</v>
      </c>
      <c r="O228" s="58"/>
      <c r="P228" s="158">
        <f>O228*H228</f>
        <v>0</v>
      </c>
      <c r="Q228" s="158">
        <v>0</v>
      </c>
      <c r="R228" s="158">
        <f>Q228*H228</f>
        <v>0</v>
      </c>
      <c r="S228" s="158">
        <v>0</v>
      </c>
      <c r="T228" s="15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0" t="s">
        <v>179</v>
      </c>
      <c r="AT228" s="160" t="s">
        <v>174</v>
      </c>
      <c r="AU228" s="160" t="s">
        <v>88</v>
      </c>
      <c r="AY228" s="17" t="s">
        <v>172</v>
      </c>
      <c r="BE228" s="161">
        <f>IF(N228="základní",J228,0)</f>
        <v>0</v>
      </c>
      <c r="BF228" s="161">
        <f>IF(N228="snížená",J228,0)</f>
        <v>0</v>
      </c>
      <c r="BG228" s="161">
        <f>IF(N228="zákl. přenesená",J228,0)</f>
        <v>0</v>
      </c>
      <c r="BH228" s="161">
        <f>IF(N228="sníž. přenesená",J228,0)</f>
        <v>0</v>
      </c>
      <c r="BI228" s="161">
        <f>IF(N228="nulová",J228,0)</f>
        <v>0</v>
      </c>
      <c r="BJ228" s="17" t="s">
        <v>85</v>
      </c>
      <c r="BK228" s="161">
        <f>ROUND(I228*H228,2)</f>
        <v>0</v>
      </c>
      <c r="BL228" s="17" t="s">
        <v>179</v>
      </c>
      <c r="BM228" s="160" t="s">
        <v>1434</v>
      </c>
    </row>
    <row r="229" spans="1:65" s="2" customFormat="1" ht="24.15" customHeight="1">
      <c r="A229" s="32"/>
      <c r="B229" s="148"/>
      <c r="C229" s="149" t="s">
        <v>439</v>
      </c>
      <c r="D229" s="149" t="s">
        <v>174</v>
      </c>
      <c r="E229" s="150" t="s">
        <v>606</v>
      </c>
      <c r="F229" s="151" t="s">
        <v>607</v>
      </c>
      <c r="G229" s="152" t="s">
        <v>294</v>
      </c>
      <c r="H229" s="153">
        <v>672.32</v>
      </c>
      <c r="I229" s="154"/>
      <c r="J229" s="155">
        <f>ROUND(I229*H229,2)</f>
        <v>0</v>
      </c>
      <c r="K229" s="151" t="s">
        <v>178</v>
      </c>
      <c r="L229" s="33"/>
      <c r="M229" s="156" t="s">
        <v>1</v>
      </c>
      <c r="N229" s="157" t="s">
        <v>43</v>
      </c>
      <c r="O229" s="58"/>
      <c r="P229" s="158">
        <f>O229*H229</f>
        <v>0</v>
      </c>
      <c r="Q229" s="158">
        <v>0</v>
      </c>
      <c r="R229" s="158">
        <f>Q229*H229</f>
        <v>0</v>
      </c>
      <c r="S229" s="158">
        <v>0</v>
      </c>
      <c r="T229" s="15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0" t="s">
        <v>179</v>
      </c>
      <c r="AT229" s="160" t="s">
        <v>174</v>
      </c>
      <c r="AU229" s="160" t="s">
        <v>88</v>
      </c>
      <c r="AY229" s="17" t="s">
        <v>172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7" t="s">
        <v>85</v>
      </c>
      <c r="BK229" s="161">
        <f>ROUND(I229*H229,2)</f>
        <v>0</v>
      </c>
      <c r="BL229" s="17" t="s">
        <v>179</v>
      </c>
      <c r="BM229" s="160" t="s">
        <v>1435</v>
      </c>
    </row>
    <row r="230" spans="2:51" s="13" customFormat="1" ht="10">
      <c r="B230" s="162"/>
      <c r="D230" s="163" t="s">
        <v>181</v>
      </c>
      <c r="F230" s="165" t="s">
        <v>1436</v>
      </c>
      <c r="H230" s="166">
        <v>672.32</v>
      </c>
      <c r="I230" s="167"/>
      <c r="L230" s="162"/>
      <c r="M230" s="168"/>
      <c r="N230" s="169"/>
      <c r="O230" s="169"/>
      <c r="P230" s="169"/>
      <c r="Q230" s="169"/>
      <c r="R230" s="169"/>
      <c r="S230" s="169"/>
      <c r="T230" s="170"/>
      <c r="AT230" s="164" t="s">
        <v>181</v>
      </c>
      <c r="AU230" s="164" t="s">
        <v>88</v>
      </c>
      <c r="AV230" s="13" t="s">
        <v>88</v>
      </c>
      <c r="AW230" s="13" t="s">
        <v>3</v>
      </c>
      <c r="AX230" s="13" t="s">
        <v>85</v>
      </c>
      <c r="AY230" s="164" t="s">
        <v>172</v>
      </c>
    </row>
    <row r="231" spans="1:65" s="2" customFormat="1" ht="24.15" customHeight="1">
      <c r="A231" s="32"/>
      <c r="B231" s="148"/>
      <c r="C231" s="149" t="s">
        <v>444</v>
      </c>
      <c r="D231" s="149" t="s">
        <v>174</v>
      </c>
      <c r="E231" s="150" t="s">
        <v>614</v>
      </c>
      <c r="F231" s="151" t="s">
        <v>615</v>
      </c>
      <c r="G231" s="152" t="s">
        <v>294</v>
      </c>
      <c r="H231" s="153">
        <v>134.464</v>
      </c>
      <c r="I231" s="154"/>
      <c r="J231" s="155">
        <f>ROUND(I231*H231,2)</f>
        <v>0</v>
      </c>
      <c r="K231" s="151" t="s">
        <v>178</v>
      </c>
      <c r="L231" s="33"/>
      <c r="M231" s="156" t="s">
        <v>1</v>
      </c>
      <c r="N231" s="157" t="s">
        <v>43</v>
      </c>
      <c r="O231" s="58"/>
      <c r="P231" s="158">
        <f>O231*H231</f>
        <v>0</v>
      </c>
      <c r="Q231" s="158">
        <v>0</v>
      </c>
      <c r="R231" s="158">
        <f>Q231*H231</f>
        <v>0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179</v>
      </c>
      <c r="AT231" s="160" t="s">
        <v>174</v>
      </c>
      <c r="AU231" s="160" t="s">
        <v>88</v>
      </c>
      <c r="AY231" s="17" t="s">
        <v>172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179</v>
      </c>
      <c r="BM231" s="160" t="s">
        <v>1437</v>
      </c>
    </row>
    <row r="232" spans="2:63" s="12" customFormat="1" ht="22.75" customHeight="1">
      <c r="B232" s="135"/>
      <c r="D232" s="136" t="s">
        <v>77</v>
      </c>
      <c r="E232" s="146" t="s">
        <v>617</v>
      </c>
      <c r="F232" s="146" t="s">
        <v>618</v>
      </c>
      <c r="I232" s="138"/>
      <c r="J232" s="147">
        <f>BK232</f>
        <v>0</v>
      </c>
      <c r="L232" s="135"/>
      <c r="M232" s="140"/>
      <c r="N232" s="141"/>
      <c r="O232" s="141"/>
      <c r="P232" s="142">
        <f>SUM(P233:P234)</f>
        <v>0</v>
      </c>
      <c r="Q232" s="141"/>
      <c r="R232" s="142">
        <f>SUM(R233:R234)</f>
        <v>0</v>
      </c>
      <c r="S232" s="141"/>
      <c r="T232" s="143">
        <f>SUM(T233:T234)</f>
        <v>0</v>
      </c>
      <c r="AR232" s="136" t="s">
        <v>85</v>
      </c>
      <c r="AT232" s="144" t="s">
        <v>77</v>
      </c>
      <c r="AU232" s="144" t="s">
        <v>85</v>
      </c>
      <c r="AY232" s="136" t="s">
        <v>172</v>
      </c>
      <c r="BK232" s="145">
        <f>SUM(BK233:BK234)</f>
        <v>0</v>
      </c>
    </row>
    <row r="233" spans="1:65" s="2" customFormat="1" ht="24.15" customHeight="1">
      <c r="A233" s="32"/>
      <c r="B233" s="148"/>
      <c r="C233" s="149" t="s">
        <v>448</v>
      </c>
      <c r="D233" s="149" t="s">
        <v>174</v>
      </c>
      <c r="E233" s="150" t="s">
        <v>620</v>
      </c>
      <c r="F233" s="151" t="s">
        <v>621</v>
      </c>
      <c r="G233" s="152" t="s">
        <v>294</v>
      </c>
      <c r="H233" s="153">
        <v>611.216</v>
      </c>
      <c r="I233" s="154"/>
      <c r="J233" s="155">
        <f>ROUND(I233*H233,2)</f>
        <v>0</v>
      </c>
      <c r="K233" s="151" t="s">
        <v>178</v>
      </c>
      <c r="L233" s="33"/>
      <c r="M233" s="156" t="s">
        <v>1</v>
      </c>
      <c r="N233" s="157" t="s">
        <v>43</v>
      </c>
      <c r="O233" s="58"/>
      <c r="P233" s="158">
        <f>O233*H233</f>
        <v>0</v>
      </c>
      <c r="Q233" s="158">
        <v>0</v>
      </c>
      <c r="R233" s="158">
        <f>Q233*H233</f>
        <v>0</v>
      </c>
      <c r="S233" s="158">
        <v>0</v>
      </c>
      <c r="T233" s="15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0" t="s">
        <v>179</v>
      </c>
      <c r="AT233" s="160" t="s">
        <v>174</v>
      </c>
      <c r="AU233" s="160" t="s">
        <v>88</v>
      </c>
      <c r="AY233" s="17" t="s">
        <v>172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7" t="s">
        <v>85</v>
      </c>
      <c r="BK233" s="161">
        <f>ROUND(I233*H233,2)</f>
        <v>0</v>
      </c>
      <c r="BL233" s="17" t="s">
        <v>179</v>
      </c>
      <c r="BM233" s="160" t="s">
        <v>1438</v>
      </c>
    </row>
    <row r="234" spans="1:65" s="2" customFormat="1" ht="24.15" customHeight="1">
      <c r="A234" s="32"/>
      <c r="B234" s="148"/>
      <c r="C234" s="149" t="s">
        <v>452</v>
      </c>
      <c r="D234" s="149" t="s">
        <v>174</v>
      </c>
      <c r="E234" s="150" t="s">
        <v>624</v>
      </c>
      <c r="F234" s="151" t="s">
        <v>625</v>
      </c>
      <c r="G234" s="152" t="s">
        <v>294</v>
      </c>
      <c r="H234" s="153">
        <v>611.216</v>
      </c>
      <c r="I234" s="154"/>
      <c r="J234" s="155">
        <f>ROUND(I234*H234,2)</f>
        <v>0</v>
      </c>
      <c r="K234" s="151" t="s">
        <v>178</v>
      </c>
      <c r="L234" s="33"/>
      <c r="M234" s="156" t="s">
        <v>1</v>
      </c>
      <c r="N234" s="157" t="s">
        <v>43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179</v>
      </c>
      <c r="AT234" s="160" t="s">
        <v>174</v>
      </c>
      <c r="AU234" s="160" t="s">
        <v>88</v>
      </c>
      <c r="AY234" s="17" t="s">
        <v>172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179</v>
      </c>
      <c r="BM234" s="160" t="s">
        <v>1439</v>
      </c>
    </row>
    <row r="235" spans="2:63" s="12" customFormat="1" ht="25.9" customHeight="1">
      <c r="B235" s="135"/>
      <c r="D235" s="136" t="s">
        <v>77</v>
      </c>
      <c r="E235" s="137" t="s">
        <v>635</v>
      </c>
      <c r="F235" s="137" t="s">
        <v>636</v>
      </c>
      <c r="I235" s="138"/>
      <c r="J235" s="139">
        <f>BK235</f>
        <v>0</v>
      </c>
      <c r="L235" s="135"/>
      <c r="M235" s="140"/>
      <c r="N235" s="141"/>
      <c r="O235" s="141"/>
      <c r="P235" s="142">
        <f>P236</f>
        <v>0</v>
      </c>
      <c r="Q235" s="141"/>
      <c r="R235" s="142">
        <f>R236</f>
        <v>0</v>
      </c>
      <c r="S235" s="141"/>
      <c r="T235" s="143">
        <f>T236</f>
        <v>0</v>
      </c>
      <c r="AR235" s="136" t="s">
        <v>197</v>
      </c>
      <c r="AT235" s="144" t="s">
        <v>77</v>
      </c>
      <c r="AU235" s="144" t="s">
        <v>78</v>
      </c>
      <c r="AY235" s="136" t="s">
        <v>172</v>
      </c>
      <c r="BK235" s="145">
        <f>BK236</f>
        <v>0</v>
      </c>
    </row>
    <row r="236" spans="2:63" s="12" customFormat="1" ht="22.75" customHeight="1">
      <c r="B236" s="135"/>
      <c r="D236" s="136" t="s">
        <v>77</v>
      </c>
      <c r="E236" s="146" t="s">
        <v>637</v>
      </c>
      <c r="F236" s="146" t="s">
        <v>638</v>
      </c>
      <c r="I236" s="138"/>
      <c r="J236" s="147">
        <f>BK236</f>
        <v>0</v>
      </c>
      <c r="L236" s="135"/>
      <c r="M236" s="140"/>
      <c r="N236" s="141"/>
      <c r="O236" s="141"/>
      <c r="P236" s="142">
        <f>SUM(P237:P240)</f>
        <v>0</v>
      </c>
      <c r="Q236" s="141"/>
      <c r="R236" s="142">
        <f>SUM(R237:R240)</f>
        <v>0</v>
      </c>
      <c r="S236" s="141"/>
      <c r="T236" s="143">
        <f>SUM(T237:T240)</f>
        <v>0</v>
      </c>
      <c r="AR236" s="136" t="s">
        <v>197</v>
      </c>
      <c r="AT236" s="144" t="s">
        <v>77</v>
      </c>
      <c r="AU236" s="144" t="s">
        <v>85</v>
      </c>
      <c r="AY236" s="136" t="s">
        <v>172</v>
      </c>
      <c r="BK236" s="145">
        <f>SUM(BK237:BK240)</f>
        <v>0</v>
      </c>
    </row>
    <row r="237" spans="1:65" s="2" customFormat="1" ht="14.4" customHeight="1">
      <c r="A237" s="32"/>
      <c r="B237" s="148"/>
      <c r="C237" s="149" t="s">
        <v>456</v>
      </c>
      <c r="D237" s="149" t="s">
        <v>174</v>
      </c>
      <c r="E237" s="150" t="s">
        <v>640</v>
      </c>
      <c r="F237" s="151" t="s">
        <v>641</v>
      </c>
      <c r="G237" s="152" t="s">
        <v>556</v>
      </c>
      <c r="H237" s="153">
        <v>1</v>
      </c>
      <c r="I237" s="154"/>
      <c r="J237" s="155">
        <f>ROUND(I237*H237,2)</f>
        <v>0</v>
      </c>
      <c r="K237" s="151" t="s">
        <v>178</v>
      </c>
      <c r="L237" s="33"/>
      <c r="M237" s="156" t="s">
        <v>1</v>
      </c>
      <c r="N237" s="157" t="s">
        <v>43</v>
      </c>
      <c r="O237" s="58"/>
      <c r="P237" s="158">
        <f>O237*H237</f>
        <v>0</v>
      </c>
      <c r="Q237" s="158">
        <v>0</v>
      </c>
      <c r="R237" s="158">
        <f>Q237*H237</f>
        <v>0</v>
      </c>
      <c r="S237" s="158">
        <v>0</v>
      </c>
      <c r="T237" s="15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0" t="s">
        <v>642</v>
      </c>
      <c r="AT237" s="160" t="s">
        <v>174</v>
      </c>
      <c r="AU237" s="160" t="s">
        <v>88</v>
      </c>
      <c r="AY237" s="17" t="s">
        <v>172</v>
      </c>
      <c r="BE237" s="161">
        <f>IF(N237="základní",J237,0)</f>
        <v>0</v>
      </c>
      <c r="BF237" s="161">
        <f>IF(N237="snížená",J237,0)</f>
        <v>0</v>
      </c>
      <c r="BG237" s="161">
        <f>IF(N237="zákl. přenesená",J237,0)</f>
        <v>0</v>
      </c>
      <c r="BH237" s="161">
        <f>IF(N237="sníž. přenesená",J237,0)</f>
        <v>0</v>
      </c>
      <c r="BI237" s="161">
        <f>IF(N237="nulová",J237,0)</f>
        <v>0</v>
      </c>
      <c r="BJ237" s="17" t="s">
        <v>85</v>
      </c>
      <c r="BK237" s="161">
        <f>ROUND(I237*H237,2)</f>
        <v>0</v>
      </c>
      <c r="BL237" s="17" t="s">
        <v>642</v>
      </c>
      <c r="BM237" s="160" t="s">
        <v>1440</v>
      </c>
    </row>
    <row r="238" spans="1:47" s="2" customFormat="1" ht="54">
      <c r="A238" s="32"/>
      <c r="B238" s="33"/>
      <c r="C238" s="32"/>
      <c r="D238" s="163" t="s">
        <v>191</v>
      </c>
      <c r="E238" s="32"/>
      <c r="F238" s="171" t="s">
        <v>1441</v>
      </c>
      <c r="G238" s="32"/>
      <c r="H238" s="32"/>
      <c r="I238" s="172"/>
      <c r="J238" s="32"/>
      <c r="K238" s="32"/>
      <c r="L238" s="33"/>
      <c r="M238" s="173"/>
      <c r="N238" s="174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191</v>
      </c>
      <c r="AU238" s="17" t="s">
        <v>88</v>
      </c>
    </row>
    <row r="239" spans="1:65" s="2" customFormat="1" ht="14.4" customHeight="1">
      <c r="A239" s="32"/>
      <c r="B239" s="148"/>
      <c r="C239" s="149" t="s">
        <v>460</v>
      </c>
      <c r="D239" s="149" t="s">
        <v>174</v>
      </c>
      <c r="E239" s="150" t="s">
        <v>646</v>
      </c>
      <c r="F239" s="151" t="s">
        <v>647</v>
      </c>
      <c r="G239" s="152" t="s">
        <v>556</v>
      </c>
      <c r="H239" s="153">
        <v>1</v>
      </c>
      <c r="I239" s="154"/>
      <c r="J239" s="155">
        <f>ROUND(I239*H239,2)</f>
        <v>0</v>
      </c>
      <c r="K239" s="151" t="s">
        <v>178</v>
      </c>
      <c r="L239" s="33"/>
      <c r="M239" s="156" t="s">
        <v>1</v>
      </c>
      <c r="N239" s="157" t="s">
        <v>43</v>
      </c>
      <c r="O239" s="58"/>
      <c r="P239" s="158">
        <f>O239*H239</f>
        <v>0</v>
      </c>
      <c r="Q239" s="158">
        <v>0</v>
      </c>
      <c r="R239" s="158">
        <f>Q239*H239</f>
        <v>0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642</v>
      </c>
      <c r="AT239" s="160" t="s">
        <v>174</v>
      </c>
      <c r="AU239" s="160" t="s">
        <v>88</v>
      </c>
      <c r="AY239" s="17" t="s">
        <v>172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642</v>
      </c>
      <c r="BM239" s="160" t="s">
        <v>1442</v>
      </c>
    </row>
    <row r="240" spans="1:47" s="2" customFormat="1" ht="18">
      <c r="A240" s="32"/>
      <c r="B240" s="33"/>
      <c r="C240" s="32"/>
      <c r="D240" s="163" t="s">
        <v>191</v>
      </c>
      <c r="E240" s="32"/>
      <c r="F240" s="171" t="s">
        <v>649</v>
      </c>
      <c r="G240" s="32"/>
      <c r="H240" s="32"/>
      <c r="I240" s="172"/>
      <c r="J240" s="32"/>
      <c r="K240" s="32"/>
      <c r="L240" s="33"/>
      <c r="M240" s="193"/>
      <c r="N240" s="194"/>
      <c r="O240" s="195"/>
      <c r="P240" s="195"/>
      <c r="Q240" s="195"/>
      <c r="R240" s="195"/>
      <c r="S240" s="195"/>
      <c r="T240" s="196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191</v>
      </c>
      <c r="AU240" s="17" t="s">
        <v>88</v>
      </c>
    </row>
    <row r="241" spans="1:31" s="2" customFormat="1" ht="7" customHeight="1">
      <c r="A241" s="32"/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33"/>
      <c r="M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</row>
  </sheetData>
  <autoFilter ref="C128:K240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105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136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1443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87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ROUND(J129,2)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ROUND((SUM(BE129:BE206)),2)</f>
        <v>0</v>
      </c>
      <c r="G35" s="32"/>
      <c r="H35" s="32"/>
      <c r="I35" s="105">
        <v>0.21</v>
      </c>
      <c r="J35" s="104">
        <f>ROUND(((SUM(BE129:BE206))*I35),2)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ROUND((SUM(BF129:BF206)),2)</f>
        <v>0</v>
      </c>
      <c r="G36" s="32"/>
      <c r="H36" s="32"/>
      <c r="I36" s="105">
        <v>0.15</v>
      </c>
      <c r="J36" s="104">
        <f>ROUND(((SUM(BF129:BF206))*I36),2)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ROUND((SUM(BG129:BG206)),2)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ROUND((SUM(BH129:BH206)),2)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ROUND((SUM(BI129:BI206)),2)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136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306 - Přípojky kanalizace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J129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J131</f>
        <v>0</v>
      </c>
      <c r="L100" s="121"/>
    </row>
    <row r="101" spans="2:12" s="10" customFormat="1" ht="19.9" customHeight="1">
      <c r="B101" s="121"/>
      <c r="D101" s="122" t="s">
        <v>147</v>
      </c>
      <c r="E101" s="123"/>
      <c r="F101" s="123"/>
      <c r="G101" s="123"/>
      <c r="H101" s="123"/>
      <c r="I101" s="123"/>
      <c r="J101" s="124">
        <f>J167</f>
        <v>0</v>
      </c>
      <c r="L101" s="121"/>
    </row>
    <row r="102" spans="2:12" s="10" customFormat="1" ht="19.9" customHeight="1">
      <c r="B102" s="121"/>
      <c r="D102" s="122" t="s">
        <v>149</v>
      </c>
      <c r="E102" s="123"/>
      <c r="F102" s="123"/>
      <c r="G102" s="123"/>
      <c r="H102" s="123"/>
      <c r="I102" s="123"/>
      <c r="J102" s="124">
        <f>J172</f>
        <v>0</v>
      </c>
      <c r="L102" s="121"/>
    </row>
    <row r="103" spans="2:12" s="10" customFormat="1" ht="19.9" customHeight="1">
      <c r="B103" s="121"/>
      <c r="D103" s="122" t="s">
        <v>150</v>
      </c>
      <c r="E103" s="123"/>
      <c r="F103" s="123"/>
      <c r="G103" s="123"/>
      <c r="H103" s="123"/>
      <c r="I103" s="123"/>
      <c r="J103" s="124">
        <f>J191</f>
        <v>0</v>
      </c>
      <c r="L103" s="121"/>
    </row>
    <row r="104" spans="2:12" s="10" customFormat="1" ht="19.9" customHeight="1">
      <c r="B104" s="121"/>
      <c r="D104" s="122" t="s">
        <v>151</v>
      </c>
      <c r="E104" s="123"/>
      <c r="F104" s="123"/>
      <c r="G104" s="123"/>
      <c r="H104" s="123"/>
      <c r="I104" s="123"/>
      <c r="J104" s="124">
        <f>J194</f>
        <v>0</v>
      </c>
      <c r="L104" s="121"/>
    </row>
    <row r="105" spans="2:12" s="10" customFormat="1" ht="19.9" customHeight="1">
      <c r="B105" s="121"/>
      <c r="D105" s="122" t="s">
        <v>152</v>
      </c>
      <c r="E105" s="123"/>
      <c r="F105" s="123"/>
      <c r="G105" s="123"/>
      <c r="H105" s="123"/>
      <c r="I105" s="123"/>
      <c r="J105" s="124">
        <f>J200</f>
        <v>0</v>
      </c>
      <c r="L105" s="121"/>
    </row>
    <row r="106" spans="2:12" s="9" customFormat="1" ht="25" customHeight="1">
      <c r="B106" s="117"/>
      <c r="D106" s="118" t="s">
        <v>155</v>
      </c>
      <c r="E106" s="119"/>
      <c r="F106" s="119"/>
      <c r="G106" s="119"/>
      <c r="H106" s="119"/>
      <c r="I106" s="119"/>
      <c r="J106" s="120">
        <f>J203</f>
        <v>0</v>
      </c>
      <c r="L106" s="117"/>
    </row>
    <row r="107" spans="2:12" s="10" customFormat="1" ht="19.9" customHeight="1">
      <c r="B107" s="121"/>
      <c r="D107" s="122" t="s">
        <v>156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7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7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5" customHeight="1">
      <c r="A114" s="32"/>
      <c r="B114" s="33"/>
      <c r="C114" s="21" t="s">
        <v>157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3.25" customHeight="1">
      <c r="A117" s="32"/>
      <c r="B117" s="33"/>
      <c r="C117" s="32"/>
      <c r="D117" s="32"/>
      <c r="E117" s="254" t="str">
        <f>E7</f>
        <v>Rekonstrukce místních komunikací v sídlišti K Hradišťku v Dačicích - I. Etapa - aktualizace</v>
      </c>
      <c r="F117" s="255"/>
      <c r="G117" s="255"/>
      <c r="H117" s="255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2:12" s="1" customFormat="1" ht="12" customHeight="1">
      <c r="B118" s="20"/>
      <c r="C118" s="27" t="s">
        <v>135</v>
      </c>
      <c r="L118" s="20"/>
    </row>
    <row r="119" spans="1:31" s="2" customFormat="1" ht="23.25" customHeight="1">
      <c r="A119" s="32"/>
      <c r="B119" s="33"/>
      <c r="C119" s="32"/>
      <c r="D119" s="32"/>
      <c r="E119" s="254" t="s">
        <v>136</v>
      </c>
      <c r="F119" s="256"/>
      <c r="G119" s="256"/>
      <c r="H119" s="256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137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16" t="str">
        <f>E11</f>
        <v>SO 306 - Přípojky kanalizace</v>
      </c>
      <c r="F121" s="256"/>
      <c r="G121" s="256"/>
      <c r="H121" s="25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20</v>
      </c>
      <c r="D123" s="32"/>
      <c r="E123" s="32"/>
      <c r="F123" s="25" t="str">
        <f>F14</f>
        <v>Dačice</v>
      </c>
      <c r="G123" s="32"/>
      <c r="H123" s="32"/>
      <c r="I123" s="27" t="s">
        <v>22</v>
      </c>
      <c r="J123" s="55" t="str">
        <f>IF(J14="","",J14)</f>
        <v>21. 10. 2021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40" customHeight="1">
      <c r="A125" s="32"/>
      <c r="B125" s="33"/>
      <c r="C125" s="27" t="s">
        <v>24</v>
      </c>
      <c r="D125" s="32"/>
      <c r="E125" s="32"/>
      <c r="F125" s="25" t="str">
        <f>E17</f>
        <v>Město Dačice, Krajířova 27, 380 13 Dačice</v>
      </c>
      <c r="G125" s="32"/>
      <c r="H125" s="32"/>
      <c r="I125" s="27" t="s">
        <v>31</v>
      </c>
      <c r="J125" s="30" t="str">
        <f>E23</f>
        <v>Ing. arch. Martin Jirovský Ph.D., MBA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40" customHeight="1">
      <c r="A126" s="32"/>
      <c r="B126" s="33"/>
      <c r="C126" s="27" t="s">
        <v>29</v>
      </c>
      <c r="D126" s="32"/>
      <c r="E126" s="32"/>
      <c r="F126" s="25" t="str">
        <f>IF(E20="","",E20)</f>
        <v>Vyplň údaj</v>
      </c>
      <c r="G126" s="32"/>
      <c r="H126" s="32"/>
      <c r="I126" s="27" t="s">
        <v>35</v>
      </c>
      <c r="J126" s="30" t="str">
        <f>E26</f>
        <v>Centrum služeb Staré město; Petra Stejskalová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2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25"/>
      <c r="B128" s="126"/>
      <c r="C128" s="127" t="s">
        <v>158</v>
      </c>
      <c r="D128" s="128" t="s">
        <v>63</v>
      </c>
      <c r="E128" s="128" t="s">
        <v>59</v>
      </c>
      <c r="F128" s="128" t="s">
        <v>60</v>
      </c>
      <c r="G128" s="128" t="s">
        <v>159</v>
      </c>
      <c r="H128" s="128" t="s">
        <v>160</v>
      </c>
      <c r="I128" s="128" t="s">
        <v>161</v>
      </c>
      <c r="J128" s="128" t="s">
        <v>141</v>
      </c>
      <c r="K128" s="129" t="s">
        <v>162</v>
      </c>
      <c r="L128" s="130"/>
      <c r="M128" s="62" t="s">
        <v>1</v>
      </c>
      <c r="N128" s="63" t="s">
        <v>42</v>
      </c>
      <c r="O128" s="63" t="s">
        <v>163</v>
      </c>
      <c r="P128" s="63" t="s">
        <v>164</v>
      </c>
      <c r="Q128" s="63" t="s">
        <v>165</v>
      </c>
      <c r="R128" s="63" t="s">
        <v>166</v>
      </c>
      <c r="S128" s="63" t="s">
        <v>167</v>
      </c>
      <c r="T128" s="64" t="s">
        <v>168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1:63" s="2" customFormat="1" ht="22.75" customHeight="1">
      <c r="A129" s="32"/>
      <c r="B129" s="33"/>
      <c r="C129" s="69" t="s">
        <v>169</v>
      </c>
      <c r="D129" s="32"/>
      <c r="E129" s="32"/>
      <c r="F129" s="32"/>
      <c r="G129" s="32"/>
      <c r="H129" s="32"/>
      <c r="I129" s="32"/>
      <c r="J129" s="131">
        <f>BK129</f>
        <v>0</v>
      </c>
      <c r="K129" s="32"/>
      <c r="L129" s="33"/>
      <c r="M129" s="65"/>
      <c r="N129" s="56"/>
      <c r="O129" s="66"/>
      <c r="P129" s="132">
        <f>P130+P203</f>
        <v>0</v>
      </c>
      <c r="Q129" s="66"/>
      <c r="R129" s="132">
        <f>R130+R203</f>
        <v>238.74327759000002</v>
      </c>
      <c r="S129" s="66"/>
      <c r="T129" s="133">
        <f>T130+T203</f>
        <v>46.488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77</v>
      </c>
      <c r="AU129" s="17" t="s">
        <v>143</v>
      </c>
      <c r="BK129" s="134">
        <f>BK130+BK203</f>
        <v>0</v>
      </c>
    </row>
    <row r="130" spans="2:63" s="12" customFormat="1" ht="25.9" customHeight="1">
      <c r="B130" s="135"/>
      <c r="D130" s="136" t="s">
        <v>77</v>
      </c>
      <c r="E130" s="137" t="s">
        <v>170</v>
      </c>
      <c r="F130" s="137" t="s">
        <v>171</v>
      </c>
      <c r="I130" s="138"/>
      <c r="J130" s="139">
        <f>BK130</f>
        <v>0</v>
      </c>
      <c r="L130" s="135"/>
      <c r="M130" s="140"/>
      <c r="N130" s="141"/>
      <c r="O130" s="141"/>
      <c r="P130" s="142">
        <f>P131+P167+P172+P191+P194+P200</f>
        <v>0</v>
      </c>
      <c r="Q130" s="141"/>
      <c r="R130" s="142">
        <f>R131+R167+R172+R191+R194+R200</f>
        <v>238.74327759000002</v>
      </c>
      <c r="S130" s="141"/>
      <c r="T130" s="143">
        <f>T131+T167+T172+T191+T194+T200</f>
        <v>46.488</v>
      </c>
      <c r="AR130" s="136" t="s">
        <v>85</v>
      </c>
      <c r="AT130" s="144" t="s">
        <v>77</v>
      </c>
      <c r="AU130" s="144" t="s">
        <v>78</v>
      </c>
      <c r="AY130" s="136" t="s">
        <v>172</v>
      </c>
      <c r="BK130" s="145">
        <f>BK131+BK167+BK172+BK191+BK194+BK200</f>
        <v>0</v>
      </c>
    </row>
    <row r="131" spans="2:63" s="12" customFormat="1" ht="22.75" customHeight="1">
      <c r="B131" s="135"/>
      <c r="D131" s="136" t="s">
        <v>77</v>
      </c>
      <c r="E131" s="146" t="s">
        <v>85</v>
      </c>
      <c r="F131" s="146" t="s">
        <v>173</v>
      </c>
      <c r="I131" s="138"/>
      <c r="J131" s="147">
        <f>BK131</f>
        <v>0</v>
      </c>
      <c r="L131" s="135"/>
      <c r="M131" s="140"/>
      <c r="N131" s="141"/>
      <c r="O131" s="141"/>
      <c r="P131" s="142">
        <f>SUM(P132:P166)</f>
        <v>0</v>
      </c>
      <c r="Q131" s="141"/>
      <c r="R131" s="142">
        <f>SUM(R132:R166)</f>
        <v>169.59563400000002</v>
      </c>
      <c r="S131" s="141"/>
      <c r="T131" s="143">
        <f>SUM(T132:T166)</f>
        <v>0</v>
      </c>
      <c r="AR131" s="136" t="s">
        <v>85</v>
      </c>
      <c r="AT131" s="144" t="s">
        <v>77</v>
      </c>
      <c r="AU131" s="144" t="s">
        <v>85</v>
      </c>
      <c r="AY131" s="136" t="s">
        <v>172</v>
      </c>
      <c r="BK131" s="145">
        <f>SUM(BK132:BK166)</f>
        <v>0</v>
      </c>
    </row>
    <row r="132" spans="1:65" s="2" customFormat="1" ht="14.4" customHeight="1">
      <c r="A132" s="32"/>
      <c r="B132" s="148"/>
      <c r="C132" s="149" t="s">
        <v>85</v>
      </c>
      <c r="D132" s="149" t="s">
        <v>174</v>
      </c>
      <c r="E132" s="150" t="s">
        <v>1345</v>
      </c>
      <c r="F132" s="151" t="s">
        <v>1346</v>
      </c>
      <c r="G132" s="152" t="s">
        <v>200</v>
      </c>
      <c r="H132" s="153">
        <v>39</v>
      </c>
      <c r="I132" s="154"/>
      <c r="J132" s="155">
        <f>ROUND(I132*H132,2)</f>
        <v>0</v>
      </c>
      <c r="K132" s="151" t="s">
        <v>178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0.01004</v>
      </c>
      <c r="R132" s="158">
        <f>Q132*H132</f>
        <v>0.39156</v>
      </c>
      <c r="S132" s="158">
        <v>0</v>
      </c>
      <c r="T132" s="15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179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179</v>
      </c>
      <c r="BM132" s="160" t="s">
        <v>1444</v>
      </c>
    </row>
    <row r="133" spans="1:47" s="2" customFormat="1" ht="27">
      <c r="A133" s="32"/>
      <c r="B133" s="33"/>
      <c r="C133" s="32"/>
      <c r="D133" s="163" t="s">
        <v>191</v>
      </c>
      <c r="E133" s="32"/>
      <c r="F133" s="171" t="s">
        <v>1445</v>
      </c>
      <c r="G133" s="32"/>
      <c r="H133" s="32"/>
      <c r="I133" s="172"/>
      <c r="J133" s="32"/>
      <c r="K133" s="32"/>
      <c r="L133" s="33"/>
      <c r="M133" s="173"/>
      <c r="N133" s="174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191</v>
      </c>
      <c r="AU133" s="17" t="s">
        <v>88</v>
      </c>
    </row>
    <row r="134" spans="1:65" s="2" customFormat="1" ht="14.4" customHeight="1">
      <c r="A134" s="32"/>
      <c r="B134" s="148"/>
      <c r="C134" s="149" t="s">
        <v>88</v>
      </c>
      <c r="D134" s="149" t="s">
        <v>174</v>
      </c>
      <c r="E134" s="150" t="s">
        <v>198</v>
      </c>
      <c r="F134" s="151" t="s">
        <v>199</v>
      </c>
      <c r="G134" s="152" t="s">
        <v>200</v>
      </c>
      <c r="H134" s="153">
        <v>50.4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0.00868</v>
      </c>
      <c r="R134" s="158">
        <f>Q134*H134</f>
        <v>0.43747199999999997</v>
      </c>
      <c r="S134" s="158">
        <v>0</v>
      </c>
      <c r="T134" s="15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1446</v>
      </c>
    </row>
    <row r="135" spans="1:65" s="2" customFormat="1" ht="24.15" customHeight="1">
      <c r="A135" s="32"/>
      <c r="B135" s="148"/>
      <c r="C135" s="149" t="s">
        <v>186</v>
      </c>
      <c r="D135" s="149" t="s">
        <v>174</v>
      </c>
      <c r="E135" s="150" t="s">
        <v>203</v>
      </c>
      <c r="F135" s="151" t="s">
        <v>204</v>
      </c>
      <c r="G135" s="152" t="s">
        <v>200</v>
      </c>
      <c r="H135" s="153">
        <v>69.3</v>
      </c>
      <c r="I135" s="154"/>
      <c r="J135" s="155">
        <f>ROUND(I135*H135,2)</f>
        <v>0</v>
      </c>
      <c r="K135" s="151" t="s">
        <v>1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0.0369</v>
      </c>
      <c r="R135" s="158">
        <f>Q135*H135</f>
        <v>2.55717</v>
      </c>
      <c r="S135" s="158">
        <v>0</v>
      </c>
      <c r="T135" s="15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1447</v>
      </c>
    </row>
    <row r="136" spans="1:65" s="2" customFormat="1" ht="24.15" customHeight="1">
      <c r="A136" s="32"/>
      <c r="B136" s="148"/>
      <c r="C136" s="149" t="s">
        <v>179</v>
      </c>
      <c r="D136" s="149" t="s">
        <v>174</v>
      </c>
      <c r="E136" s="150" t="s">
        <v>676</v>
      </c>
      <c r="F136" s="151" t="s">
        <v>677</v>
      </c>
      <c r="G136" s="152" t="s">
        <v>214</v>
      </c>
      <c r="H136" s="153">
        <v>38.16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1448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1449</v>
      </c>
      <c r="H137" s="166">
        <v>38.16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197</v>
      </c>
      <c r="D138" s="149" t="s">
        <v>174</v>
      </c>
      <c r="E138" s="150" t="s">
        <v>1270</v>
      </c>
      <c r="F138" s="151" t="s">
        <v>1271</v>
      </c>
      <c r="G138" s="152" t="s">
        <v>214</v>
      </c>
      <c r="H138" s="153">
        <v>250.965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1450</v>
      </c>
    </row>
    <row r="139" spans="2:51" s="13" customFormat="1" ht="10">
      <c r="B139" s="162"/>
      <c r="D139" s="163" t="s">
        <v>181</v>
      </c>
      <c r="E139" s="164" t="s">
        <v>1</v>
      </c>
      <c r="F139" s="165" t="s">
        <v>1451</v>
      </c>
      <c r="H139" s="166">
        <v>250.965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85</v>
      </c>
      <c r="AY139" s="164" t="s">
        <v>172</v>
      </c>
    </row>
    <row r="140" spans="1:65" s="2" customFormat="1" ht="24.15" customHeight="1">
      <c r="A140" s="32"/>
      <c r="B140" s="148"/>
      <c r="C140" s="149" t="s">
        <v>202</v>
      </c>
      <c r="D140" s="149" t="s">
        <v>174</v>
      </c>
      <c r="E140" s="150" t="s">
        <v>231</v>
      </c>
      <c r="F140" s="151" t="s">
        <v>232</v>
      </c>
      <c r="G140" s="152" t="s">
        <v>214</v>
      </c>
      <c r="H140" s="153">
        <v>125.483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1452</v>
      </c>
    </row>
    <row r="141" spans="2:51" s="13" customFormat="1" ht="20">
      <c r="B141" s="162"/>
      <c r="D141" s="163" t="s">
        <v>181</v>
      </c>
      <c r="E141" s="164" t="s">
        <v>1</v>
      </c>
      <c r="F141" s="165" t="s">
        <v>1453</v>
      </c>
      <c r="H141" s="166">
        <v>125.483</v>
      </c>
      <c r="I141" s="167"/>
      <c r="L141" s="162"/>
      <c r="M141" s="168"/>
      <c r="N141" s="169"/>
      <c r="O141" s="169"/>
      <c r="P141" s="169"/>
      <c r="Q141" s="169"/>
      <c r="R141" s="169"/>
      <c r="S141" s="169"/>
      <c r="T141" s="170"/>
      <c r="AT141" s="164" t="s">
        <v>181</v>
      </c>
      <c r="AU141" s="164" t="s">
        <v>88</v>
      </c>
      <c r="AV141" s="13" t="s">
        <v>88</v>
      </c>
      <c r="AW141" s="13" t="s">
        <v>34</v>
      </c>
      <c r="AX141" s="13" t="s">
        <v>85</v>
      </c>
      <c r="AY141" s="164" t="s">
        <v>172</v>
      </c>
    </row>
    <row r="142" spans="1:65" s="2" customFormat="1" ht="24.15" customHeight="1">
      <c r="A142" s="32"/>
      <c r="B142" s="148"/>
      <c r="C142" s="149" t="s">
        <v>206</v>
      </c>
      <c r="D142" s="149" t="s">
        <v>174</v>
      </c>
      <c r="E142" s="150" t="s">
        <v>235</v>
      </c>
      <c r="F142" s="151" t="s">
        <v>236</v>
      </c>
      <c r="G142" s="152" t="s">
        <v>214</v>
      </c>
      <c r="H142" s="153">
        <v>125.483</v>
      </c>
      <c r="I142" s="154"/>
      <c r="J142" s="155">
        <f>ROUND(I142*H142,2)</f>
        <v>0</v>
      </c>
      <c r="K142" s="151" t="s">
        <v>178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179</v>
      </c>
      <c r="AT142" s="160" t="s">
        <v>174</v>
      </c>
      <c r="AU142" s="160" t="s">
        <v>88</v>
      </c>
      <c r="AY142" s="17" t="s">
        <v>172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179</v>
      </c>
      <c r="BM142" s="160" t="s">
        <v>1454</v>
      </c>
    </row>
    <row r="143" spans="2:51" s="13" customFormat="1" ht="20">
      <c r="B143" s="162"/>
      <c r="D143" s="163" t="s">
        <v>181</v>
      </c>
      <c r="E143" s="164" t="s">
        <v>1</v>
      </c>
      <c r="F143" s="165" t="s">
        <v>1453</v>
      </c>
      <c r="H143" s="166">
        <v>125.483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85</v>
      </c>
      <c r="AY143" s="164" t="s">
        <v>172</v>
      </c>
    </row>
    <row r="144" spans="1:65" s="2" customFormat="1" ht="24.15" customHeight="1">
      <c r="A144" s="32"/>
      <c r="B144" s="148"/>
      <c r="C144" s="149" t="s">
        <v>211</v>
      </c>
      <c r="D144" s="149" t="s">
        <v>174</v>
      </c>
      <c r="E144" s="150" t="s">
        <v>241</v>
      </c>
      <c r="F144" s="151" t="s">
        <v>242</v>
      </c>
      <c r="G144" s="152" t="s">
        <v>214</v>
      </c>
      <c r="H144" s="153">
        <v>66.5</v>
      </c>
      <c r="I144" s="154"/>
      <c r="J144" s="155">
        <f>ROUND(I144*H144,2)</f>
        <v>0</v>
      </c>
      <c r="K144" s="151" t="s">
        <v>1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1455</v>
      </c>
    </row>
    <row r="145" spans="2:51" s="13" customFormat="1" ht="10">
      <c r="B145" s="162"/>
      <c r="D145" s="163" t="s">
        <v>181</v>
      </c>
      <c r="E145" s="164" t="s">
        <v>1</v>
      </c>
      <c r="F145" s="165" t="s">
        <v>1456</v>
      </c>
      <c r="H145" s="166">
        <v>66.5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85</v>
      </c>
      <c r="AY145" s="164" t="s">
        <v>172</v>
      </c>
    </row>
    <row r="146" spans="1:65" s="2" customFormat="1" ht="14.4" customHeight="1">
      <c r="A146" s="32"/>
      <c r="B146" s="148"/>
      <c r="C146" s="149" t="s">
        <v>222</v>
      </c>
      <c r="D146" s="149" t="s">
        <v>174</v>
      </c>
      <c r="E146" s="150" t="s">
        <v>271</v>
      </c>
      <c r="F146" s="151" t="s">
        <v>272</v>
      </c>
      <c r="G146" s="152" t="s">
        <v>177</v>
      </c>
      <c r="H146" s="153">
        <v>1209.92</v>
      </c>
      <c r="I146" s="154"/>
      <c r="J146" s="155">
        <f>ROUND(I146*H146,2)</f>
        <v>0</v>
      </c>
      <c r="K146" s="151" t="s">
        <v>178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0.00085</v>
      </c>
      <c r="R146" s="158">
        <f>Q146*H146</f>
        <v>1.028432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179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179</v>
      </c>
      <c r="BM146" s="160" t="s">
        <v>1457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1458</v>
      </c>
      <c r="H147" s="166">
        <v>1209.92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85</v>
      </c>
      <c r="AY147" s="164" t="s">
        <v>172</v>
      </c>
    </row>
    <row r="148" spans="1:65" s="2" customFormat="1" ht="24.15" customHeight="1">
      <c r="A148" s="32"/>
      <c r="B148" s="148"/>
      <c r="C148" s="149" t="s">
        <v>230</v>
      </c>
      <c r="D148" s="149" t="s">
        <v>174</v>
      </c>
      <c r="E148" s="150" t="s">
        <v>279</v>
      </c>
      <c r="F148" s="151" t="s">
        <v>280</v>
      </c>
      <c r="G148" s="152" t="s">
        <v>177</v>
      </c>
      <c r="H148" s="153">
        <v>1209.92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179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1459</v>
      </c>
    </row>
    <row r="149" spans="1:65" s="2" customFormat="1" ht="24.15" customHeight="1">
      <c r="A149" s="32"/>
      <c r="B149" s="148"/>
      <c r="C149" s="149" t="s">
        <v>234</v>
      </c>
      <c r="D149" s="149" t="s">
        <v>174</v>
      </c>
      <c r="E149" s="150" t="s">
        <v>287</v>
      </c>
      <c r="F149" s="151" t="s">
        <v>288</v>
      </c>
      <c r="G149" s="152" t="s">
        <v>214</v>
      </c>
      <c r="H149" s="153">
        <v>144.918</v>
      </c>
      <c r="I149" s="154"/>
      <c r="J149" s="155">
        <f>ROUND(I149*H149,2)</f>
        <v>0</v>
      </c>
      <c r="K149" s="151" t="s">
        <v>178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</v>
      </c>
      <c r="T149" s="15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179</v>
      </c>
      <c r="AT149" s="160" t="s">
        <v>174</v>
      </c>
      <c r="AU149" s="160" t="s">
        <v>88</v>
      </c>
      <c r="AY149" s="17" t="s">
        <v>172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179</v>
      </c>
      <c r="BM149" s="160" t="s">
        <v>1460</v>
      </c>
    </row>
    <row r="150" spans="2:51" s="13" customFormat="1" ht="10">
      <c r="B150" s="162"/>
      <c r="D150" s="163" t="s">
        <v>181</v>
      </c>
      <c r="E150" s="164" t="s">
        <v>1</v>
      </c>
      <c r="F150" s="165" t="s">
        <v>1461</v>
      </c>
      <c r="H150" s="166">
        <v>144.918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85</v>
      </c>
      <c r="AY150" s="164" t="s">
        <v>172</v>
      </c>
    </row>
    <row r="151" spans="1:65" s="2" customFormat="1" ht="24.15" customHeight="1">
      <c r="A151" s="32"/>
      <c r="B151" s="148"/>
      <c r="C151" s="149" t="s">
        <v>240</v>
      </c>
      <c r="D151" s="149" t="s">
        <v>174</v>
      </c>
      <c r="E151" s="150" t="s">
        <v>292</v>
      </c>
      <c r="F151" s="151" t="s">
        <v>293</v>
      </c>
      <c r="G151" s="152" t="s">
        <v>294</v>
      </c>
      <c r="H151" s="153">
        <v>289.836</v>
      </c>
      <c r="I151" s="154"/>
      <c r="J151" s="155">
        <f>ROUND(I151*H151,2)</f>
        <v>0</v>
      </c>
      <c r="K151" s="151" t="s">
        <v>178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179</v>
      </c>
      <c r="AT151" s="160" t="s">
        <v>174</v>
      </c>
      <c r="AU151" s="160" t="s">
        <v>88</v>
      </c>
      <c r="AY151" s="17" t="s">
        <v>172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179</v>
      </c>
      <c r="BM151" s="160" t="s">
        <v>1462</v>
      </c>
    </row>
    <row r="152" spans="2:51" s="13" customFormat="1" ht="10">
      <c r="B152" s="162"/>
      <c r="D152" s="163" t="s">
        <v>181</v>
      </c>
      <c r="F152" s="165" t="s">
        <v>1463</v>
      </c>
      <c r="H152" s="166">
        <v>289.836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</v>
      </c>
      <c r="AX152" s="13" t="s">
        <v>85</v>
      </c>
      <c r="AY152" s="164" t="s">
        <v>172</v>
      </c>
    </row>
    <row r="153" spans="1:65" s="2" customFormat="1" ht="24.15" customHeight="1">
      <c r="A153" s="32"/>
      <c r="B153" s="148"/>
      <c r="C153" s="149" t="s">
        <v>245</v>
      </c>
      <c r="D153" s="149" t="s">
        <v>174</v>
      </c>
      <c r="E153" s="150" t="s">
        <v>299</v>
      </c>
      <c r="F153" s="151" t="s">
        <v>300</v>
      </c>
      <c r="G153" s="152" t="s">
        <v>214</v>
      </c>
      <c r="H153" s="153">
        <v>395.173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1464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1465</v>
      </c>
      <c r="H154" s="166">
        <v>501.931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78</v>
      </c>
      <c r="AY154" s="164" t="s">
        <v>172</v>
      </c>
    </row>
    <row r="155" spans="2:51" s="13" customFormat="1" ht="10">
      <c r="B155" s="162"/>
      <c r="D155" s="163" t="s">
        <v>181</v>
      </c>
      <c r="E155" s="164" t="s">
        <v>1</v>
      </c>
      <c r="F155" s="165" t="s">
        <v>1466</v>
      </c>
      <c r="H155" s="166">
        <v>-122.694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78</v>
      </c>
      <c r="AY155" s="164" t="s">
        <v>172</v>
      </c>
    </row>
    <row r="156" spans="2:51" s="13" customFormat="1" ht="10">
      <c r="B156" s="162"/>
      <c r="D156" s="163" t="s">
        <v>181</v>
      </c>
      <c r="E156" s="164" t="s">
        <v>1</v>
      </c>
      <c r="F156" s="165" t="s">
        <v>1467</v>
      </c>
      <c r="H156" s="166">
        <v>-5.094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78</v>
      </c>
      <c r="AY156" s="164" t="s">
        <v>172</v>
      </c>
    </row>
    <row r="157" spans="2:51" s="13" customFormat="1" ht="10">
      <c r="B157" s="162"/>
      <c r="D157" s="163" t="s">
        <v>181</v>
      </c>
      <c r="E157" s="164" t="s">
        <v>1</v>
      </c>
      <c r="F157" s="165" t="s">
        <v>1468</v>
      </c>
      <c r="H157" s="166">
        <v>38.16</v>
      </c>
      <c r="I157" s="167"/>
      <c r="L157" s="162"/>
      <c r="M157" s="168"/>
      <c r="N157" s="169"/>
      <c r="O157" s="169"/>
      <c r="P157" s="169"/>
      <c r="Q157" s="169"/>
      <c r="R157" s="169"/>
      <c r="S157" s="169"/>
      <c r="T157" s="170"/>
      <c r="AT157" s="164" t="s">
        <v>181</v>
      </c>
      <c r="AU157" s="164" t="s">
        <v>88</v>
      </c>
      <c r="AV157" s="13" t="s">
        <v>88</v>
      </c>
      <c r="AW157" s="13" t="s">
        <v>34</v>
      </c>
      <c r="AX157" s="13" t="s">
        <v>78</v>
      </c>
      <c r="AY157" s="164" t="s">
        <v>172</v>
      </c>
    </row>
    <row r="158" spans="2:51" s="13" customFormat="1" ht="10">
      <c r="B158" s="162"/>
      <c r="D158" s="163" t="s">
        <v>181</v>
      </c>
      <c r="E158" s="164" t="s">
        <v>1</v>
      </c>
      <c r="F158" s="165" t="s">
        <v>1469</v>
      </c>
      <c r="H158" s="166">
        <v>-3.816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181</v>
      </c>
      <c r="AU158" s="164" t="s">
        <v>88</v>
      </c>
      <c r="AV158" s="13" t="s">
        <v>88</v>
      </c>
      <c r="AW158" s="13" t="s">
        <v>34</v>
      </c>
      <c r="AX158" s="13" t="s">
        <v>78</v>
      </c>
      <c r="AY158" s="164" t="s">
        <v>172</v>
      </c>
    </row>
    <row r="159" spans="2:51" s="13" customFormat="1" ht="10">
      <c r="B159" s="162"/>
      <c r="D159" s="163" t="s">
        <v>181</v>
      </c>
      <c r="E159" s="164" t="s">
        <v>1</v>
      </c>
      <c r="F159" s="165" t="s">
        <v>1470</v>
      </c>
      <c r="H159" s="166">
        <v>-13.314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181</v>
      </c>
      <c r="AU159" s="164" t="s">
        <v>88</v>
      </c>
      <c r="AV159" s="13" t="s">
        <v>88</v>
      </c>
      <c r="AW159" s="13" t="s">
        <v>34</v>
      </c>
      <c r="AX159" s="13" t="s">
        <v>78</v>
      </c>
      <c r="AY159" s="164" t="s">
        <v>172</v>
      </c>
    </row>
    <row r="160" spans="2:51" s="14" customFormat="1" ht="10">
      <c r="B160" s="175"/>
      <c r="D160" s="163" t="s">
        <v>181</v>
      </c>
      <c r="E160" s="176" t="s">
        <v>1</v>
      </c>
      <c r="F160" s="177" t="s">
        <v>221</v>
      </c>
      <c r="H160" s="178">
        <v>395.173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181</v>
      </c>
      <c r="AU160" s="176" t="s">
        <v>88</v>
      </c>
      <c r="AV160" s="14" t="s">
        <v>179</v>
      </c>
      <c r="AW160" s="14" t="s">
        <v>34</v>
      </c>
      <c r="AX160" s="14" t="s">
        <v>85</v>
      </c>
      <c r="AY160" s="176" t="s">
        <v>172</v>
      </c>
    </row>
    <row r="161" spans="1:65" s="2" customFormat="1" ht="24.15" customHeight="1">
      <c r="A161" s="32"/>
      <c r="B161" s="148"/>
      <c r="C161" s="149" t="s">
        <v>249</v>
      </c>
      <c r="D161" s="149" t="s">
        <v>174</v>
      </c>
      <c r="E161" s="150" t="s">
        <v>1293</v>
      </c>
      <c r="F161" s="151" t="s">
        <v>1294</v>
      </c>
      <c r="G161" s="152" t="s">
        <v>214</v>
      </c>
      <c r="H161" s="153">
        <v>106.048</v>
      </c>
      <c r="I161" s="154"/>
      <c r="J161" s="155">
        <f>ROUND(I161*H161,2)</f>
        <v>0</v>
      </c>
      <c r="K161" s="151" t="s">
        <v>178</v>
      </c>
      <c r="L161" s="33"/>
      <c r="M161" s="156" t="s">
        <v>1</v>
      </c>
      <c r="N161" s="157" t="s">
        <v>43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0" t="s">
        <v>179</v>
      </c>
      <c r="AT161" s="160" t="s">
        <v>174</v>
      </c>
      <c r="AU161" s="160" t="s">
        <v>88</v>
      </c>
      <c r="AY161" s="17" t="s">
        <v>172</v>
      </c>
      <c r="BE161" s="161">
        <f>IF(N161="základní",J161,0)</f>
        <v>0</v>
      </c>
      <c r="BF161" s="161">
        <f>IF(N161="snížená",J161,0)</f>
        <v>0</v>
      </c>
      <c r="BG161" s="161">
        <f>IF(N161="zákl. přenesená",J161,0)</f>
        <v>0</v>
      </c>
      <c r="BH161" s="161">
        <f>IF(N161="sníž. přenesená",J161,0)</f>
        <v>0</v>
      </c>
      <c r="BI161" s="161">
        <f>IF(N161="nulová",J161,0)</f>
        <v>0</v>
      </c>
      <c r="BJ161" s="17" t="s">
        <v>85</v>
      </c>
      <c r="BK161" s="161">
        <f>ROUND(I161*H161,2)</f>
        <v>0</v>
      </c>
      <c r="BL161" s="17" t="s">
        <v>179</v>
      </c>
      <c r="BM161" s="160" t="s">
        <v>1471</v>
      </c>
    </row>
    <row r="162" spans="2:51" s="13" customFormat="1" ht="10">
      <c r="B162" s="162"/>
      <c r="D162" s="163" t="s">
        <v>181</v>
      </c>
      <c r="E162" s="164" t="s">
        <v>1</v>
      </c>
      <c r="F162" s="165" t="s">
        <v>1472</v>
      </c>
      <c r="H162" s="166">
        <v>106.048</v>
      </c>
      <c r="I162" s="167"/>
      <c r="L162" s="162"/>
      <c r="M162" s="168"/>
      <c r="N162" s="169"/>
      <c r="O162" s="169"/>
      <c r="P162" s="169"/>
      <c r="Q162" s="169"/>
      <c r="R162" s="169"/>
      <c r="S162" s="169"/>
      <c r="T162" s="170"/>
      <c r="AT162" s="164" t="s">
        <v>181</v>
      </c>
      <c r="AU162" s="164" t="s">
        <v>88</v>
      </c>
      <c r="AV162" s="13" t="s">
        <v>88</v>
      </c>
      <c r="AW162" s="13" t="s">
        <v>34</v>
      </c>
      <c r="AX162" s="13" t="s">
        <v>85</v>
      </c>
      <c r="AY162" s="164" t="s">
        <v>172</v>
      </c>
    </row>
    <row r="163" spans="1:65" s="2" customFormat="1" ht="24.15" customHeight="1">
      <c r="A163" s="32"/>
      <c r="B163" s="148"/>
      <c r="C163" s="149" t="s">
        <v>8</v>
      </c>
      <c r="D163" s="149" t="s">
        <v>174</v>
      </c>
      <c r="E163" s="150" t="s">
        <v>313</v>
      </c>
      <c r="F163" s="151" t="s">
        <v>314</v>
      </c>
      <c r="G163" s="152" t="s">
        <v>214</v>
      </c>
      <c r="H163" s="153">
        <v>91.767</v>
      </c>
      <c r="I163" s="154"/>
      <c r="J163" s="155">
        <f>ROUND(I163*H163,2)</f>
        <v>0</v>
      </c>
      <c r="K163" s="151" t="s">
        <v>178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179</v>
      </c>
      <c r="AT163" s="160" t="s">
        <v>174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179</v>
      </c>
      <c r="BM163" s="160" t="s">
        <v>1473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1474</v>
      </c>
      <c r="H164" s="166">
        <v>91.767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85</v>
      </c>
      <c r="AY164" s="164" t="s">
        <v>172</v>
      </c>
    </row>
    <row r="165" spans="1:65" s="2" customFormat="1" ht="14.4" customHeight="1">
      <c r="A165" s="32"/>
      <c r="B165" s="148"/>
      <c r="C165" s="183" t="s">
        <v>257</v>
      </c>
      <c r="D165" s="183" t="s">
        <v>250</v>
      </c>
      <c r="E165" s="184" t="s">
        <v>320</v>
      </c>
      <c r="F165" s="185" t="s">
        <v>321</v>
      </c>
      <c r="G165" s="186" t="s">
        <v>294</v>
      </c>
      <c r="H165" s="187">
        <v>165.181</v>
      </c>
      <c r="I165" s="188"/>
      <c r="J165" s="189">
        <f>ROUND(I165*H165,2)</f>
        <v>0</v>
      </c>
      <c r="K165" s="185" t="s">
        <v>178</v>
      </c>
      <c r="L165" s="190"/>
      <c r="M165" s="191" t="s">
        <v>1</v>
      </c>
      <c r="N165" s="192" t="s">
        <v>43</v>
      </c>
      <c r="O165" s="58"/>
      <c r="P165" s="158">
        <f>O165*H165</f>
        <v>0</v>
      </c>
      <c r="Q165" s="158">
        <v>1</v>
      </c>
      <c r="R165" s="158">
        <f>Q165*H165</f>
        <v>165.181</v>
      </c>
      <c r="S165" s="158">
        <v>0</v>
      </c>
      <c r="T165" s="15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0" t="s">
        <v>211</v>
      </c>
      <c r="AT165" s="160" t="s">
        <v>250</v>
      </c>
      <c r="AU165" s="160" t="s">
        <v>88</v>
      </c>
      <c r="AY165" s="17" t="s">
        <v>172</v>
      </c>
      <c r="BE165" s="161">
        <f>IF(N165="základní",J165,0)</f>
        <v>0</v>
      </c>
      <c r="BF165" s="161">
        <f>IF(N165="snížená",J165,0)</f>
        <v>0</v>
      </c>
      <c r="BG165" s="161">
        <f>IF(N165="zákl. přenesená",J165,0)</f>
        <v>0</v>
      </c>
      <c r="BH165" s="161">
        <f>IF(N165="sníž. přenesená",J165,0)</f>
        <v>0</v>
      </c>
      <c r="BI165" s="161">
        <f>IF(N165="nulová",J165,0)</f>
        <v>0</v>
      </c>
      <c r="BJ165" s="17" t="s">
        <v>85</v>
      </c>
      <c r="BK165" s="161">
        <f>ROUND(I165*H165,2)</f>
        <v>0</v>
      </c>
      <c r="BL165" s="17" t="s">
        <v>179</v>
      </c>
      <c r="BM165" s="160" t="s">
        <v>1475</v>
      </c>
    </row>
    <row r="166" spans="2:51" s="13" customFormat="1" ht="10">
      <c r="B166" s="162"/>
      <c r="D166" s="163" t="s">
        <v>181</v>
      </c>
      <c r="F166" s="165" t="s">
        <v>1476</v>
      </c>
      <c r="H166" s="166">
        <v>165.181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</v>
      </c>
      <c r="AX166" s="13" t="s">
        <v>85</v>
      </c>
      <c r="AY166" s="164" t="s">
        <v>172</v>
      </c>
    </row>
    <row r="167" spans="2:63" s="12" customFormat="1" ht="22.75" customHeight="1">
      <c r="B167" s="135"/>
      <c r="D167" s="136" t="s">
        <v>77</v>
      </c>
      <c r="E167" s="146" t="s">
        <v>179</v>
      </c>
      <c r="F167" s="146" t="s">
        <v>362</v>
      </c>
      <c r="I167" s="138"/>
      <c r="J167" s="147">
        <f>BK167</f>
        <v>0</v>
      </c>
      <c r="L167" s="135"/>
      <c r="M167" s="140"/>
      <c r="N167" s="141"/>
      <c r="O167" s="141"/>
      <c r="P167" s="142">
        <f>SUM(P168:P171)</f>
        <v>0</v>
      </c>
      <c r="Q167" s="141"/>
      <c r="R167" s="142">
        <f>SUM(R168:R171)</f>
        <v>67.00078779</v>
      </c>
      <c r="S167" s="141"/>
      <c r="T167" s="143">
        <f>SUM(T168:T171)</f>
        <v>0</v>
      </c>
      <c r="AR167" s="136" t="s">
        <v>85</v>
      </c>
      <c r="AT167" s="144" t="s">
        <v>77</v>
      </c>
      <c r="AU167" s="144" t="s">
        <v>85</v>
      </c>
      <c r="AY167" s="136" t="s">
        <v>172</v>
      </c>
      <c r="BK167" s="145">
        <f>SUM(BK168:BK171)</f>
        <v>0</v>
      </c>
    </row>
    <row r="168" spans="1:65" s="2" customFormat="1" ht="24.15" customHeight="1">
      <c r="A168" s="32"/>
      <c r="B168" s="148"/>
      <c r="C168" s="149" t="s">
        <v>262</v>
      </c>
      <c r="D168" s="149" t="s">
        <v>174</v>
      </c>
      <c r="E168" s="150" t="s">
        <v>364</v>
      </c>
      <c r="F168" s="151" t="s">
        <v>365</v>
      </c>
      <c r="G168" s="152" t="s">
        <v>214</v>
      </c>
      <c r="H168" s="153">
        <v>30.927</v>
      </c>
      <c r="I168" s="154"/>
      <c r="J168" s="155">
        <f>ROUND(I168*H168,2)</f>
        <v>0</v>
      </c>
      <c r="K168" s="151" t="s">
        <v>178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1.89077</v>
      </c>
      <c r="R168" s="158">
        <f>Q168*H168</f>
        <v>58.47584379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179</v>
      </c>
      <c r="AT168" s="160" t="s">
        <v>174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179</v>
      </c>
      <c r="BM168" s="160" t="s">
        <v>1477</v>
      </c>
    </row>
    <row r="169" spans="2:51" s="13" customFormat="1" ht="10">
      <c r="B169" s="162"/>
      <c r="D169" s="163" t="s">
        <v>181</v>
      </c>
      <c r="E169" s="164" t="s">
        <v>1</v>
      </c>
      <c r="F169" s="165" t="s">
        <v>1478</v>
      </c>
      <c r="H169" s="166">
        <v>30.927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34</v>
      </c>
      <c r="AX169" s="13" t="s">
        <v>85</v>
      </c>
      <c r="AY169" s="164" t="s">
        <v>172</v>
      </c>
    </row>
    <row r="170" spans="1:65" s="2" customFormat="1" ht="24.15" customHeight="1">
      <c r="A170" s="32"/>
      <c r="B170" s="148"/>
      <c r="C170" s="149" t="s">
        <v>266</v>
      </c>
      <c r="D170" s="149" t="s">
        <v>174</v>
      </c>
      <c r="E170" s="150" t="s">
        <v>371</v>
      </c>
      <c r="F170" s="151" t="s">
        <v>372</v>
      </c>
      <c r="G170" s="152" t="s">
        <v>214</v>
      </c>
      <c r="H170" s="153">
        <v>3.816</v>
      </c>
      <c r="I170" s="154"/>
      <c r="J170" s="155">
        <f>ROUND(I170*H170,2)</f>
        <v>0</v>
      </c>
      <c r="K170" s="151" t="s">
        <v>178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2.234</v>
      </c>
      <c r="R170" s="158">
        <f>Q170*H170</f>
        <v>8.524944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179</v>
      </c>
      <c r="AT170" s="160" t="s">
        <v>174</v>
      </c>
      <c r="AU170" s="160" t="s">
        <v>88</v>
      </c>
      <c r="AY170" s="17" t="s">
        <v>172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179</v>
      </c>
      <c r="BM170" s="160" t="s">
        <v>1479</v>
      </c>
    </row>
    <row r="171" spans="2:51" s="13" customFormat="1" ht="10">
      <c r="B171" s="162"/>
      <c r="D171" s="163" t="s">
        <v>181</v>
      </c>
      <c r="E171" s="164" t="s">
        <v>1</v>
      </c>
      <c r="F171" s="165" t="s">
        <v>1480</v>
      </c>
      <c r="H171" s="166">
        <v>3.816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34</v>
      </c>
      <c r="AX171" s="13" t="s">
        <v>85</v>
      </c>
      <c r="AY171" s="164" t="s">
        <v>172</v>
      </c>
    </row>
    <row r="172" spans="2:63" s="12" customFormat="1" ht="22.75" customHeight="1">
      <c r="B172" s="135"/>
      <c r="D172" s="136" t="s">
        <v>77</v>
      </c>
      <c r="E172" s="146" t="s">
        <v>211</v>
      </c>
      <c r="F172" s="146" t="s">
        <v>410</v>
      </c>
      <c r="I172" s="138"/>
      <c r="J172" s="147">
        <f>BK172</f>
        <v>0</v>
      </c>
      <c r="L172" s="135"/>
      <c r="M172" s="140"/>
      <c r="N172" s="141"/>
      <c r="O172" s="141"/>
      <c r="P172" s="142">
        <f>SUM(P173:P190)</f>
        <v>0</v>
      </c>
      <c r="Q172" s="141"/>
      <c r="R172" s="142">
        <f>SUM(R173:R190)</f>
        <v>2.1363758</v>
      </c>
      <c r="S172" s="141"/>
      <c r="T172" s="143">
        <f>SUM(T173:T190)</f>
        <v>45.72</v>
      </c>
      <c r="AR172" s="136" t="s">
        <v>85</v>
      </c>
      <c r="AT172" s="144" t="s">
        <v>77</v>
      </c>
      <c r="AU172" s="144" t="s">
        <v>85</v>
      </c>
      <c r="AY172" s="136" t="s">
        <v>172</v>
      </c>
      <c r="BK172" s="145">
        <f>SUM(BK173:BK190)</f>
        <v>0</v>
      </c>
    </row>
    <row r="173" spans="1:65" s="2" customFormat="1" ht="14.4" customHeight="1">
      <c r="A173" s="32"/>
      <c r="B173" s="148"/>
      <c r="C173" s="149" t="s">
        <v>270</v>
      </c>
      <c r="D173" s="149" t="s">
        <v>174</v>
      </c>
      <c r="E173" s="150" t="s">
        <v>1481</v>
      </c>
      <c r="F173" s="151" t="s">
        <v>1482</v>
      </c>
      <c r="G173" s="152" t="s">
        <v>200</v>
      </c>
      <c r="H173" s="153">
        <v>254</v>
      </c>
      <c r="I173" s="154"/>
      <c r="J173" s="155">
        <f>ROUND(I173*H173,2)</f>
        <v>0</v>
      </c>
      <c r="K173" s="151" t="s">
        <v>178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0.18</v>
      </c>
      <c r="T173" s="159">
        <f>S173*H173</f>
        <v>45.72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179</v>
      </c>
      <c r="AT173" s="160" t="s">
        <v>174</v>
      </c>
      <c r="AU173" s="160" t="s">
        <v>88</v>
      </c>
      <c r="AY173" s="17" t="s">
        <v>172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179</v>
      </c>
      <c r="BM173" s="160" t="s">
        <v>1483</v>
      </c>
    </row>
    <row r="174" spans="2:51" s="13" customFormat="1" ht="10">
      <c r="B174" s="162"/>
      <c r="D174" s="163" t="s">
        <v>181</v>
      </c>
      <c r="E174" s="164" t="s">
        <v>1</v>
      </c>
      <c r="F174" s="165" t="s">
        <v>1484</v>
      </c>
      <c r="H174" s="166">
        <v>254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85</v>
      </c>
      <c r="AY174" s="164" t="s">
        <v>172</v>
      </c>
    </row>
    <row r="175" spans="1:65" s="2" customFormat="1" ht="24.15" customHeight="1">
      <c r="A175" s="32"/>
      <c r="B175" s="148"/>
      <c r="C175" s="149" t="s">
        <v>278</v>
      </c>
      <c r="D175" s="149" t="s">
        <v>174</v>
      </c>
      <c r="E175" s="150" t="s">
        <v>1485</v>
      </c>
      <c r="F175" s="151" t="s">
        <v>1486</v>
      </c>
      <c r="G175" s="152" t="s">
        <v>200</v>
      </c>
      <c r="H175" s="153">
        <v>253.5</v>
      </c>
      <c r="I175" s="154"/>
      <c r="J175" s="155">
        <f>ROUND(I175*H175,2)</f>
        <v>0</v>
      </c>
      <c r="K175" s="151" t="s">
        <v>178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1E-05</v>
      </c>
      <c r="R175" s="158">
        <f>Q175*H175</f>
        <v>0.0025350000000000004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179</v>
      </c>
      <c r="AT175" s="160" t="s">
        <v>174</v>
      </c>
      <c r="AU175" s="160" t="s">
        <v>88</v>
      </c>
      <c r="AY175" s="17" t="s">
        <v>172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179</v>
      </c>
      <c r="BM175" s="160" t="s">
        <v>1487</v>
      </c>
    </row>
    <row r="176" spans="2:51" s="13" customFormat="1" ht="40">
      <c r="B176" s="162"/>
      <c r="D176" s="163" t="s">
        <v>181</v>
      </c>
      <c r="E176" s="164" t="s">
        <v>1</v>
      </c>
      <c r="F176" s="165" t="s">
        <v>1488</v>
      </c>
      <c r="H176" s="166">
        <v>154.6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34</v>
      </c>
      <c r="AX176" s="13" t="s">
        <v>78</v>
      </c>
      <c r="AY176" s="164" t="s">
        <v>172</v>
      </c>
    </row>
    <row r="177" spans="2:51" s="13" customFormat="1" ht="20">
      <c r="B177" s="162"/>
      <c r="D177" s="163" t="s">
        <v>181</v>
      </c>
      <c r="E177" s="164" t="s">
        <v>1</v>
      </c>
      <c r="F177" s="165" t="s">
        <v>1489</v>
      </c>
      <c r="H177" s="166">
        <v>98.9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181</v>
      </c>
      <c r="AU177" s="164" t="s">
        <v>88</v>
      </c>
      <c r="AV177" s="13" t="s">
        <v>88</v>
      </c>
      <c r="AW177" s="13" t="s">
        <v>34</v>
      </c>
      <c r="AX177" s="13" t="s">
        <v>78</v>
      </c>
      <c r="AY177" s="164" t="s">
        <v>172</v>
      </c>
    </row>
    <row r="178" spans="2:51" s="14" customFormat="1" ht="10">
      <c r="B178" s="175"/>
      <c r="D178" s="163" t="s">
        <v>181</v>
      </c>
      <c r="E178" s="176" t="s">
        <v>1</v>
      </c>
      <c r="F178" s="177" t="s">
        <v>221</v>
      </c>
      <c r="H178" s="178">
        <v>253.5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181</v>
      </c>
      <c r="AU178" s="176" t="s">
        <v>88</v>
      </c>
      <c r="AV178" s="14" t="s">
        <v>179</v>
      </c>
      <c r="AW178" s="14" t="s">
        <v>34</v>
      </c>
      <c r="AX178" s="14" t="s">
        <v>85</v>
      </c>
      <c r="AY178" s="176" t="s">
        <v>172</v>
      </c>
    </row>
    <row r="179" spans="1:65" s="2" customFormat="1" ht="24.15" customHeight="1">
      <c r="A179" s="32"/>
      <c r="B179" s="148"/>
      <c r="C179" s="183" t="s">
        <v>7</v>
      </c>
      <c r="D179" s="183" t="s">
        <v>250</v>
      </c>
      <c r="E179" s="184" t="s">
        <v>1490</v>
      </c>
      <c r="F179" s="185" t="s">
        <v>1491</v>
      </c>
      <c r="G179" s="186" t="s">
        <v>200</v>
      </c>
      <c r="H179" s="187">
        <v>257.303</v>
      </c>
      <c r="I179" s="188"/>
      <c r="J179" s="189">
        <f>ROUND(I179*H179,2)</f>
        <v>0</v>
      </c>
      <c r="K179" s="185" t="s">
        <v>178</v>
      </c>
      <c r="L179" s="190"/>
      <c r="M179" s="191" t="s">
        <v>1</v>
      </c>
      <c r="N179" s="192" t="s">
        <v>43</v>
      </c>
      <c r="O179" s="58"/>
      <c r="P179" s="158">
        <f>O179*H179</f>
        <v>0</v>
      </c>
      <c r="Q179" s="158">
        <v>0.0036</v>
      </c>
      <c r="R179" s="158">
        <f>Q179*H179</f>
        <v>0.9262908</v>
      </c>
      <c r="S179" s="158">
        <v>0</v>
      </c>
      <c r="T179" s="15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0" t="s">
        <v>211</v>
      </c>
      <c r="AT179" s="160" t="s">
        <v>250</v>
      </c>
      <c r="AU179" s="160" t="s">
        <v>88</v>
      </c>
      <c r="AY179" s="17" t="s">
        <v>172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7" t="s">
        <v>85</v>
      </c>
      <c r="BK179" s="161">
        <f>ROUND(I179*H179,2)</f>
        <v>0</v>
      </c>
      <c r="BL179" s="17" t="s">
        <v>179</v>
      </c>
      <c r="BM179" s="160" t="s">
        <v>1492</v>
      </c>
    </row>
    <row r="180" spans="2:51" s="13" customFormat="1" ht="10">
      <c r="B180" s="162"/>
      <c r="D180" s="163" t="s">
        <v>181</v>
      </c>
      <c r="F180" s="165" t="s">
        <v>1493</v>
      </c>
      <c r="H180" s="166">
        <v>257.303</v>
      </c>
      <c r="I180" s="167"/>
      <c r="L180" s="162"/>
      <c r="M180" s="168"/>
      <c r="N180" s="169"/>
      <c r="O180" s="169"/>
      <c r="P180" s="169"/>
      <c r="Q180" s="169"/>
      <c r="R180" s="169"/>
      <c r="S180" s="169"/>
      <c r="T180" s="170"/>
      <c r="AT180" s="164" t="s">
        <v>181</v>
      </c>
      <c r="AU180" s="164" t="s">
        <v>88</v>
      </c>
      <c r="AV180" s="13" t="s">
        <v>88</v>
      </c>
      <c r="AW180" s="13" t="s">
        <v>3</v>
      </c>
      <c r="AX180" s="13" t="s">
        <v>85</v>
      </c>
      <c r="AY180" s="164" t="s">
        <v>172</v>
      </c>
    </row>
    <row r="181" spans="1:65" s="2" customFormat="1" ht="24.15" customHeight="1">
      <c r="A181" s="32"/>
      <c r="B181" s="148"/>
      <c r="C181" s="149" t="s">
        <v>286</v>
      </c>
      <c r="D181" s="149" t="s">
        <v>174</v>
      </c>
      <c r="E181" s="150" t="s">
        <v>1494</v>
      </c>
      <c r="F181" s="151" t="s">
        <v>1495</v>
      </c>
      <c r="G181" s="152" t="s">
        <v>260</v>
      </c>
      <c r="H181" s="153">
        <v>53</v>
      </c>
      <c r="I181" s="154"/>
      <c r="J181" s="155">
        <f>ROUND(I181*H181,2)</f>
        <v>0</v>
      </c>
      <c r="K181" s="151" t="s">
        <v>178</v>
      </c>
      <c r="L181" s="33"/>
      <c r="M181" s="156" t="s">
        <v>1</v>
      </c>
      <c r="N181" s="157" t="s">
        <v>43</v>
      </c>
      <c r="O181" s="58"/>
      <c r="P181" s="158">
        <f>O181*H181</f>
        <v>0</v>
      </c>
      <c r="Q181" s="158">
        <v>0</v>
      </c>
      <c r="R181" s="158">
        <f>Q181*H181</f>
        <v>0</v>
      </c>
      <c r="S181" s="158">
        <v>0</v>
      </c>
      <c r="T181" s="15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0" t="s">
        <v>179</v>
      </c>
      <c r="AT181" s="160" t="s">
        <v>174</v>
      </c>
      <c r="AU181" s="160" t="s">
        <v>88</v>
      </c>
      <c r="AY181" s="17" t="s">
        <v>172</v>
      </c>
      <c r="BE181" s="161">
        <f>IF(N181="základní",J181,0)</f>
        <v>0</v>
      </c>
      <c r="BF181" s="161">
        <f>IF(N181="snížená",J181,0)</f>
        <v>0</v>
      </c>
      <c r="BG181" s="161">
        <f>IF(N181="zákl. přenesená",J181,0)</f>
        <v>0</v>
      </c>
      <c r="BH181" s="161">
        <f>IF(N181="sníž. přenesená",J181,0)</f>
        <v>0</v>
      </c>
      <c r="BI181" s="161">
        <f>IF(N181="nulová",J181,0)</f>
        <v>0</v>
      </c>
      <c r="BJ181" s="17" t="s">
        <v>85</v>
      </c>
      <c r="BK181" s="161">
        <f>ROUND(I181*H181,2)</f>
        <v>0</v>
      </c>
      <c r="BL181" s="17" t="s">
        <v>179</v>
      </c>
      <c r="BM181" s="160" t="s">
        <v>1496</v>
      </c>
    </row>
    <row r="182" spans="1:65" s="2" customFormat="1" ht="14.4" customHeight="1">
      <c r="A182" s="32"/>
      <c r="B182" s="148"/>
      <c r="C182" s="183" t="s">
        <v>291</v>
      </c>
      <c r="D182" s="183" t="s">
        <v>250</v>
      </c>
      <c r="E182" s="184" t="s">
        <v>1497</v>
      </c>
      <c r="F182" s="185" t="s">
        <v>1498</v>
      </c>
      <c r="G182" s="186" t="s">
        <v>260</v>
      </c>
      <c r="H182" s="187">
        <v>53</v>
      </c>
      <c r="I182" s="188"/>
      <c r="J182" s="189">
        <f>ROUND(I182*H182,2)</f>
        <v>0</v>
      </c>
      <c r="K182" s="185" t="s">
        <v>178</v>
      </c>
      <c r="L182" s="190"/>
      <c r="M182" s="191" t="s">
        <v>1</v>
      </c>
      <c r="N182" s="192" t="s">
        <v>43</v>
      </c>
      <c r="O182" s="58"/>
      <c r="P182" s="158">
        <f>O182*H182</f>
        <v>0</v>
      </c>
      <c r="Q182" s="158">
        <v>0.0008</v>
      </c>
      <c r="R182" s="158">
        <f>Q182*H182</f>
        <v>0.0424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211</v>
      </c>
      <c r="AT182" s="160" t="s">
        <v>250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179</v>
      </c>
      <c r="BM182" s="160" t="s">
        <v>1499</v>
      </c>
    </row>
    <row r="183" spans="1:65" s="2" customFormat="1" ht="24.15" customHeight="1">
      <c r="A183" s="32"/>
      <c r="B183" s="148"/>
      <c r="C183" s="149" t="s">
        <v>298</v>
      </c>
      <c r="D183" s="149" t="s">
        <v>174</v>
      </c>
      <c r="E183" s="150" t="s">
        <v>1500</v>
      </c>
      <c r="F183" s="151" t="s">
        <v>1501</v>
      </c>
      <c r="G183" s="152" t="s">
        <v>260</v>
      </c>
      <c r="H183" s="153">
        <v>53</v>
      </c>
      <c r="I183" s="154"/>
      <c r="J183" s="155">
        <f>ROUND(I183*H183,2)</f>
        <v>0</v>
      </c>
      <c r="K183" s="151" t="s">
        <v>178</v>
      </c>
      <c r="L183" s="33"/>
      <c r="M183" s="156" t="s">
        <v>1</v>
      </c>
      <c r="N183" s="157" t="s">
        <v>43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0</v>
      </c>
      <c r="T183" s="15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0" t="s">
        <v>179</v>
      </c>
      <c r="AT183" s="160" t="s">
        <v>174</v>
      </c>
      <c r="AU183" s="160" t="s">
        <v>88</v>
      </c>
      <c r="AY183" s="17" t="s">
        <v>172</v>
      </c>
      <c r="BE183" s="161">
        <f>IF(N183="základní",J183,0)</f>
        <v>0</v>
      </c>
      <c r="BF183" s="161">
        <f>IF(N183="snížená",J183,0)</f>
        <v>0</v>
      </c>
      <c r="BG183" s="161">
        <f>IF(N183="zákl. přenesená",J183,0)</f>
        <v>0</v>
      </c>
      <c r="BH183" s="161">
        <f>IF(N183="sníž. přenesená",J183,0)</f>
        <v>0</v>
      </c>
      <c r="BI183" s="161">
        <f>IF(N183="nulová",J183,0)</f>
        <v>0</v>
      </c>
      <c r="BJ183" s="17" t="s">
        <v>85</v>
      </c>
      <c r="BK183" s="161">
        <f>ROUND(I183*H183,2)</f>
        <v>0</v>
      </c>
      <c r="BL183" s="17" t="s">
        <v>179</v>
      </c>
      <c r="BM183" s="160" t="s">
        <v>1502</v>
      </c>
    </row>
    <row r="184" spans="1:65" s="2" customFormat="1" ht="24.15" customHeight="1">
      <c r="A184" s="32"/>
      <c r="B184" s="148"/>
      <c r="C184" s="183" t="s">
        <v>312</v>
      </c>
      <c r="D184" s="183" t="s">
        <v>250</v>
      </c>
      <c r="E184" s="184" t="s">
        <v>1503</v>
      </c>
      <c r="F184" s="185" t="s">
        <v>1504</v>
      </c>
      <c r="G184" s="186" t="s">
        <v>260</v>
      </c>
      <c r="H184" s="187">
        <v>53</v>
      </c>
      <c r="I184" s="188"/>
      <c r="J184" s="189">
        <f>ROUND(I184*H184,2)</f>
        <v>0</v>
      </c>
      <c r="K184" s="185" t="s">
        <v>178</v>
      </c>
      <c r="L184" s="190"/>
      <c r="M184" s="191" t="s">
        <v>1</v>
      </c>
      <c r="N184" s="192" t="s">
        <v>43</v>
      </c>
      <c r="O184" s="58"/>
      <c r="P184" s="158">
        <f>O184*H184</f>
        <v>0</v>
      </c>
      <c r="Q184" s="158">
        <v>0.00114</v>
      </c>
      <c r="R184" s="158">
        <f>Q184*H184</f>
        <v>0.060419999999999995</v>
      </c>
      <c r="S184" s="158">
        <v>0</v>
      </c>
      <c r="T184" s="15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0" t="s">
        <v>211</v>
      </c>
      <c r="AT184" s="160" t="s">
        <v>250</v>
      </c>
      <c r="AU184" s="160" t="s">
        <v>88</v>
      </c>
      <c r="AY184" s="17" t="s">
        <v>172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7" t="s">
        <v>85</v>
      </c>
      <c r="BK184" s="161">
        <f>ROUND(I184*H184,2)</f>
        <v>0</v>
      </c>
      <c r="BL184" s="17" t="s">
        <v>179</v>
      </c>
      <c r="BM184" s="160" t="s">
        <v>1505</v>
      </c>
    </row>
    <row r="185" spans="1:47" s="2" customFormat="1" ht="18">
      <c r="A185" s="32"/>
      <c r="B185" s="33"/>
      <c r="C185" s="32"/>
      <c r="D185" s="163" t="s">
        <v>191</v>
      </c>
      <c r="E185" s="32"/>
      <c r="F185" s="171" t="s">
        <v>1506</v>
      </c>
      <c r="G185" s="32"/>
      <c r="H185" s="32"/>
      <c r="I185" s="172"/>
      <c r="J185" s="32"/>
      <c r="K185" s="32"/>
      <c r="L185" s="33"/>
      <c r="M185" s="173"/>
      <c r="N185" s="174"/>
      <c r="O185" s="58"/>
      <c r="P185" s="58"/>
      <c r="Q185" s="58"/>
      <c r="R185" s="58"/>
      <c r="S185" s="58"/>
      <c r="T185" s="5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191</v>
      </c>
      <c r="AU185" s="17" t="s">
        <v>88</v>
      </c>
    </row>
    <row r="186" spans="1:65" s="2" customFormat="1" ht="24.15" customHeight="1">
      <c r="A186" s="32"/>
      <c r="B186" s="148"/>
      <c r="C186" s="149" t="s">
        <v>319</v>
      </c>
      <c r="D186" s="149" t="s">
        <v>174</v>
      </c>
      <c r="E186" s="150" t="s">
        <v>469</v>
      </c>
      <c r="F186" s="151" t="s">
        <v>470</v>
      </c>
      <c r="G186" s="152" t="s">
        <v>200</v>
      </c>
      <c r="H186" s="153">
        <v>40</v>
      </c>
      <c r="I186" s="154"/>
      <c r="J186" s="155">
        <f>ROUND(I186*H186,2)</f>
        <v>0</v>
      </c>
      <c r="K186" s="151" t="s">
        <v>1</v>
      </c>
      <c r="L186" s="33"/>
      <c r="M186" s="156" t="s">
        <v>1</v>
      </c>
      <c r="N186" s="157" t="s">
        <v>43</v>
      </c>
      <c r="O186" s="58"/>
      <c r="P186" s="158">
        <f>O186*H186</f>
        <v>0</v>
      </c>
      <c r="Q186" s="158">
        <v>0</v>
      </c>
      <c r="R186" s="158">
        <f>Q186*H186</f>
        <v>0</v>
      </c>
      <c r="S186" s="158">
        <v>0</v>
      </c>
      <c r="T186" s="15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0" t="s">
        <v>179</v>
      </c>
      <c r="AT186" s="160" t="s">
        <v>174</v>
      </c>
      <c r="AU186" s="160" t="s">
        <v>88</v>
      </c>
      <c r="AY186" s="17" t="s">
        <v>172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7" t="s">
        <v>85</v>
      </c>
      <c r="BK186" s="161">
        <f>ROUND(I186*H186,2)</f>
        <v>0</v>
      </c>
      <c r="BL186" s="17" t="s">
        <v>179</v>
      </c>
      <c r="BM186" s="160" t="s">
        <v>1507</v>
      </c>
    </row>
    <row r="187" spans="1:47" s="2" customFormat="1" ht="18">
      <c r="A187" s="32"/>
      <c r="B187" s="33"/>
      <c r="C187" s="32"/>
      <c r="D187" s="163" t="s">
        <v>191</v>
      </c>
      <c r="E187" s="32"/>
      <c r="F187" s="171" t="s">
        <v>472</v>
      </c>
      <c r="G187" s="32"/>
      <c r="H187" s="32"/>
      <c r="I187" s="172"/>
      <c r="J187" s="32"/>
      <c r="K187" s="32"/>
      <c r="L187" s="33"/>
      <c r="M187" s="173"/>
      <c r="N187" s="174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191</v>
      </c>
      <c r="AU187" s="17" t="s">
        <v>88</v>
      </c>
    </row>
    <row r="188" spans="1:65" s="2" customFormat="1" ht="24.15" customHeight="1">
      <c r="A188" s="32"/>
      <c r="B188" s="148"/>
      <c r="C188" s="149" t="s">
        <v>324</v>
      </c>
      <c r="D188" s="149" t="s">
        <v>174</v>
      </c>
      <c r="E188" s="150" t="s">
        <v>1508</v>
      </c>
      <c r="F188" s="151" t="s">
        <v>1509</v>
      </c>
      <c r="G188" s="152" t="s">
        <v>260</v>
      </c>
      <c r="H188" s="153">
        <v>23</v>
      </c>
      <c r="I188" s="154"/>
      <c r="J188" s="155">
        <f>ROUND(I188*H188,2)</f>
        <v>0</v>
      </c>
      <c r="K188" s="151" t="s">
        <v>178</v>
      </c>
      <c r="L188" s="33"/>
      <c r="M188" s="156" t="s">
        <v>1</v>
      </c>
      <c r="N188" s="157" t="s">
        <v>43</v>
      </c>
      <c r="O188" s="58"/>
      <c r="P188" s="158">
        <f>O188*H188</f>
        <v>0</v>
      </c>
      <c r="Q188" s="158">
        <v>0.04694</v>
      </c>
      <c r="R188" s="158">
        <f>Q188*H188</f>
        <v>1.07962</v>
      </c>
      <c r="S188" s="158">
        <v>0</v>
      </c>
      <c r="T188" s="15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0" t="s">
        <v>179</v>
      </c>
      <c r="AT188" s="160" t="s">
        <v>174</v>
      </c>
      <c r="AU188" s="160" t="s">
        <v>88</v>
      </c>
      <c r="AY188" s="17" t="s">
        <v>172</v>
      </c>
      <c r="BE188" s="161">
        <f>IF(N188="základní",J188,0)</f>
        <v>0</v>
      </c>
      <c r="BF188" s="161">
        <f>IF(N188="snížená",J188,0)</f>
        <v>0</v>
      </c>
      <c r="BG188" s="161">
        <f>IF(N188="zákl. přenesená",J188,0)</f>
        <v>0</v>
      </c>
      <c r="BH188" s="161">
        <f>IF(N188="sníž. přenesená",J188,0)</f>
        <v>0</v>
      </c>
      <c r="BI188" s="161">
        <f>IF(N188="nulová",J188,0)</f>
        <v>0</v>
      </c>
      <c r="BJ188" s="17" t="s">
        <v>85</v>
      </c>
      <c r="BK188" s="161">
        <f>ROUND(I188*H188,2)</f>
        <v>0</v>
      </c>
      <c r="BL188" s="17" t="s">
        <v>179</v>
      </c>
      <c r="BM188" s="160" t="s">
        <v>1510</v>
      </c>
    </row>
    <row r="189" spans="1:65" s="2" customFormat="1" ht="14.4" customHeight="1">
      <c r="A189" s="32"/>
      <c r="B189" s="148"/>
      <c r="C189" s="149" t="s">
        <v>328</v>
      </c>
      <c r="D189" s="149" t="s">
        <v>174</v>
      </c>
      <c r="E189" s="150" t="s">
        <v>549</v>
      </c>
      <c r="F189" s="151" t="s">
        <v>550</v>
      </c>
      <c r="G189" s="152" t="s">
        <v>200</v>
      </c>
      <c r="H189" s="153">
        <v>279</v>
      </c>
      <c r="I189" s="154"/>
      <c r="J189" s="155">
        <f>ROUND(I189*H189,2)</f>
        <v>0</v>
      </c>
      <c r="K189" s="151" t="s">
        <v>178</v>
      </c>
      <c r="L189" s="33"/>
      <c r="M189" s="156" t="s">
        <v>1</v>
      </c>
      <c r="N189" s="157" t="s">
        <v>43</v>
      </c>
      <c r="O189" s="58"/>
      <c r="P189" s="158">
        <f>O189*H189</f>
        <v>0</v>
      </c>
      <c r="Q189" s="158">
        <v>9E-05</v>
      </c>
      <c r="R189" s="158">
        <f>Q189*H189</f>
        <v>0.02511</v>
      </c>
      <c r="S189" s="158">
        <v>0</v>
      </c>
      <c r="T189" s="15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0" t="s">
        <v>179</v>
      </c>
      <c r="AT189" s="160" t="s">
        <v>174</v>
      </c>
      <c r="AU189" s="160" t="s">
        <v>88</v>
      </c>
      <c r="AY189" s="17" t="s">
        <v>172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7" t="s">
        <v>85</v>
      </c>
      <c r="BK189" s="161">
        <f>ROUND(I189*H189,2)</f>
        <v>0</v>
      </c>
      <c r="BL189" s="17" t="s">
        <v>179</v>
      </c>
      <c r="BM189" s="160" t="s">
        <v>1511</v>
      </c>
    </row>
    <row r="190" spans="1:65" s="2" customFormat="1" ht="14.4" customHeight="1">
      <c r="A190" s="32"/>
      <c r="B190" s="148"/>
      <c r="C190" s="149" t="s">
        <v>332</v>
      </c>
      <c r="D190" s="149" t="s">
        <v>174</v>
      </c>
      <c r="E190" s="150" t="s">
        <v>554</v>
      </c>
      <c r="F190" s="151" t="s">
        <v>555</v>
      </c>
      <c r="G190" s="152" t="s">
        <v>556</v>
      </c>
      <c r="H190" s="153">
        <v>1</v>
      </c>
      <c r="I190" s="154"/>
      <c r="J190" s="155">
        <f>ROUND(I190*H190,2)</f>
        <v>0</v>
      </c>
      <c r="K190" s="151" t="s">
        <v>1</v>
      </c>
      <c r="L190" s="33"/>
      <c r="M190" s="156" t="s">
        <v>1</v>
      </c>
      <c r="N190" s="157" t="s">
        <v>43</v>
      </c>
      <c r="O190" s="58"/>
      <c r="P190" s="158">
        <f>O190*H190</f>
        <v>0</v>
      </c>
      <c r="Q190" s="158">
        <v>0</v>
      </c>
      <c r="R190" s="158">
        <f>Q190*H190</f>
        <v>0</v>
      </c>
      <c r="S190" s="158">
        <v>0</v>
      </c>
      <c r="T190" s="15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0" t="s">
        <v>179</v>
      </c>
      <c r="AT190" s="160" t="s">
        <v>174</v>
      </c>
      <c r="AU190" s="160" t="s">
        <v>88</v>
      </c>
      <c r="AY190" s="17" t="s">
        <v>172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7" t="s">
        <v>85</v>
      </c>
      <c r="BK190" s="161">
        <f>ROUND(I190*H190,2)</f>
        <v>0</v>
      </c>
      <c r="BL190" s="17" t="s">
        <v>179</v>
      </c>
      <c r="BM190" s="160" t="s">
        <v>1512</v>
      </c>
    </row>
    <row r="191" spans="2:63" s="12" customFormat="1" ht="22.75" customHeight="1">
      <c r="B191" s="135"/>
      <c r="D191" s="136" t="s">
        <v>77</v>
      </c>
      <c r="E191" s="146" t="s">
        <v>222</v>
      </c>
      <c r="F191" s="146" t="s">
        <v>558</v>
      </c>
      <c r="I191" s="138"/>
      <c r="J191" s="147">
        <f>BK191</f>
        <v>0</v>
      </c>
      <c r="L191" s="135"/>
      <c r="M191" s="140"/>
      <c r="N191" s="141"/>
      <c r="O191" s="141"/>
      <c r="P191" s="142">
        <f>SUM(P192:P193)</f>
        <v>0</v>
      </c>
      <c r="Q191" s="141"/>
      <c r="R191" s="142">
        <f>SUM(R192:R193)</f>
        <v>0.01048</v>
      </c>
      <c r="S191" s="141"/>
      <c r="T191" s="143">
        <f>SUM(T192:T193)</f>
        <v>0.768</v>
      </c>
      <c r="AR191" s="136" t="s">
        <v>85</v>
      </c>
      <c r="AT191" s="144" t="s">
        <v>77</v>
      </c>
      <c r="AU191" s="144" t="s">
        <v>85</v>
      </c>
      <c r="AY191" s="136" t="s">
        <v>172</v>
      </c>
      <c r="BK191" s="145">
        <f>SUM(BK192:BK193)</f>
        <v>0</v>
      </c>
    </row>
    <row r="192" spans="1:65" s="2" customFormat="1" ht="24.15" customHeight="1">
      <c r="A192" s="32"/>
      <c r="B192" s="148"/>
      <c r="C192" s="149" t="s">
        <v>339</v>
      </c>
      <c r="D192" s="149" t="s">
        <v>174</v>
      </c>
      <c r="E192" s="150" t="s">
        <v>565</v>
      </c>
      <c r="F192" s="151" t="s">
        <v>566</v>
      </c>
      <c r="G192" s="152" t="s">
        <v>200</v>
      </c>
      <c r="H192" s="153">
        <v>2</v>
      </c>
      <c r="I192" s="154"/>
      <c r="J192" s="155">
        <f>ROUND(I192*H192,2)</f>
        <v>0</v>
      </c>
      <c r="K192" s="151" t="s">
        <v>178</v>
      </c>
      <c r="L192" s="33"/>
      <c r="M192" s="156" t="s">
        <v>1</v>
      </c>
      <c r="N192" s="157" t="s">
        <v>43</v>
      </c>
      <c r="O192" s="58"/>
      <c r="P192" s="158">
        <f>O192*H192</f>
        <v>0</v>
      </c>
      <c r="Q192" s="158">
        <v>0.00524</v>
      </c>
      <c r="R192" s="158">
        <f>Q192*H192</f>
        <v>0.01048</v>
      </c>
      <c r="S192" s="158">
        <v>0.384</v>
      </c>
      <c r="T192" s="159">
        <f>S192*H192</f>
        <v>0.768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0" t="s">
        <v>179</v>
      </c>
      <c r="AT192" s="160" t="s">
        <v>174</v>
      </c>
      <c r="AU192" s="160" t="s">
        <v>88</v>
      </c>
      <c r="AY192" s="17" t="s">
        <v>172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7" t="s">
        <v>85</v>
      </c>
      <c r="BK192" s="161">
        <f>ROUND(I192*H192,2)</f>
        <v>0</v>
      </c>
      <c r="BL192" s="17" t="s">
        <v>179</v>
      </c>
      <c r="BM192" s="160" t="s">
        <v>1513</v>
      </c>
    </row>
    <row r="193" spans="1:47" s="2" customFormat="1" ht="18">
      <c r="A193" s="32"/>
      <c r="B193" s="33"/>
      <c r="C193" s="32"/>
      <c r="D193" s="163" t="s">
        <v>191</v>
      </c>
      <c r="E193" s="32"/>
      <c r="F193" s="171" t="s">
        <v>1432</v>
      </c>
      <c r="G193" s="32"/>
      <c r="H193" s="32"/>
      <c r="I193" s="172"/>
      <c r="J193" s="32"/>
      <c r="K193" s="32"/>
      <c r="L193" s="33"/>
      <c r="M193" s="173"/>
      <c r="N193" s="174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191</v>
      </c>
      <c r="AU193" s="17" t="s">
        <v>88</v>
      </c>
    </row>
    <row r="194" spans="2:63" s="12" customFormat="1" ht="22.75" customHeight="1">
      <c r="B194" s="135"/>
      <c r="D194" s="136" t="s">
        <v>77</v>
      </c>
      <c r="E194" s="146" t="s">
        <v>595</v>
      </c>
      <c r="F194" s="146" t="s">
        <v>596</v>
      </c>
      <c r="I194" s="138"/>
      <c r="J194" s="147">
        <f>BK194</f>
        <v>0</v>
      </c>
      <c r="L194" s="135"/>
      <c r="M194" s="140"/>
      <c r="N194" s="141"/>
      <c r="O194" s="141"/>
      <c r="P194" s="142">
        <f>SUM(P195:P199)</f>
        <v>0</v>
      </c>
      <c r="Q194" s="141"/>
      <c r="R194" s="142">
        <f>SUM(R195:R199)</f>
        <v>0</v>
      </c>
      <c r="S194" s="141"/>
      <c r="T194" s="143">
        <f>SUM(T195:T199)</f>
        <v>0</v>
      </c>
      <c r="AR194" s="136" t="s">
        <v>85</v>
      </c>
      <c r="AT194" s="144" t="s">
        <v>77</v>
      </c>
      <c r="AU194" s="144" t="s">
        <v>85</v>
      </c>
      <c r="AY194" s="136" t="s">
        <v>172</v>
      </c>
      <c r="BK194" s="145">
        <f>SUM(BK195:BK199)</f>
        <v>0</v>
      </c>
    </row>
    <row r="195" spans="1:65" s="2" customFormat="1" ht="24.15" customHeight="1">
      <c r="A195" s="32"/>
      <c r="B195" s="148"/>
      <c r="C195" s="149" t="s">
        <v>343</v>
      </c>
      <c r="D195" s="149" t="s">
        <v>174</v>
      </c>
      <c r="E195" s="150" t="s">
        <v>598</v>
      </c>
      <c r="F195" s="151" t="s">
        <v>599</v>
      </c>
      <c r="G195" s="152" t="s">
        <v>294</v>
      </c>
      <c r="H195" s="153">
        <v>46.488</v>
      </c>
      <c r="I195" s="154"/>
      <c r="J195" s="155">
        <f>ROUND(I195*H195,2)</f>
        <v>0</v>
      </c>
      <c r="K195" s="151" t="s">
        <v>178</v>
      </c>
      <c r="L195" s="33"/>
      <c r="M195" s="156" t="s">
        <v>1</v>
      </c>
      <c r="N195" s="157" t="s">
        <v>43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0" t="s">
        <v>179</v>
      </c>
      <c r="AT195" s="160" t="s">
        <v>174</v>
      </c>
      <c r="AU195" s="160" t="s">
        <v>88</v>
      </c>
      <c r="AY195" s="17" t="s">
        <v>172</v>
      </c>
      <c r="BE195" s="161">
        <f>IF(N195="základní",J195,0)</f>
        <v>0</v>
      </c>
      <c r="BF195" s="161">
        <f>IF(N195="snížená",J195,0)</f>
        <v>0</v>
      </c>
      <c r="BG195" s="161">
        <f>IF(N195="zákl. přenesená",J195,0)</f>
        <v>0</v>
      </c>
      <c r="BH195" s="161">
        <f>IF(N195="sníž. přenesená",J195,0)</f>
        <v>0</v>
      </c>
      <c r="BI195" s="161">
        <f>IF(N195="nulová",J195,0)</f>
        <v>0</v>
      </c>
      <c r="BJ195" s="17" t="s">
        <v>85</v>
      </c>
      <c r="BK195" s="161">
        <f>ROUND(I195*H195,2)</f>
        <v>0</v>
      </c>
      <c r="BL195" s="17" t="s">
        <v>179</v>
      </c>
      <c r="BM195" s="160" t="s">
        <v>1514</v>
      </c>
    </row>
    <row r="196" spans="1:65" s="2" customFormat="1" ht="24.15" customHeight="1">
      <c r="A196" s="32"/>
      <c r="B196" s="148"/>
      <c r="C196" s="149" t="s">
        <v>348</v>
      </c>
      <c r="D196" s="149" t="s">
        <v>174</v>
      </c>
      <c r="E196" s="150" t="s">
        <v>602</v>
      </c>
      <c r="F196" s="151" t="s">
        <v>603</v>
      </c>
      <c r="G196" s="152" t="s">
        <v>294</v>
      </c>
      <c r="H196" s="153">
        <v>46.488</v>
      </c>
      <c r="I196" s="154"/>
      <c r="J196" s="155">
        <f>ROUND(I196*H196,2)</f>
        <v>0</v>
      </c>
      <c r="K196" s="151" t="s">
        <v>178</v>
      </c>
      <c r="L196" s="33"/>
      <c r="M196" s="156" t="s">
        <v>1</v>
      </c>
      <c r="N196" s="157" t="s">
        <v>43</v>
      </c>
      <c r="O196" s="58"/>
      <c r="P196" s="158">
        <f>O196*H196</f>
        <v>0</v>
      </c>
      <c r="Q196" s="158">
        <v>0</v>
      </c>
      <c r="R196" s="158">
        <f>Q196*H196</f>
        <v>0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179</v>
      </c>
      <c r="AT196" s="160" t="s">
        <v>174</v>
      </c>
      <c r="AU196" s="160" t="s">
        <v>88</v>
      </c>
      <c r="AY196" s="17" t="s">
        <v>172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179</v>
      </c>
      <c r="BM196" s="160" t="s">
        <v>1515</v>
      </c>
    </row>
    <row r="197" spans="1:65" s="2" customFormat="1" ht="24.15" customHeight="1">
      <c r="A197" s="32"/>
      <c r="B197" s="148"/>
      <c r="C197" s="149" t="s">
        <v>352</v>
      </c>
      <c r="D197" s="149" t="s">
        <v>174</v>
      </c>
      <c r="E197" s="150" t="s">
        <v>606</v>
      </c>
      <c r="F197" s="151" t="s">
        <v>607</v>
      </c>
      <c r="G197" s="152" t="s">
        <v>294</v>
      </c>
      <c r="H197" s="153">
        <v>232.44</v>
      </c>
      <c r="I197" s="154"/>
      <c r="J197" s="155">
        <f>ROUND(I197*H197,2)</f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179</v>
      </c>
      <c r="AT197" s="160" t="s">
        <v>174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179</v>
      </c>
      <c r="BM197" s="160" t="s">
        <v>1516</v>
      </c>
    </row>
    <row r="198" spans="2:51" s="13" customFormat="1" ht="10">
      <c r="B198" s="162"/>
      <c r="D198" s="163" t="s">
        <v>181</v>
      </c>
      <c r="F198" s="165" t="s">
        <v>1517</v>
      </c>
      <c r="H198" s="166">
        <v>232.44</v>
      </c>
      <c r="I198" s="167"/>
      <c r="L198" s="162"/>
      <c r="M198" s="168"/>
      <c r="N198" s="169"/>
      <c r="O198" s="169"/>
      <c r="P198" s="169"/>
      <c r="Q198" s="169"/>
      <c r="R198" s="169"/>
      <c r="S198" s="169"/>
      <c r="T198" s="170"/>
      <c r="AT198" s="164" t="s">
        <v>181</v>
      </c>
      <c r="AU198" s="164" t="s">
        <v>88</v>
      </c>
      <c r="AV198" s="13" t="s">
        <v>88</v>
      </c>
      <c r="AW198" s="13" t="s">
        <v>3</v>
      </c>
      <c r="AX198" s="13" t="s">
        <v>85</v>
      </c>
      <c r="AY198" s="164" t="s">
        <v>172</v>
      </c>
    </row>
    <row r="199" spans="1:65" s="2" customFormat="1" ht="24.15" customHeight="1">
      <c r="A199" s="32"/>
      <c r="B199" s="148"/>
      <c r="C199" s="149" t="s">
        <v>357</v>
      </c>
      <c r="D199" s="149" t="s">
        <v>174</v>
      </c>
      <c r="E199" s="150" t="s">
        <v>614</v>
      </c>
      <c r="F199" s="151" t="s">
        <v>615</v>
      </c>
      <c r="G199" s="152" t="s">
        <v>294</v>
      </c>
      <c r="H199" s="153">
        <v>46.488</v>
      </c>
      <c r="I199" s="154"/>
      <c r="J199" s="155">
        <f>ROUND(I199*H199,2)</f>
        <v>0</v>
      </c>
      <c r="K199" s="151" t="s">
        <v>178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179</v>
      </c>
      <c r="AT199" s="160" t="s">
        <v>174</v>
      </c>
      <c r="AU199" s="160" t="s">
        <v>88</v>
      </c>
      <c r="AY199" s="17" t="s">
        <v>172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179</v>
      </c>
      <c r="BM199" s="160" t="s">
        <v>1518</v>
      </c>
    </row>
    <row r="200" spans="2:63" s="12" customFormat="1" ht="22.75" customHeight="1">
      <c r="B200" s="135"/>
      <c r="D200" s="136" t="s">
        <v>77</v>
      </c>
      <c r="E200" s="146" t="s">
        <v>617</v>
      </c>
      <c r="F200" s="146" t="s">
        <v>618</v>
      </c>
      <c r="I200" s="138"/>
      <c r="J200" s="147">
        <f>BK200</f>
        <v>0</v>
      </c>
      <c r="L200" s="135"/>
      <c r="M200" s="140"/>
      <c r="N200" s="141"/>
      <c r="O200" s="141"/>
      <c r="P200" s="142">
        <f>SUM(P201:P202)</f>
        <v>0</v>
      </c>
      <c r="Q200" s="141"/>
      <c r="R200" s="142">
        <f>SUM(R201:R202)</f>
        <v>0</v>
      </c>
      <c r="S200" s="141"/>
      <c r="T200" s="143">
        <f>SUM(T201:T202)</f>
        <v>0</v>
      </c>
      <c r="AR200" s="136" t="s">
        <v>85</v>
      </c>
      <c r="AT200" s="144" t="s">
        <v>77</v>
      </c>
      <c r="AU200" s="144" t="s">
        <v>85</v>
      </c>
      <c r="AY200" s="136" t="s">
        <v>172</v>
      </c>
      <c r="BK200" s="145">
        <f>SUM(BK201:BK202)</f>
        <v>0</v>
      </c>
    </row>
    <row r="201" spans="1:65" s="2" customFormat="1" ht="24.15" customHeight="1">
      <c r="A201" s="32"/>
      <c r="B201" s="148"/>
      <c r="C201" s="149" t="s">
        <v>363</v>
      </c>
      <c r="D201" s="149" t="s">
        <v>174</v>
      </c>
      <c r="E201" s="150" t="s">
        <v>620</v>
      </c>
      <c r="F201" s="151" t="s">
        <v>621</v>
      </c>
      <c r="G201" s="152" t="s">
        <v>294</v>
      </c>
      <c r="H201" s="153">
        <v>238.743</v>
      </c>
      <c r="I201" s="154"/>
      <c r="J201" s="155">
        <f>ROUND(I201*H201,2)</f>
        <v>0</v>
      </c>
      <c r="K201" s="151" t="s">
        <v>178</v>
      </c>
      <c r="L201" s="33"/>
      <c r="M201" s="156" t="s">
        <v>1</v>
      </c>
      <c r="N201" s="157" t="s">
        <v>43</v>
      </c>
      <c r="O201" s="58"/>
      <c r="P201" s="158">
        <f>O201*H201</f>
        <v>0</v>
      </c>
      <c r="Q201" s="158">
        <v>0</v>
      </c>
      <c r="R201" s="158">
        <f>Q201*H201</f>
        <v>0</v>
      </c>
      <c r="S201" s="158">
        <v>0</v>
      </c>
      <c r="T201" s="15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0" t="s">
        <v>179</v>
      </c>
      <c r="AT201" s="160" t="s">
        <v>174</v>
      </c>
      <c r="AU201" s="160" t="s">
        <v>88</v>
      </c>
      <c r="AY201" s="17" t="s">
        <v>172</v>
      </c>
      <c r="BE201" s="161">
        <f>IF(N201="základní",J201,0)</f>
        <v>0</v>
      </c>
      <c r="BF201" s="161">
        <f>IF(N201="snížená",J201,0)</f>
        <v>0</v>
      </c>
      <c r="BG201" s="161">
        <f>IF(N201="zákl. přenesená",J201,0)</f>
        <v>0</v>
      </c>
      <c r="BH201" s="161">
        <f>IF(N201="sníž. přenesená",J201,0)</f>
        <v>0</v>
      </c>
      <c r="BI201" s="161">
        <f>IF(N201="nulová",J201,0)</f>
        <v>0</v>
      </c>
      <c r="BJ201" s="17" t="s">
        <v>85</v>
      </c>
      <c r="BK201" s="161">
        <f>ROUND(I201*H201,2)</f>
        <v>0</v>
      </c>
      <c r="BL201" s="17" t="s">
        <v>179</v>
      </c>
      <c r="BM201" s="160" t="s">
        <v>1519</v>
      </c>
    </row>
    <row r="202" spans="1:65" s="2" customFormat="1" ht="24.15" customHeight="1">
      <c r="A202" s="32"/>
      <c r="B202" s="148"/>
      <c r="C202" s="149" t="s">
        <v>370</v>
      </c>
      <c r="D202" s="149" t="s">
        <v>174</v>
      </c>
      <c r="E202" s="150" t="s">
        <v>624</v>
      </c>
      <c r="F202" s="151" t="s">
        <v>625</v>
      </c>
      <c r="G202" s="152" t="s">
        <v>294</v>
      </c>
      <c r="H202" s="153">
        <v>238.743</v>
      </c>
      <c r="I202" s="154"/>
      <c r="J202" s="155">
        <f>ROUND(I202*H202,2)</f>
        <v>0</v>
      </c>
      <c r="K202" s="151" t="s">
        <v>178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0</v>
      </c>
      <c r="R202" s="158">
        <f>Q202*H202</f>
        <v>0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179</v>
      </c>
      <c r="AT202" s="160" t="s">
        <v>174</v>
      </c>
      <c r="AU202" s="160" t="s">
        <v>88</v>
      </c>
      <c r="AY202" s="17" t="s">
        <v>172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179</v>
      </c>
      <c r="BM202" s="160" t="s">
        <v>1520</v>
      </c>
    </row>
    <row r="203" spans="2:63" s="12" customFormat="1" ht="25.9" customHeight="1">
      <c r="B203" s="135"/>
      <c r="D203" s="136" t="s">
        <v>77</v>
      </c>
      <c r="E203" s="137" t="s">
        <v>635</v>
      </c>
      <c r="F203" s="137" t="s">
        <v>636</v>
      </c>
      <c r="I203" s="138"/>
      <c r="J203" s="139">
        <f>BK203</f>
        <v>0</v>
      </c>
      <c r="L203" s="135"/>
      <c r="M203" s="140"/>
      <c r="N203" s="141"/>
      <c r="O203" s="141"/>
      <c r="P203" s="142">
        <f>P204</f>
        <v>0</v>
      </c>
      <c r="Q203" s="141"/>
      <c r="R203" s="142">
        <f>R204</f>
        <v>0</v>
      </c>
      <c r="S203" s="141"/>
      <c r="T203" s="143">
        <f>T204</f>
        <v>0</v>
      </c>
      <c r="AR203" s="136" t="s">
        <v>197</v>
      </c>
      <c r="AT203" s="144" t="s">
        <v>77</v>
      </c>
      <c r="AU203" s="144" t="s">
        <v>78</v>
      </c>
      <c r="AY203" s="136" t="s">
        <v>172</v>
      </c>
      <c r="BK203" s="145">
        <f>BK204</f>
        <v>0</v>
      </c>
    </row>
    <row r="204" spans="2:63" s="12" customFormat="1" ht="22.75" customHeight="1">
      <c r="B204" s="135"/>
      <c r="D204" s="136" t="s">
        <v>77</v>
      </c>
      <c r="E204" s="146" t="s">
        <v>637</v>
      </c>
      <c r="F204" s="146" t="s">
        <v>638</v>
      </c>
      <c r="I204" s="138"/>
      <c r="J204" s="147">
        <f>BK204</f>
        <v>0</v>
      </c>
      <c r="L204" s="135"/>
      <c r="M204" s="140"/>
      <c r="N204" s="141"/>
      <c r="O204" s="141"/>
      <c r="P204" s="142">
        <f>SUM(P205:P206)</f>
        <v>0</v>
      </c>
      <c r="Q204" s="141"/>
      <c r="R204" s="142">
        <f>SUM(R205:R206)</f>
        <v>0</v>
      </c>
      <c r="S204" s="141"/>
      <c r="T204" s="143">
        <f>SUM(T205:T206)</f>
        <v>0</v>
      </c>
      <c r="AR204" s="136" t="s">
        <v>197</v>
      </c>
      <c r="AT204" s="144" t="s">
        <v>77</v>
      </c>
      <c r="AU204" s="144" t="s">
        <v>85</v>
      </c>
      <c r="AY204" s="136" t="s">
        <v>172</v>
      </c>
      <c r="BK204" s="145">
        <f>SUM(BK205:BK206)</f>
        <v>0</v>
      </c>
    </row>
    <row r="205" spans="1:65" s="2" customFormat="1" ht="14.4" customHeight="1">
      <c r="A205" s="32"/>
      <c r="B205" s="148"/>
      <c r="C205" s="149" t="s">
        <v>375</v>
      </c>
      <c r="D205" s="149" t="s">
        <v>174</v>
      </c>
      <c r="E205" s="150" t="s">
        <v>646</v>
      </c>
      <c r="F205" s="151" t="s">
        <v>647</v>
      </c>
      <c r="G205" s="152" t="s">
        <v>556</v>
      </c>
      <c r="H205" s="153">
        <v>1</v>
      </c>
      <c r="I205" s="154"/>
      <c r="J205" s="155">
        <f>ROUND(I205*H205,2)</f>
        <v>0</v>
      </c>
      <c r="K205" s="151" t="s">
        <v>178</v>
      </c>
      <c r="L205" s="33"/>
      <c r="M205" s="156" t="s">
        <v>1</v>
      </c>
      <c r="N205" s="157" t="s">
        <v>43</v>
      </c>
      <c r="O205" s="58"/>
      <c r="P205" s="158">
        <f>O205*H205</f>
        <v>0</v>
      </c>
      <c r="Q205" s="158">
        <v>0</v>
      </c>
      <c r="R205" s="158">
        <f>Q205*H205</f>
        <v>0</v>
      </c>
      <c r="S205" s="158">
        <v>0</v>
      </c>
      <c r="T205" s="15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0" t="s">
        <v>642</v>
      </c>
      <c r="AT205" s="160" t="s">
        <v>174</v>
      </c>
      <c r="AU205" s="160" t="s">
        <v>88</v>
      </c>
      <c r="AY205" s="17" t="s">
        <v>172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7" t="s">
        <v>85</v>
      </c>
      <c r="BK205" s="161">
        <f>ROUND(I205*H205,2)</f>
        <v>0</v>
      </c>
      <c r="BL205" s="17" t="s">
        <v>642</v>
      </c>
      <c r="BM205" s="160" t="s">
        <v>1521</v>
      </c>
    </row>
    <row r="206" spans="1:47" s="2" customFormat="1" ht="18">
      <c r="A206" s="32"/>
      <c r="B206" s="33"/>
      <c r="C206" s="32"/>
      <c r="D206" s="163" t="s">
        <v>191</v>
      </c>
      <c r="E206" s="32"/>
      <c r="F206" s="171" t="s">
        <v>649</v>
      </c>
      <c r="G206" s="32"/>
      <c r="H206" s="32"/>
      <c r="I206" s="172"/>
      <c r="J206" s="32"/>
      <c r="K206" s="32"/>
      <c r="L206" s="33"/>
      <c r="M206" s="193"/>
      <c r="N206" s="194"/>
      <c r="O206" s="195"/>
      <c r="P206" s="195"/>
      <c r="Q206" s="195"/>
      <c r="R206" s="195"/>
      <c r="S206" s="195"/>
      <c r="T206" s="196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191</v>
      </c>
      <c r="AU206" s="17" t="s">
        <v>88</v>
      </c>
    </row>
    <row r="207" spans="1:31" s="2" customFormat="1" ht="7" customHeight="1">
      <c r="A207" s="32"/>
      <c r="B207" s="47"/>
      <c r="C207" s="48"/>
      <c r="D207" s="48"/>
      <c r="E207" s="48"/>
      <c r="F207" s="48"/>
      <c r="G207" s="48"/>
      <c r="H207" s="48"/>
      <c r="I207" s="48"/>
      <c r="J207" s="48"/>
      <c r="K207" s="48"/>
      <c r="L207" s="33"/>
      <c r="M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</sheetData>
  <autoFilter ref="C128:K206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1"/>
  <sheetViews>
    <sheetView showGridLines="0" tabSelected="1" workbookViewId="0" topLeftCell="A194">
      <selection activeCell="H203" sqref="H203:H20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112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1523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ROUND((SUM(BE127:BE370)),2)</f>
        <v>0</v>
      </c>
      <c r="G35" s="32"/>
      <c r="H35" s="32"/>
      <c r="I35" s="105">
        <v>0.21</v>
      </c>
      <c r="J35" s="104">
        <f>ROUND(((SUM(BE127:BE370))*I35),2)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ROUND((SUM(BF127:BF370)),2)</f>
        <v>0</v>
      </c>
      <c r="G36" s="32"/>
      <c r="H36" s="32"/>
      <c r="I36" s="105">
        <v>0.15</v>
      </c>
      <c r="J36" s="104">
        <f>ROUND(((SUM(BF127:BF370))*I36),2)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ROUND((SUM(BG127:BG370)),2)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ROUND((SUM(BH127:BH370)),2)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ROUND((SUM(BI127:BI370)),2)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101 - OZ Svobodova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1524</v>
      </c>
      <c r="E101" s="123"/>
      <c r="F101" s="123"/>
      <c r="G101" s="123"/>
      <c r="H101" s="123"/>
      <c r="I101" s="123"/>
      <c r="J101" s="124">
        <f>J193</f>
        <v>0</v>
      </c>
      <c r="L101" s="121"/>
    </row>
    <row r="102" spans="2:12" s="10" customFormat="1" ht="19.9" customHeight="1">
      <c r="B102" s="121"/>
      <c r="D102" s="122" t="s">
        <v>148</v>
      </c>
      <c r="E102" s="123"/>
      <c r="F102" s="123"/>
      <c r="G102" s="123"/>
      <c r="H102" s="123"/>
      <c r="I102" s="123"/>
      <c r="J102" s="124">
        <f>J196</f>
        <v>0</v>
      </c>
      <c r="L102" s="121"/>
    </row>
    <row r="103" spans="2:12" s="10" customFormat="1" ht="19.9" customHeight="1">
      <c r="B103" s="121"/>
      <c r="D103" s="122" t="s">
        <v>150</v>
      </c>
      <c r="E103" s="123"/>
      <c r="F103" s="123"/>
      <c r="G103" s="123"/>
      <c r="H103" s="123"/>
      <c r="I103" s="123"/>
      <c r="J103" s="124">
        <f>J303</f>
        <v>0</v>
      </c>
      <c r="L103" s="121"/>
    </row>
    <row r="104" spans="2:12" s="10" customFormat="1" ht="19.9" customHeight="1">
      <c r="B104" s="121"/>
      <c r="D104" s="122" t="s">
        <v>151</v>
      </c>
      <c r="E104" s="123"/>
      <c r="F104" s="123"/>
      <c r="G104" s="123"/>
      <c r="H104" s="123"/>
      <c r="I104" s="123"/>
      <c r="J104" s="124">
        <f>J355</f>
        <v>0</v>
      </c>
      <c r="L104" s="121"/>
    </row>
    <row r="105" spans="2:12" s="10" customFormat="1" ht="19.9" customHeight="1">
      <c r="B105" s="121"/>
      <c r="D105" s="122" t="s">
        <v>152</v>
      </c>
      <c r="E105" s="123"/>
      <c r="F105" s="123"/>
      <c r="G105" s="123"/>
      <c r="H105" s="123"/>
      <c r="I105" s="123"/>
      <c r="J105" s="124">
        <f>J368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7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157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3.25" customHeight="1">
      <c r="A115" s="32"/>
      <c r="B115" s="33"/>
      <c r="C115" s="32"/>
      <c r="D115" s="32"/>
      <c r="E115" s="254" t="str">
        <f>E7</f>
        <v>Rekonstrukce místních komunikací v sídlišti K Hradišťku v Dačicích - I. Etapa - aktualizace</v>
      </c>
      <c r="F115" s="255"/>
      <c r="G115" s="255"/>
      <c r="H115" s="25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135</v>
      </c>
      <c r="L116" s="20"/>
    </row>
    <row r="117" spans="1:31" s="2" customFormat="1" ht="23.25" customHeight="1">
      <c r="A117" s="32"/>
      <c r="B117" s="33"/>
      <c r="C117" s="32"/>
      <c r="D117" s="32"/>
      <c r="E117" s="254" t="s">
        <v>1522</v>
      </c>
      <c r="F117" s="256"/>
      <c r="G117" s="256"/>
      <c r="H117" s="25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137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16" t="str">
        <f>E11</f>
        <v>SO 101 - OZ Svobodova</v>
      </c>
      <c r="F119" s="256"/>
      <c r="G119" s="256"/>
      <c r="H119" s="256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Dačice</v>
      </c>
      <c r="G121" s="32"/>
      <c r="H121" s="32"/>
      <c r="I121" s="27" t="s">
        <v>22</v>
      </c>
      <c r="J121" s="55" t="str">
        <f>IF(J14="","",J14)</f>
        <v>21. 10. 2021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0" customHeight="1">
      <c r="A123" s="32"/>
      <c r="B123" s="33"/>
      <c r="C123" s="27" t="s">
        <v>24</v>
      </c>
      <c r="D123" s="32"/>
      <c r="E123" s="32"/>
      <c r="F123" s="25" t="str">
        <f>E17</f>
        <v>Město Dačice, Krajířova 27, 380 13 Dačice</v>
      </c>
      <c r="G123" s="32"/>
      <c r="H123" s="32"/>
      <c r="I123" s="27" t="s">
        <v>31</v>
      </c>
      <c r="J123" s="30" t="str">
        <f>E23</f>
        <v>Ing. arch. Martin Jirovský Ph.D., MBA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40" customHeight="1">
      <c r="A124" s="32"/>
      <c r="B124" s="33"/>
      <c r="C124" s="27" t="s">
        <v>29</v>
      </c>
      <c r="D124" s="32"/>
      <c r="E124" s="32"/>
      <c r="F124" s="25" t="str">
        <f>IF(E20="","",E20)</f>
        <v>Vyplň údaj</v>
      </c>
      <c r="G124" s="32"/>
      <c r="H124" s="32"/>
      <c r="I124" s="27" t="s">
        <v>35</v>
      </c>
      <c r="J124" s="30" t="str">
        <f>E26</f>
        <v>Centrum služeb Staré město; Petra Stejskalová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2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158</v>
      </c>
      <c r="D126" s="128" t="s">
        <v>63</v>
      </c>
      <c r="E126" s="128" t="s">
        <v>59</v>
      </c>
      <c r="F126" s="128" t="s">
        <v>60</v>
      </c>
      <c r="G126" s="128" t="s">
        <v>159</v>
      </c>
      <c r="H126" s="128" t="s">
        <v>160</v>
      </c>
      <c r="I126" s="128" t="s">
        <v>161</v>
      </c>
      <c r="J126" s="128" t="s">
        <v>141</v>
      </c>
      <c r="K126" s="129" t="s">
        <v>162</v>
      </c>
      <c r="L126" s="130"/>
      <c r="M126" s="62" t="s">
        <v>1</v>
      </c>
      <c r="N126" s="63" t="s">
        <v>42</v>
      </c>
      <c r="O126" s="63" t="s">
        <v>163</v>
      </c>
      <c r="P126" s="63" t="s">
        <v>164</v>
      </c>
      <c r="Q126" s="63" t="s">
        <v>165</v>
      </c>
      <c r="R126" s="63" t="s">
        <v>166</v>
      </c>
      <c r="S126" s="63" t="s">
        <v>167</v>
      </c>
      <c r="T126" s="64" t="s">
        <v>168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75" customHeight="1">
      <c r="A127" s="32"/>
      <c r="B127" s="33"/>
      <c r="C127" s="69" t="s">
        <v>169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</f>
        <v>0</v>
      </c>
      <c r="Q127" s="66"/>
      <c r="R127" s="132">
        <f>R128</f>
        <v>4455.508185489999</v>
      </c>
      <c r="S127" s="66"/>
      <c r="T127" s="133">
        <f>T128</f>
        <v>1203.2501200000002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143</v>
      </c>
      <c r="BK127" s="134">
        <f>BK128</f>
        <v>0</v>
      </c>
    </row>
    <row r="128" spans="2:63" s="12" customFormat="1" ht="25.9" customHeight="1">
      <c r="B128" s="135"/>
      <c r="D128" s="136" t="s">
        <v>77</v>
      </c>
      <c r="E128" s="137" t="s">
        <v>170</v>
      </c>
      <c r="F128" s="137" t="s">
        <v>171</v>
      </c>
      <c r="I128" s="138"/>
      <c r="J128" s="139">
        <f>BK128</f>
        <v>0</v>
      </c>
      <c r="L128" s="135"/>
      <c r="M128" s="140"/>
      <c r="N128" s="141"/>
      <c r="O128" s="141"/>
      <c r="P128" s="142">
        <f>P129+P193+P196+P303+P355+P368</f>
        <v>0</v>
      </c>
      <c r="Q128" s="141"/>
      <c r="R128" s="142">
        <f>R129+R193+R196+R303+R355+R368</f>
        <v>4455.508185489999</v>
      </c>
      <c r="S128" s="141"/>
      <c r="T128" s="143">
        <f>T129+T193+T196+T303+T355+T368</f>
        <v>1203.2501200000002</v>
      </c>
      <c r="AR128" s="136" t="s">
        <v>85</v>
      </c>
      <c r="AT128" s="144" t="s">
        <v>77</v>
      </c>
      <c r="AU128" s="144" t="s">
        <v>78</v>
      </c>
      <c r="AY128" s="136" t="s">
        <v>172</v>
      </c>
      <c r="BK128" s="145">
        <f>BK129+BK193+BK196+BK303+BK355+BK368</f>
        <v>0</v>
      </c>
    </row>
    <row r="129" spans="2:63" s="12" customFormat="1" ht="22.75" customHeight="1">
      <c r="B129" s="135"/>
      <c r="D129" s="136" t="s">
        <v>77</v>
      </c>
      <c r="E129" s="146" t="s">
        <v>85</v>
      </c>
      <c r="F129" s="146" t="s">
        <v>173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SUM(P130:P192)</f>
        <v>0</v>
      </c>
      <c r="Q129" s="141"/>
      <c r="R129" s="142">
        <f>SUM(R130:R192)</f>
        <v>0.07062</v>
      </c>
      <c r="S129" s="141"/>
      <c r="T129" s="143">
        <f>SUM(T130:T192)</f>
        <v>1200.40612</v>
      </c>
      <c r="AR129" s="136" t="s">
        <v>85</v>
      </c>
      <c r="AT129" s="144" t="s">
        <v>77</v>
      </c>
      <c r="AU129" s="144" t="s">
        <v>85</v>
      </c>
      <c r="AY129" s="136" t="s">
        <v>172</v>
      </c>
      <c r="BK129" s="145">
        <f>SUM(BK130:BK192)</f>
        <v>0</v>
      </c>
    </row>
    <row r="130" spans="1:65" s="2" customFormat="1" ht="24.15" customHeight="1">
      <c r="A130" s="32"/>
      <c r="B130" s="148"/>
      <c r="C130" s="149" t="s">
        <v>85</v>
      </c>
      <c r="D130" s="149" t="s">
        <v>174</v>
      </c>
      <c r="E130" s="150" t="s">
        <v>1525</v>
      </c>
      <c r="F130" s="151" t="s">
        <v>1526</v>
      </c>
      <c r="G130" s="152" t="s">
        <v>177</v>
      </c>
      <c r="H130" s="153">
        <v>10.05</v>
      </c>
      <c r="I130" s="154"/>
      <c r="J130" s="155">
        <f>ROUND(I130*H130,2)</f>
        <v>0</v>
      </c>
      <c r="K130" s="151" t="s">
        <v>178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0.32</v>
      </c>
      <c r="T130" s="159">
        <f>S130*H130</f>
        <v>3.216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179</v>
      </c>
      <c r="AT130" s="160" t="s">
        <v>174</v>
      </c>
      <c r="AU130" s="160" t="s">
        <v>88</v>
      </c>
      <c r="AY130" s="17" t="s">
        <v>172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179</v>
      </c>
      <c r="BM130" s="160" t="s">
        <v>1527</v>
      </c>
    </row>
    <row r="131" spans="2:51" s="13" customFormat="1" ht="10">
      <c r="B131" s="162"/>
      <c r="D131" s="163" t="s">
        <v>181</v>
      </c>
      <c r="E131" s="164" t="s">
        <v>1</v>
      </c>
      <c r="F131" s="165" t="s">
        <v>1528</v>
      </c>
      <c r="H131" s="166">
        <v>10.05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181</v>
      </c>
      <c r="AU131" s="164" t="s">
        <v>88</v>
      </c>
      <c r="AV131" s="13" t="s">
        <v>88</v>
      </c>
      <c r="AW131" s="13" t="s">
        <v>34</v>
      </c>
      <c r="AX131" s="13" t="s">
        <v>85</v>
      </c>
      <c r="AY131" s="164" t="s">
        <v>172</v>
      </c>
    </row>
    <row r="132" spans="1:65" s="2" customFormat="1" ht="24.15" customHeight="1">
      <c r="A132" s="32"/>
      <c r="B132" s="148"/>
      <c r="C132" s="149" t="s">
        <v>88</v>
      </c>
      <c r="D132" s="149" t="s">
        <v>174</v>
      </c>
      <c r="E132" s="150" t="s">
        <v>1529</v>
      </c>
      <c r="F132" s="151" t="s">
        <v>1530</v>
      </c>
      <c r="G132" s="152" t="s">
        <v>177</v>
      </c>
      <c r="H132" s="153">
        <v>128.66</v>
      </c>
      <c r="I132" s="154"/>
      <c r="J132" s="155">
        <f>ROUND(I132*H132,2)</f>
        <v>0</v>
      </c>
      <c r="K132" s="151" t="s">
        <v>178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0.417</v>
      </c>
      <c r="T132" s="159">
        <f>S132*H132</f>
        <v>53.651219999999995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179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179</v>
      </c>
      <c r="BM132" s="160" t="s">
        <v>1531</v>
      </c>
    </row>
    <row r="133" spans="2:51" s="13" customFormat="1" ht="10">
      <c r="B133" s="162"/>
      <c r="D133" s="163" t="s">
        <v>181</v>
      </c>
      <c r="E133" s="164" t="s">
        <v>1</v>
      </c>
      <c r="F133" s="165" t="s">
        <v>1532</v>
      </c>
      <c r="H133" s="166">
        <v>128.66</v>
      </c>
      <c r="I133" s="167"/>
      <c r="L133" s="162"/>
      <c r="M133" s="168"/>
      <c r="N133" s="169"/>
      <c r="O133" s="169"/>
      <c r="P133" s="169"/>
      <c r="Q133" s="169"/>
      <c r="R133" s="169"/>
      <c r="S133" s="169"/>
      <c r="T133" s="170"/>
      <c r="AT133" s="164" t="s">
        <v>181</v>
      </c>
      <c r="AU133" s="164" t="s">
        <v>88</v>
      </c>
      <c r="AV133" s="13" t="s">
        <v>88</v>
      </c>
      <c r="AW133" s="13" t="s">
        <v>34</v>
      </c>
      <c r="AX133" s="13" t="s">
        <v>85</v>
      </c>
      <c r="AY133" s="164" t="s">
        <v>172</v>
      </c>
    </row>
    <row r="134" spans="1:65" s="2" customFormat="1" ht="24.15" customHeight="1">
      <c r="A134" s="32"/>
      <c r="B134" s="148"/>
      <c r="C134" s="149" t="s">
        <v>186</v>
      </c>
      <c r="D134" s="149" t="s">
        <v>174</v>
      </c>
      <c r="E134" s="150" t="s">
        <v>1533</v>
      </c>
      <c r="F134" s="151" t="s">
        <v>1534</v>
      </c>
      <c r="G134" s="152" t="s">
        <v>177</v>
      </c>
      <c r="H134" s="153">
        <v>138.71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0.17</v>
      </c>
      <c r="T134" s="159">
        <f>S134*H134</f>
        <v>23.580700000000004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1535</v>
      </c>
    </row>
    <row r="135" spans="2:51" s="13" customFormat="1" ht="10">
      <c r="B135" s="162"/>
      <c r="D135" s="163" t="s">
        <v>181</v>
      </c>
      <c r="E135" s="164" t="s">
        <v>1</v>
      </c>
      <c r="F135" s="165" t="s">
        <v>1536</v>
      </c>
      <c r="H135" s="166">
        <v>138.71</v>
      </c>
      <c r="I135" s="167"/>
      <c r="L135" s="162"/>
      <c r="M135" s="168"/>
      <c r="N135" s="169"/>
      <c r="O135" s="169"/>
      <c r="P135" s="169"/>
      <c r="Q135" s="169"/>
      <c r="R135" s="169"/>
      <c r="S135" s="169"/>
      <c r="T135" s="170"/>
      <c r="AT135" s="164" t="s">
        <v>181</v>
      </c>
      <c r="AU135" s="164" t="s">
        <v>88</v>
      </c>
      <c r="AV135" s="13" t="s">
        <v>88</v>
      </c>
      <c r="AW135" s="13" t="s">
        <v>34</v>
      </c>
      <c r="AX135" s="13" t="s">
        <v>85</v>
      </c>
      <c r="AY135" s="164" t="s">
        <v>172</v>
      </c>
    </row>
    <row r="136" spans="1:65" s="2" customFormat="1" ht="24.15" customHeight="1">
      <c r="A136" s="32"/>
      <c r="B136" s="148"/>
      <c r="C136" s="149" t="s">
        <v>179</v>
      </c>
      <c r="D136" s="149" t="s">
        <v>174</v>
      </c>
      <c r="E136" s="150" t="s">
        <v>1537</v>
      </c>
      <c r="F136" s="151" t="s">
        <v>1538</v>
      </c>
      <c r="G136" s="152" t="s">
        <v>177</v>
      </c>
      <c r="H136" s="153">
        <v>138.71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0.58</v>
      </c>
      <c r="T136" s="159">
        <f>S136*H136</f>
        <v>80.4518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1539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1540</v>
      </c>
      <c r="H137" s="166">
        <v>138.71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197</v>
      </c>
      <c r="D138" s="149" t="s">
        <v>174</v>
      </c>
      <c r="E138" s="150" t="s">
        <v>1541</v>
      </c>
      <c r="F138" s="151" t="s">
        <v>1542</v>
      </c>
      <c r="G138" s="152" t="s">
        <v>177</v>
      </c>
      <c r="H138" s="153">
        <v>180.74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0.75</v>
      </c>
      <c r="T138" s="159">
        <f>S138*H138</f>
        <v>135.555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1543</v>
      </c>
    </row>
    <row r="139" spans="2:51" s="13" customFormat="1" ht="10">
      <c r="B139" s="162"/>
      <c r="D139" s="163" t="s">
        <v>181</v>
      </c>
      <c r="E139" s="164" t="s">
        <v>1</v>
      </c>
      <c r="F139" s="165" t="s">
        <v>1544</v>
      </c>
      <c r="H139" s="166">
        <v>180.74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85</v>
      </c>
      <c r="AY139" s="164" t="s">
        <v>172</v>
      </c>
    </row>
    <row r="140" spans="1:65" s="2" customFormat="1" ht="24.15" customHeight="1">
      <c r="A140" s="32"/>
      <c r="B140" s="148"/>
      <c r="C140" s="149" t="s">
        <v>202</v>
      </c>
      <c r="D140" s="149" t="s">
        <v>174</v>
      </c>
      <c r="E140" s="150" t="s">
        <v>1545</v>
      </c>
      <c r="F140" s="151" t="s">
        <v>1546</v>
      </c>
      <c r="G140" s="152" t="s">
        <v>177</v>
      </c>
      <c r="H140" s="153">
        <v>1190.21</v>
      </c>
      <c r="I140" s="154"/>
      <c r="J140" s="155">
        <f>ROUND(I140*H140,2)</f>
        <v>0</v>
      </c>
      <c r="K140" s="151" t="s">
        <v>178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0.44</v>
      </c>
      <c r="T140" s="159">
        <f>S140*H140</f>
        <v>523.6924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1547</v>
      </c>
    </row>
    <row r="141" spans="2:51" s="13" customFormat="1" ht="10">
      <c r="B141" s="162"/>
      <c r="D141" s="163" t="s">
        <v>181</v>
      </c>
      <c r="E141" s="164" t="s">
        <v>1</v>
      </c>
      <c r="F141" s="165" t="s">
        <v>1548</v>
      </c>
      <c r="H141" s="166">
        <v>1190.21</v>
      </c>
      <c r="I141" s="167"/>
      <c r="L141" s="162"/>
      <c r="M141" s="168"/>
      <c r="N141" s="169"/>
      <c r="O141" s="169"/>
      <c r="P141" s="169"/>
      <c r="Q141" s="169"/>
      <c r="R141" s="169"/>
      <c r="S141" s="169"/>
      <c r="T141" s="170"/>
      <c r="AT141" s="164" t="s">
        <v>181</v>
      </c>
      <c r="AU141" s="164" t="s">
        <v>88</v>
      </c>
      <c r="AV141" s="13" t="s">
        <v>88</v>
      </c>
      <c r="AW141" s="13" t="s">
        <v>34</v>
      </c>
      <c r="AX141" s="13" t="s">
        <v>85</v>
      </c>
      <c r="AY141" s="164" t="s">
        <v>172</v>
      </c>
    </row>
    <row r="142" spans="1:65" s="2" customFormat="1" ht="24.15" customHeight="1">
      <c r="A142" s="32"/>
      <c r="B142" s="148"/>
      <c r="C142" s="149" t="s">
        <v>206</v>
      </c>
      <c r="D142" s="149" t="s">
        <v>174</v>
      </c>
      <c r="E142" s="150" t="s">
        <v>1549</v>
      </c>
      <c r="F142" s="151" t="s">
        <v>1550</v>
      </c>
      <c r="G142" s="152" t="s">
        <v>177</v>
      </c>
      <c r="H142" s="153">
        <v>1177</v>
      </c>
      <c r="I142" s="154"/>
      <c r="J142" s="155">
        <f>ROUND(I142*H142,2)</f>
        <v>0</v>
      </c>
      <c r="K142" s="151" t="s">
        <v>178</v>
      </c>
      <c r="L142" s="33"/>
      <c r="M142" s="156" t="s">
        <v>1</v>
      </c>
      <c r="N142" s="157" t="s">
        <v>43</v>
      </c>
      <c r="O142" s="58"/>
      <c r="P142" s="158">
        <f>O142*H142</f>
        <v>0</v>
      </c>
      <c r="Q142" s="158">
        <v>6E-05</v>
      </c>
      <c r="R142" s="158">
        <f>Q142*H142</f>
        <v>0.07062</v>
      </c>
      <c r="S142" s="158">
        <v>0.103</v>
      </c>
      <c r="T142" s="159">
        <f>S142*H142</f>
        <v>121.231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0" t="s">
        <v>179</v>
      </c>
      <c r="AT142" s="160" t="s">
        <v>174</v>
      </c>
      <c r="AU142" s="160" t="s">
        <v>88</v>
      </c>
      <c r="AY142" s="17" t="s">
        <v>172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7" t="s">
        <v>85</v>
      </c>
      <c r="BK142" s="161">
        <f>ROUND(I142*H142,2)</f>
        <v>0</v>
      </c>
      <c r="BL142" s="17" t="s">
        <v>179</v>
      </c>
      <c r="BM142" s="160" t="s">
        <v>1551</v>
      </c>
    </row>
    <row r="143" spans="2:51" s="13" customFormat="1" ht="10">
      <c r="B143" s="162"/>
      <c r="D143" s="163" t="s">
        <v>181</v>
      </c>
      <c r="E143" s="164" t="s">
        <v>1</v>
      </c>
      <c r="F143" s="165" t="s">
        <v>1552</v>
      </c>
      <c r="H143" s="166">
        <v>1177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85</v>
      </c>
      <c r="AY143" s="164" t="s">
        <v>172</v>
      </c>
    </row>
    <row r="144" spans="1:65" s="2" customFormat="1" ht="14.4" customHeight="1">
      <c r="A144" s="32"/>
      <c r="B144" s="148"/>
      <c r="C144" s="149" t="s">
        <v>211</v>
      </c>
      <c r="D144" s="149" t="s">
        <v>174</v>
      </c>
      <c r="E144" s="150" t="s">
        <v>667</v>
      </c>
      <c r="F144" s="151" t="s">
        <v>668</v>
      </c>
      <c r="G144" s="152" t="s">
        <v>200</v>
      </c>
      <c r="H144" s="153">
        <v>893.2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0.29</v>
      </c>
      <c r="T144" s="159">
        <f>S144*H144</f>
        <v>259.028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1553</v>
      </c>
    </row>
    <row r="145" spans="2:51" s="13" customFormat="1" ht="10">
      <c r="B145" s="162"/>
      <c r="D145" s="163" t="s">
        <v>181</v>
      </c>
      <c r="E145" s="164" t="s">
        <v>1</v>
      </c>
      <c r="F145" s="165" t="s">
        <v>1554</v>
      </c>
      <c r="H145" s="166">
        <v>893.2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85</v>
      </c>
      <c r="AY145" s="164" t="s">
        <v>172</v>
      </c>
    </row>
    <row r="146" spans="1:65" s="2" customFormat="1" ht="24.15" customHeight="1">
      <c r="A146" s="32"/>
      <c r="B146" s="148"/>
      <c r="C146" s="149" t="s">
        <v>222</v>
      </c>
      <c r="D146" s="149" t="s">
        <v>174</v>
      </c>
      <c r="E146" s="150" t="s">
        <v>207</v>
      </c>
      <c r="F146" s="151" t="s">
        <v>208</v>
      </c>
      <c r="G146" s="152" t="s">
        <v>177</v>
      </c>
      <c r="H146" s="153">
        <v>551.67</v>
      </c>
      <c r="I146" s="154"/>
      <c r="J146" s="155">
        <f>ROUND(I146*H146,2)</f>
        <v>0</v>
      </c>
      <c r="K146" s="151" t="s">
        <v>178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179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179</v>
      </c>
      <c r="BM146" s="160" t="s">
        <v>1555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1556</v>
      </c>
      <c r="H147" s="166">
        <v>551.67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85</v>
      </c>
      <c r="AY147" s="164" t="s">
        <v>172</v>
      </c>
    </row>
    <row r="148" spans="1:65" s="2" customFormat="1" ht="24.15" customHeight="1">
      <c r="A148" s="32"/>
      <c r="B148" s="148"/>
      <c r="C148" s="149" t="s">
        <v>230</v>
      </c>
      <c r="D148" s="149" t="s">
        <v>174</v>
      </c>
      <c r="E148" s="150" t="s">
        <v>1557</v>
      </c>
      <c r="F148" s="151" t="s">
        <v>1558</v>
      </c>
      <c r="G148" s="152" t="s">
        <v>214</v>
      </c>
      <c r="H148" s="153">
        <v>1229.023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179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1559</v>
      </c>
    </row>
    <row r="149" spans="2:51" s="13" customFormat="1" ht="10">
      <c r="B149" s="162"/>
      <c r="D149" s="163" t="s">
        <v>181</v>
      </c>
      <c r="E149" s="164" t="s">
        <v>1</v>
      </c>
      <c r="F149" s="165" t="s">
        <v>1560</v>
      </c>
      <c r="H149" s="166">
        <v>302.48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181</v>
      </c>
      <c r="AU149" s="164" t="s">
        <v>88</v>
      </c>
      <c r="AV149" s="13" t="s">
        <v>88</v>
      </c>
      <c r="AW149" s="13" t="s">
        <v>34</v>
      </c>
      <c r="AX149" s="13" t="s">
        <v>78</v>
      </c>
      <c r="AY149" s="164" t="s">
        <v>172</v>
      </c>
    </row>
    <row r="150" spans="2:51" s="13" customFormat="1" ht="20">
      <c r="B150" s="162"/>
      <c r="D150" s="163" t="s">
        <v>181</v>
      </c>
      <c r="E150" s="164" t="s">
        <v>1</v>
      </c>
      <c r="F150" s="165" t="s">
        <v>1561</v>
      </c>
      <c r="H150" s="166">
        <v>858.02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78</v>
      </c>
      <c r="AY150" s="164" t="s">
        <v>172</v>
      </c>
    </row>
    <row r="151" spans="2:51" s="13" customFormat="1" ht="20">
      <c r="B151" s="162"/>
      <c r="D151" s="163" t="s">
        <v>181</v>
      </c>
      <c r="E151" s="164" t="s">
        <v>1</v>
      </c>
      <c r="F151" s="165" t="s">
        <v>1562</v>
      </c>
      <c r="H151" s="166">
        <v>68.523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34</v>
      </c>
      <c r="AX151" s="13" t="s">
        <v>78</v>
      </c>
      <c r="AY151" s="164" t="s">
        <v>172</v>
      </c>
    </row>
    <row r="152" spans="2:51" s="14" customFormat="1" ht="10">
      <c r="B152" s="175"/>
      <c r="D152" s="163" t="s">
        <v>181</v>
      </c>
      <c r="E152" s="176" t="s">
        <v>1</v>
      </c>
      <c r="F152" s="177" t="s">
        <v>221</v>
      </c>
      <c r="H152" s="178">
        <v>1229.023</v>
      </c>
      <c r="I152" s="179"/>
      <c r="L152" s="175"/>
      <c r="M152" s="180"/>
      <c r="N152" s="181"/>
      <c r="O152" s="181"/>
      <c r="P152" s="181"/>
      <c r="Q152" s="181"/>
      <c r="R152" s="181"/>
      <c r="S152" s="181"/>
      <c r="T152" s="182"/>
      <c r="AT152" s="176" t="s">
        <v>181</v>
      </c>
      <c r="AU152" s="176" t="s">
        <v>88</v>
      </c>
      <c r="AV152" s="14" t="s">
        <v>179</v>
      </c>
      <c r="AW152" s="14" t="s">
        <v>34</v>
      </c>
      <c r="AX152" s="14" t="s">
        <v>85</v>
      </c>
      <c r="AY152" s="176" t="s">
        <v>172</v>
      </c>
    </row>
    <row r="153" spans="1:65" s="2" customFormat="1" ht="24.15" customHeight="1">
      <c r="A153" s="32"/>
      <c r="B153" s="148"/>
      <c r="C153" s="149" t="s">
        <v>234</v>
      </c>
      <c r="D153" s="149" t="s">
        <v>174</v>
      </c>
      <c r="E153" s="150" t="s">
        <v>1563</v>
      </c>
      <c r="F153" s="151" t="s">
        <v>1564</v>
      </c>
      <c r="G153" s="152" t="s">
        <v>214</v>
      </c>
      <c r="H153" s="153">
        <v>668.5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1565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1566</v>
      </c>
      <c r="H154" s="166">
        <v>327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78</v>
      </c>
      <c r="AY154" s="164" t="s">
        <v>172</v>
      </c>
    </row>
    <row r="155" spans="2:51" s="13" customFormat="1" ht="10">
      <c r="B155" s="162"/>
      <c r="D155" s="163" t="s">
        <v>181</v>
      </c>
      <c r="E155" s="164" t="s">
        <v>1</v>
      </c>
      <c r="F155" s="165" t="s">
        <v>1567</v>
      </c>
      <c r="H155" s="166">
        <v>218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78</v>
      </c>
      <c r="AY155" s="164" t="s">
        <v>172</v>
      </c>
    </row>
    <row r="156" spans="2:51" s="13" customFormat="1" ht="10">
      <c r="B156" s="162"/>
      <c r="D156" s="163" t="s">
        <v>181</v>
      </c>
      <c r="E156" s="164" t="s">
        <v>1</v>
      </c>
      <c r="F156" s="165" t="s">
        <v>1568</v>
      </c>
      <c r="H156" s="166">
        <v>123.5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78</v>
      </c>
      <c r="AY156" s="164" t="s">
        <v>172</v>
      </c>
    </row>
    <row r="157" spans="2:51" s="14" customFormat="1" ht="10">
      <c r="B157" s="175"/>
      <c r="D157" s="163" t="s">
        <v>181</v>
      </c>
      <c r="E157" s="176" t="s">
        <v>1</v>
      </c>
      <c r="F157" s="177" t="s">
        <v>221</v>
      </c>
      <c r="H157" s="178">
        <v>668.5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181</v>
      </c>
      <c r="AU157" s="176" t="s">
        <v>88</v>
      </c>
      <c r="AV157" s="14" t="s">
        <v>179</v>
      </c>
      <c r="AW157" s="14" t="s">
        <v>34</v>
      </c>
      <c r="AX157" s="14" t="s">
        <v>85</v>
      </c>
      <c r="AY157" s="176" t="s">
        <v>172</v>
      </c>
    </row>
    <row r="158" spans="1:65" s="2" customFormat="1" ht="24.15" customHeight="1">
      <c r="A158" s="32"/>
      <c r="B158" s="148"/>
      <c r="C158" s="149" t="s">
        <v>240</v>
      </c>
      <c r="D158" s="149" t="s">
        <v>174</v>
      </c>
      <c r="E158" s="150" t="s">
        <v>1569</v>
      </c>
      <c r="F158" s="151" t="s">
        <v>1570</v>
      </c>
      <c r="G158" s="152" t="s">
        <v>214</v>
      </c>
      <c r="H158" s="153">
        <v>380.34</v>
      </c>
      <c r="I158" s="154"/>
      <c r="J158" s="155">
        <f>ROUND(I158*H158,2)</f>
        <v>0</v>
      </c>
      <c r="K158" s="151" t="s">
        <v>178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179</v>
      </c>
      <c r="AT158" s="160" t="s">
        <v>174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179</v>
      </c>
      <c r="BM158" s="160" t="s">
        <v>1571</v>
      </c>
    </row>
    <row r="159" spans="2:51" s="13" customFormat="1" ht="10">
      <c r="B159" s="162"/>
      <c r="D159" s="163" t="s">
        <v>181</v>
      </c>
      <c r="E159" s="164" t="s">
        <v>1</v>
      </c>
      <c r="F159" s="165" t="s">
        <v>1572</v>
      </c>
      <c r="H159" s="166">
        <v>94.7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181</v>
      </c>
      <c r="AU159" s="164" t="s">
        <v>88</v>
      </c>
      <c r="AV159" s="13" t="s">
        <v>88</v>
      </c>
      <c r="AW159" s="13" t="s">
        <v>34</v>
      </c>
      <c r="AX159" s="13" t="s">
        <v>78</v>
      </c>
      <c r="AY159" s="164" t="s">
        <v>172</v>
      </c>
    </row>
    <row r="160" spans="2:51" s="13" customFormat="1" ht="10">
      <c r="B160" s="162"/>
      <c r="D160" s="163" t="s">
        <v>181</v>
      </c>
      <c r="E160" s="164" t="s">
        <v>1</v>
      </c>
      <c r="F160" s="165" t="s">
        <v>1573</v>
      </c>
      <c r="H160" s="166">
        <v>285.64</v>
      </c>
      <c r="I160" s="167"/>
      <c r="L160" s="162"/>
      <c r="M160" s="168"/>
      <c r="N160" s="169"/>
      <c r="O160" s="169"/>
      <c r="P160" s="169"/>
      <c r="Q160" s="169"/>
      <c r="R160" s="169"/>
      <c r="S160" s="169"/>
      <c r="T160" s="170"/>
      <c r="AT160" s="164" t="s">
        <v>181</v>
      </c>
      <c r="AU160" s="164" t="s">
        <v>88</v>
      </c>
      <c r="AV160" s="13" t="s">
        <v>88</v>
      </c>
      <c r="AW160" s="13" t="s">
        <v>34</v>
      </c>
      <c r="AX160" s="13" t="s">
        <v>78</v>
      </c>
      <c r="AY160" s="164" t="s">
        <v>172</v>
      </c>
    </row>
    <row r="161" spans="2:51" s="14" customFormat="1" ht="10">
      <c r="B161" s="175"/>
      <c r="D161" s="163" t="s">
        <v>181</v>
      </c>
      <c r="E161" s="176" t="s">
        <v>1</v>
      </c>
      <c r="F161" s="177" t="s">
        <v>221</v>
      </c>
      <c r="H161" s="178">
        <v>380.34</v>
      </c>
      <c r="I161" s="179"/>
      <c r="L161" s="175"/>
      <c r="M161" s="180"/>
      <c r="N161" s="181"/>
      <c r="O161" s="181"/>
      <c r="P161" s="181"/>
      <c r="Q161" s="181"/>
      <c r="R161" s="181"/>
      <c r="S161" s="181"/>
      <c r="T161" s="182"/>
      <c r="AT161" s="176" t="s">
        <v>181</v>
      </c>
      <c r="AU161" s="176" t="s">
        <v>88</v>
      </c>
      <c r="AV161" s="14" t="s">
        <v>179</v>
      </c>
      <c r="AW161" s="14" t="s">
        <v>34</v>
      </c>
      <c r="AX161" s="14" t="s">
        <v>85</v>
      </c>
      <c r="AY161" s="176" t="s">
        <v>172</v>
      </c>
    </row>
    <row r="162" spans="1:65" s="2" customFormat="1" ht="24.15" customHeight="1">
      <c r="A162" s="32"/>
      <c r="B162" s="148"/>
      <c r="C162" s="149" t="s">
        <v>245</v>
      </c>
      <c r="D162" s="149" t="s">
        <v>174</v>
      </c>
      <c r="E162" s="150" t="s">
        <v>282</v>
      </c>
      <c r="F162" s="151" t="s">
        <v>283</v>
      </c>
      <c r="G162" s="152" t="s">
        <v>214</v>
      </c>
      <c r="H162" s="153">
        <v>1121.603</v>
      </c>
      <c r="I162" s="154"/>
      <c r="J162" s="155">
        <f>ROUND(I162*H162,2)</f>
        <v>0</v>
      </c>
      <c r="K162" s="151" t="s">
        <v>178</v>
      </c>
      <c r="L162" s="33"/>
      <c r="M162" s="156" t="s">
        <v>1</v>
      </c>
      <c r="N162" s="157" t="s">
        <v>43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0" t="s">
        <v>179</v>
      </c>
      <c r="AT162" s="160" t="s">
        <v>174</v>
      </c>
      <c r="AU162" s="160" t="s">
        <v>88</v>
      </c>
      <c r="AY162" s="17" t="s">
        <v>172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7" t="s">
        <v>85</v>
      </c>
      <c r="BK162" s="161">
        <f>ROUND(I162*H162,2)</f>
        <v>0</v>
      </c>
      <c r="BL162" s="17" t="s">
        <v>179</v>
      </c>
      <c r="BM162" s="160" t="s">
        <v>1574</v>
      </c>
    </row>
    <row r="163" spans="2:51" s="13" customFormat="1" ht="10">
      <c r="B163" s="162"/>
      <c r="D163" s="163" t="s">
        <v>181</v>
      </c>
      <c r="E163" s="164" t="s">
        <v>1</v>
      </c>
      <c r="F163" s="165" t="s">
        <v>1575</v>
      </c>
      <c r="H163" s="166">
        <v>35.4</v>
      </c>
      <c r="I163" s="167"/>
      <c r="L163" s="162"/>
      <c r="M163" s="168"/>
      <c r="N163" s="169"/>
      <c r="O163" s="169"/>
      <c r="P163" s="169"/>
      <c r="Q163" s="169"/>
      <c r="R163" s="169"/>
      <c r="S163" s="169"/>
      <c r="T163" s="170"/>
      <c r="AT163" s="164" t="s">
        <v>181</v>
      </c>
      <c r="AU163" s="164" t="s">
        <v>88</v>
      </c>
      <c r="AV163" s="13" t="s">
        <v>88</v>
      </c>
      <c r="AW163" s="13" t="s">
        <v>34</v>
      </c>
      <c r="AX163" s="13" t="s">
        <v>78</v>
      </c>
      <c r="AY163" s="164" t="s">
        <v>172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1576</v>
      </c>
      <c r="H164" s="166">
        <v>1086.203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78</v>
      </c>
      <c r="AY164" s="164" t="s">
        <v>172</v>
      </c>
    </row>
    <row r="165" spans="2:51" s="14" customFormat="1" ht="10">
      <c r="B165" s="175"/>
      <c r="D165" s="163" t="s">
        <v>181</v>
      </c>
      <c r="E165" s="176" t="s">
        <v>1</v>
      </c>
      <c r="F165" s="177" t="s">
        <v>221</v>
      </c>
      <c r="H165" s="178">
        <v>1121.603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181</v>
      </c>
      <c r="AU165" s="176" t="s">
        <v>88</v>
      </c>
      <c r="AV165" s="14" t="s">
        <v>179</v>
      </c>
      <c r="AW165" s="14" t="s">
        <v>34</v>
      </c>
      <c r="AX165" s="14" t="s">
        <v>85</v>
      </c>
      <c r="AY165" s="176" t="s">
        <v>172</v>
      </c>
    </row>
    <row r="166" spans="1:65" s="2" customFormat="1" ht="24.15" customHeight="1">
      <c r="A166" s="32"/>
      <c r="B166" s="148"/>
      <c r="C166" s="149" t="s">
        <v>249</v>
      </c>
      <c r="D166" s="149" t="s">
        <v>174</v>
      </c>
      <c r="E166" s="150" t="s">
        <v>1577</v>
      </c>
      <c r="F166" s="151" t="s">
        <v>1578</v>
      </c>
      <c r="G166" s="152" t="s">
        <v>214</v>
      </c>
      <c r="H166" s="153">
        <v>190.17</v>
      </c>
      <c r="I166" s="154"/>
      <c r="J166" s="155">
        <f>ROUND(I166*H166,2)</f>
        <v>0</v>
      </c>
      <c r="K166" s="151" t="s">
        <v>178</v>
      </c>
      <c r="L166" s="33"/>
      <c r="M166" s="156" t="s">
        <v>1</v>
      </c>
      <c r="N166" s="157" t="s">
        <v>43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0" t="s">
        <v>179</v>
      </c>
      <c r="AT166" s="160" t="s">
        <v>174</v>
      </c>
      <c r="AU166" s="160" t="s">
        <v>88</v>
      </c>
      <c r="AY166" s="17" t="s">
        <v>172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7" t="s">
        <v>85</v>
      </c>
      <c r="BK166" s="161">
        <f>ROUND(I166*H166,2)</f>
        <v>0</v>
      </c>
      <c r="BL166" s="17" t="s">
        <v>179</v>
      </c>
      <c r="BM166" s="160" t="s">
        <v>1579</v>
      </c>
    </row>
    <row r="167" spans="2:51" s="13" customFormat="1" ht="10">
      <c r="B167" s="162"/>
      <c r="D167" s="163" t="s">
        <v>181</v>
      </c>
      <c r="E167" s="164" t="s">
        <v>1</v>
      </c>
      <c r="F167" s="165" t="s">
        <v>1580</v>
      </c>
      <c r="H167" s="166">
        <v>190.17</v>
      </c>
      <c r="I167" s="167"/>
      <c r="L167" s="162"/>
      <c r="M167" s="168"/>
      <c r="N167" s="169"/>
      <c r="O167" s="169"/>
      <c r="P167" s="169"/>
      <c r="Q167" s="169"/>
      <c r="R167" s="169"/>
      <c r="S167" s="169"/>
      <c r="T167" s="170"/>
      <c r="AT167" s="164" t="s">
        <v>181</v>
      </c>
      <c r="AU167" s="164" t="s">
        <v>88</v>
      </c>
      <c r="AV167" s="13" t="s">
        <v>88</v>
      </c>
      <c r="AW167" s="13" t="s">
        <v>34</v>
      </c>
      <c r="AX167" s="13" t="s">
        <v>85</v>
      </c>
      <c r="AY167" s="164" t="s">
        <v>172</v>
      </c>
    </row>
    <row r="168" spans="1:65" s="2" customFormat="1" ht="24.15" customHeight="1">
      <c r="A168" s="32"/>
      <c r="B168" s="148"/>
      <c r="C168" s="149" t="s">
        <v>8</v>
      </c>
      <c r="D168" s="149" t="s">
        <v>174</v>
      </c>
      <c r="E168" s="150" t="s">
        <v>292</v>
      </c>
      <c r="F168" s="151" t="s">
        <v>293</v>
      </c>
      <c r="G168" s="152" t="s">
        <v>294</v>
      </c>
      <c r="H168" s="153">
        <v>2243.206</v>
      </c>
      <c r="I168" s="154"/>
      <c r="J168" s="155">
        <f>ROUND(I168*H168,2)</f>
        <v>0</v>
      </c>
      <c r="K168" s="151" t="s">
        <v>178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179</v>
      </c>
      <c r="AT168" s="160" t="s">
        <v>174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179</v>
      </c>
      <c r="BM168" s="160" t="s">
        <v>1581</v>
      </c>
    </row>
    <row r="169" spans="2:51" s="13" customFormat="1" ht="10">
      <c r="B169" s="162"/>
      <c r="D169" s="163" t="s">
        <v>181</v>
      </c>
      <c r="F169" s="165" t="s">
        <v>1582</v>
      </c>
      <c r="H169" s="166">
        <v>2243.206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</v>
      </c>
      <c r="AX169" s="13" t="s">
        <v>85</v>
      </c>
      <c r="AY169" s="164" t="s">
        <v>172</v>
      </c>
    </row>
    <row r="170" spans="1:65" s="2" customFormat="1" ht="24.15" customHeight="1">
      <c r="A170" s="32"/>
      <c r="B170" s="148"/>
      <c r="C170" s="149" t="s">
        <v>257</v>
      </c>
      <c r="D170" s="149" t="s">
        <v>174</v>
      </c>
      <c r="E170" s="150" t="s">
        <v>1583</v>
      </c>
      <c r="F170" s="151" t="s">
        <v>1584</v>
      </c>
      <c r="G170" s="152" t="s">
        <v>214</v>
      </c>
      <c r="H170" s="153">
        <v>142.82</v>
      </c>
      <c r="I170" s="154"/>
      <c r="J170" s="155">
        <f>ROUND(I170*H170,2)</f>
        <v>0</v>
      </c>
      <c r="K170" s="151" t="s">
        <v>178</v>
      </c>
      <c r="L170" s="33"/>
      <c r="M170" s="156" t="s">
        <v>1</v>
      </c>
      <c r="N170" s="157" t="s">
        <v>43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0" t="s">
        <v>179</v>
      </c>
      <c r="AT170" s="160" t="s">
        <v>174</v>
      </c>
      <c r="AU170" s="160" t="s">
        <v>88</v>
      </c>
      <c r="AY170" s="17" t="s">
        <v>172</v>
      </c>
      <c r="BE170" s="161">
        <f>IF(N170="základní",J170,0)</f>
        <v>0</v>
      </c>
      <c r="BF170" s="161">
        <f>IF(N170="snížená",J170,0)</f>
        <v>0</v>
      </c>
      <c r="BG170" s="161">
        <f>IF(N170="zákl. přenesená",J170,0)</f>
        <v>0</v>
      </c>
      <c r="BH170" s="161">
        <f>IF(N170="sníž. přenesená",J170,0)</f>
        <v>0</v>
      </c>
      <c r="BI170" s="161">
        <f>IF(N170="nulová",J170,0)</f>
        <v>0</v>
      </c>
      <c r="BJ170" s="17" t="s">
        <v>85</v>
      </c>
      <c r="BK170" s="161">
        <f>ROUND(I170*H170,2)</f>
        <v>0</v>
      </c>
      <c r="BL170" s="17" t="s">
        <v>179</v>
      </c>
      <c r="BM170" s="160" t="s">
        <v>1585</v>
      </c>
    </row>
    <row r="171" spans="2:51" s="13" customFormat="1" ht="10">
      <c r="B171" s="162"/>
      <c r="D171" s="163" t="s">
        <v>181</v>
      </c>
      <c r="E171" s="164" t="s">
        <v>1</v>
      </c>
      <c r="F171" s="165" t="s">
        <v>1586</v>
      </c>
      <c r="H171" s="166">
        <v>142.82</v>
      </c>
      <c r="I171" s="167"/>
      <c r="L171" s="162"/>
      <c r="M171" s="168"/>
      <c r="N171" s="169"/>
      <c r="O171" s="169"/>
      <c r="P171" s="169"/>
      <c r="Q171" s="169"/>
      <c r="R171" s="169"/>
      <c r="S171" s="169"/>
      <c r="T171" s="170"/>
      <c r="AT171" s="164" t="s">
        <v>181</v>
      </c>
      <c r="AU171" s="164" t="s">
        <v>88</v>
      </c>
      <c r="AV171" s="13" t="s">
        <v>88</v>
      </c>
      <c r="AW171" s="13" t="s">
        <v>34</v>
      </c>
      <c r="AX171" s="13" t="s">
        <v>85</v>
      </c>
      <c r="AY171" s="164" t="s">
        <v>172</v>
      </c>
    </row>
    <row r="172" spans="1:65" s="2" customFormat="1" ht="24.15" customHeight="1">
      <c r="A172" s="32"/>
      <c r="B172" s="148"/>
      <c r="C172" s="149" t="s">
        <v>262</v>
      </c>
      <c r="D172" s="149" t="s">
        <v>174</v>
      </c>
      <c r="E172" s="150" t="s">
        <v>1587</v>
      </c>
      <c r="F172" s="151" t="s">
        <v>1588</v>
      </c>
      <c r="G172" s="152" t="s">
        <v>177</v>
      </c>
      <c r="H172" s="153">
        <v>2162.654</v>
      </c>
      <c r="I172" s="154"/>
      <c r="J172" s="155">
        <f>ROUND(I172*H172,2)</f>
        <v>0</v>
      </c>
      <c r="K172" s="151" t="s">
        <v>178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179</v>
      </c>
      <c r="AT172" s="160" t="s">
        <v>174</v>
      </c>
      <c r="AU172" s="160" t="s">
        <v>88</v>
      </c>
      <c r="AY172" s="17" t="s">
        <v>172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179</v>
      </c>
      <c r="BM172" s="160" t="s">
        <v>1589</v>
      </c>
    </row>
    <row r="173" spans="1:47" s="2" customFormat="1" ht="18">
      <c r="A173" s="32"/>
      <c r="B173" s="33"/>
      <c r="C173" s="32"/>
      <c r="D173" s="163" t="s">
        <v>191</v>
      </c>
      <c r="E173" s="32"/>
      <c r="F173" s="171" t="s">
        <v>1590</v>
      </c>
      <c r="G173" s="32"/>
      <c r="H173" s="32"/>
      <c r="I173" s="172"/>
      <c r="J173" s="32"/>
      <c r="K173" s="32"/>
      <c r="L173" s="33"/>
      <c r="M173" s="173"/>
      <c r="N173" s="174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191</v>
      </c>
      <c r="AU173" s="17" t="s">
        <v>88</v>
      </c>
    </row>
    <row r="174" spans="2:51" s="13" customFormat="1" ht="20">
      <c r="B174" s="162"/>
      <c r="D174" s="163" t="s">
        <v>181</v>
      </c>
      <c r="E174" s="164" t="s">
        <v>1</v>
      </c>
      <c r="F174" s="165" t="s">
        <v>1591</v>
      </c>
      <c r="H174" s="166">
        <v>1070.277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78</v>
      </c>
      <c r="AY174" s="164" t="s">
        <v>172</v>
      </c>
    </row>
    <row r="175" spans="2:51" s="15" customFormat="1" ht="10">
      <c r="B175" s="197"/>
      <c r="D175" s="163" t="s">
        <v>181</v>
      </c>
      <c r="E175" s="198" t="s">
        <v>1</v>
      </c>
      <c r="F175" s="199" t="s">
        <v>1592</v>
      </c>
      <c r="H175" s="200">
        <v>1070.277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181</v>
      </c>
      <c r="AU175" s="198" t="s">
        <v>88</v>
      </c>
      <c r="AV175" s="15" t="s">
        <v>186</v>
      </c>
      <c r="AW175" s="15" t="s">
        <v>34</v>
      </c>
      <c r="AX175" s="15" t="s">
        <v>78</v>
      </c>
      <c r="AY175" s="198" t="s">
        <v>172</v>
      </c>
    </row>
    <row r="176" spans="2:51" s="13" customFormat="1" ht="30">
      <c r="B176" s="162"/>
      <c r="D176" s="163" t="s">
        <v>181</v>
      </c>
      <c r="E176" s="164" t="s">
        <v>1</v>
      </c>
      <c r="F176" s="165" t="s">
        <v>1593</v>
      </c>
      <c r="H176" s="166">
        <v>183.222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34</v>
      </c>
      <c r="AX176" s="13" t="s">
        <v>78</v>
      </c>
      <c r="AY176" s="164" t="s">
        <v>172</v>
      </c>
    </row>
    <row r="177" spans="2:51" s="13" customFormat="1" ht="20">
      <c r="B177" s="162"/>
      <c r="D177" s="163" t="s">
        <v>181</v>
      </c>
      <c r="E177" s="164" t="s">
        <v>1</v>
      </c>
      <c r="F177" s="165" t="s">
        <v>1594</v>
      </c>
      <c r="H177" s="166">
        <v>82.238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181</v>
      </c>
      <c r="AU177" s="164" t="s">
        <v>88</v>
      </c>
      <c r="AV177" s="13" t="s">
        <v>88</v>
      </c>
      <c r="AW177" s="13" t="s">
        <v>34</v>
      </c>
      <c r="AX177" s="13" t="s">
        <v>78</v>
      </c>
      <c r="AY177" s="164" t="s">
        <v>172</v>
      </c>
    </row>
    <row r="178" spans="2:51" s="15" customFormat="1" ht="10">
      <c r="B178" s="197"/>
      <c r="D178" s="163" t="s">
        <v>181</v>
      </c>
      <c r="E178" s="198" t="s">
        <v>1</v>
      </c>
      <c r="F178" s="199" t="s">
        <v>1592</v>
      </c>
      <c r="H178" s="200">
        <v>265.46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181</v>
      </c>
      <c r="AU178" s="198" t="s">
        <v>88</v>
      </c>
      <c r="AV178" s="15" t="s">
        <v>186</v>
      </c>
      <c r="AW178" s="15" t="s">
        <v>34</v>
      </c>
      <c r="AX178" s="15" t="s">
        <v>78</v>
      </c>
      <c r="AY178" s="198" t="s">
        <v>172</v>
      </c>
    </row>
    <row r="179" spans="2:51" s="13" customFormat="1" ht="20">
      <c r="B179" s="162"/>
      <c r="D179" s="163" t="s">
        <v>181</v>
      </c>
      <c r="E179" s="164" t="s">
        <v>1</v>
      </c>
      <c r="F179" s="165" t="s">
        <v>1595</v>
      </c>
      <c r="H179" s="166">
        <v>63.635</v>
      </c>
      <c r="I179" s="167"/>
      <c r="L179" s="162"/>
      <c r="M179" s="168"/>
      <c r="N179" s="169"/>
      <c r="O179" s="169"/>
      <c r="P179" s="169"/>
      <c r="Q179" s="169"/>
      <c r="R179" s="169"/>
      <c r="S179" s="169"/>
      <c r="T179" s="170"/>
      <c r="AT179" s="164" t="s">
        <v>181</v>
      </c>
      <c r="AU179" s="164" t="s">
        <v>88</v>
      </c>
      <c r="AV179" s="13" t="s">
        <v>88</v>
      </c>
      <c r="AW179" s="13" t="s">
        <v>34</v>
      </c>
      <c r="AX179" s="13" t="s">
        <v>78</v>
      </c>
      <c r="AY179" s="164" t="s">
        <v>172</v>
      </c>
    </row>
    <row r="180" spans="2:51" s="13" customFormat="1" ht="30">
      <c r="B180" s="162"/>
      <c r="D180" s="163" t="s">
        <v>181</v>
      </c>
      <c r="E180" s="164" t="s">
        <v>1</v>
      </c>
      <c r="F180" s="165" t="s">
        <v>1596</v>
      </c>
      <c r="H180" s="166">
        <v>164.476</v>
      </c>
      <c r="I180" s="167"/>
      <c r="L180" s="162"/>
      <c r="M180" s="168"/>
      <c r="N180" s="169"/>
      <c r="O180" s="169"/>
      <c r="P180" s="169"/>
      <c r="Q180" s="169"/>
      <c r="R180" s="169"/>
      <c r="S180" s="169"/>
      <c r="T180" s="170"/>
      <c r="AT180" s="164" t="s">
        <v>181</v>
      </c>
      <c r="AU180" s="164" t="s">
        <v>88</v>
      </c>
      <c r="AV180" s="13" t="s">
        <v>88</v>
      </c>
      <c r="AW180" s="13" t="s">
        <v>34</v>
      </c>
      <c r="AX180" s="13" t="s">
        <v>78</v>
      </c>
      <c r="AY180" s="164" t="s">
        <v>172</v>
      </c>
    </row>
    <row r="181" spans="2:51" s="15" customFormat="1" ht="10">
      <c r="B181" s="197"/>
      <c r="D181" s="163" t="s">
        <v>181</v>
      </c>
      <c r="E181" s="198" t="s">
        <v>1</v>
      </c>
      <c r="F181" s="199" t="s">
        <v>1592</v>
      </c>
      <c r="H181" s="200">
        <v>228.111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181</v>
      </c>
      <c r="AU181" s="198" t="s">
        <v>88</v>
      </c>
      <c r="AV181" s="15" t="s">
        <v>186</v>
      </c>
      <c r="AW181" s="15" t="s">
        <v>34</v>
      </c>
      <c r="AX181" s="15" t="s">
        <v>78</v>
      </c>
      <c r="AY181" s="198" t="s">
        <v>172</v>
      </c>
    </row>
    <row r="182" spans="2:51" s="13" customFormat="1" ht="20">
      <c r="B182" s="162"/>
      <c r="D182" s="163" t="s">
        <v>181</v>
      </c>
      <c r="E182" s="164" t="s">
        <v>1</v>
      </c>
      <c r="F182" s="165" t="s">
        <v>1597</v>
      </c>
      <c r="H182" s="166">
        <v>361.829</v>
      </c>
      <c r="I182" s="167"/>
      <c r="L182" s="162"/>
      <c r="M182" s="168"/>
      <c r="N182" s="169"/>
      <c r="O182" s="169"/>
      <c r="P182" s="169"/>
      <c r="Q182" s="169"/>
      <c r="R182" s="169"/>
      <c r="S182" s="169"/>
      <c r="T182" s="170"/>
      <c r="AT182" s="164" t="s">
        <v>181</v>
      </c>
      <c r="AU182" s="164" t="s">
        <v>88</v>
      </c>
      <c r="AV182" s="13" t="s">
        <v>88</v>
      </c>
      <c r="AW182" s="13" t="s">
        <v>34</v>
      </c>
      <c r="AX182" s="13" t="s">
        <v>78</v>
      </c>
      <c r="AY182" s="164" t="s">
        <v>172</v>
      </c>
    </row>
    <row r="183" spans="2:51" s="13" customFormat="1" ht="20">
      <c r="B183" s="162"/>
      <c r="D183" s="163" t="s">
        <v>181</v>
      </c>
      <c r="E183" s="164" t="s">
        <v>1</v>
      </c>
      <c r="F183" s="165" t="s">
        <v>1598</v>
      </c>
      <c r="H183" s="166">
        <v>23.452</v>
      </c>
      <c r="I183" s="167"/>
      <c r="L183" s="162"/>
      <c r="M183" s="168"/>
      <c r="N183" s="169"/>
      <c r="O183" s="169"/>
      <c r="P183" s="169"/>
      <c r="Q183" s="169"/>
      <c r="R183" s="169"/>
      <c r="S183" s="169"/>
      <c r="T183" s="170"/>
      <c r="AT183" s="164" t="s">
        <v>181</v>
      </c>
      <c r="AU183" s="164" t="s">
        <v>88</v>
      </c>
      <c r="AV183" s="13" t="s">
        <v>88</v>
      </c>
      <c r="AW183" s="13" t="s">
        <v>34</v>
      </c>
      <c r="AX183" s="13" t="s">
        <v>78</v>
      </c>
      <c r="AY183" s="164" t="s">
        <v>172</v>
      </c>
    </row>
    <row r="184" spans="2:51" s="15" customFormat="1" ht="10">
      <c r="B184" s="197"/>
      <c r="D184" s="163" t="s">
        <v>181</v>
      </c>
      <c r="E184" s="198" t="s">
        <v>1</v>
      </c>
      <c r="F184" s="199" t="s">
        <v>1592</v>
      </c>
      <c r="H184" s="200">
        <v>385.281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181</v>
      </c>
      <c r="AU184" s="198" t="s">
        <v>88</v>
      </c>
      <c r="AV184" s="15" t="s">
        <v>186</v>
      </c>
      <c r="AW184" s="15" t="s">
        <v>34</v>
      </c>
      <c r="AX184" s="15" t="s">
        <v>78</v>
      </c>
      <c r="AY184" s="198" t="s">
        <v>172</v>
      </c>
    </row>
    <row r="185" spans="2:51" s="13" customFormat="1" ht="20">
      <c r="B185" s="162"/>
      <c r="D185" s="163" t="s">
        <v>181</v>
      </c>
      <c r="E185" s="164" t="s">
        <v>1</v>
      </c>
      <c r="F185" s="165" t="s">
        <v>1599</v>
      </c>
      <c r="H185" s="166">
        <v>187.304</v>
      </c>
      <c r="I185" s="167"/>
      <c r="L185" s="162"/>
      <c r="M185" s="168"/>
      <c r="N185" s="169"/>
      <c r="O185" s="169"/>
      <c r="P185" s="169"/>
      <c r="Q185" s="169"/>
      <c r="R185" s="169"/>
      <c r="S185" s="169"/>
      <c r="T185" s="170"/>
      <c r="AT185" s="164" t="s">
        <v>181</v>
      </c>
      <c r="AU185" s="164" t="s">
        <v>88</v>
      </c>
      <c r="AV185" s="13" t="s">
        <v>88</v>
      </c>
      <c r="AW185" s="13" t="s">
        <v>34</v>
      </c>
      <c r="AX185" s="13" t="s">
        <v>78</v>
      </c>
      <c r="AY185" s="164" t="s">
        <v>172</v>
      </c>
    </row>
    <row r="186" spans="2:51" s="13" customFormat="1" ht="10">
      <c r="B186" s="162"/>
      <c r="D186" s="163" t="s">
        <v>181</v>
      </c>
      <c r="E186" s="164" t="s">
        <v>1</v>
      </c>
      <c r="F186" s="165" t="s">
        <v>1600</v>
      </c>
      <c r="H186" s="166">
        <v>14.521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181</v>
      </c>
      <c r="AU186" s="164" t="s">
        <v>88</v>
      </c>
      <c r="AV186" s="13" t="s">
        <v>88</v>
      </c>
      <c r="AW186" s="13" t="s">
        <v>34</v>
      </c>
      <c r="AX186" s="13" t="s">
        <v>78</v>
      </c>
      <c r="AY186" s="164" t="s">
        <v>172</v>
      </c>
    </row>
    <row r="187" spans="2:51" s="15" customFormat="1" ht="10">
      <c r="B187" s="197"/>
      <c r="D187" s="163" t="s">
        <v>181</v>
      </c>
      <c r="E187" s="198" t="s">
        <v>1</v>
      </c>
      <c r="F187" s="199" t="s">
        <v>1592</v>
      </c>
      <c r="H187" s="200">
        <v>201.825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181</v>
      </c>
      <c r="AU187" s="198" t="s">
        <v>88</v>
      </c>
      <c r="AV187" s="15" t="s">
        <v>186</v>
      </c>
      <c r="AW187" s="15" t="s">
        <v>34</v>
      </c>
      <c r="AX187" s="15" t="s">
        <v>78</v>
      </c>
      <c r="AY187" s="198" t="s">
        <v>172</v>
      </c>
    </row>
    <row r="188" spans="2:51" s="13" customFormat="1" ht="10">
      <c r="B188" s="162"/>
      <c r="D188" s="163" t="s">
        <v>181</v>
      </c>
      <c r="E188" s="164" t="s">
        <v>1</v>
      </c>
      <c r="F188" s="165" t="s">
        <v>1601</v>
      </c>
      <c r="H188" s="166">
        <v>11.7</v>
      </c>
      <c r="I188" s="167"/>
      <c r="L188" s="162"/>
      <c r="M188" s="168"/>
      <c r="N188" s="169"/>
      <c r="O188" s="169"/>
      <c r="P188" s="169"/>
      <c r="Q188" s="169"/>
      <c r="R188" s="169"/>
      <c r="S188" s="169"/>
      <c r="T188" s="170"/>
      <c r="AT188" s="164" t="s">
        <v>181</v>
      </c>
      <c r="AU188" s="164" t="s">
        <v>88</v>
      </c>
      <c r="AV188" s="13" t="s">
        <v>88</v>
      </c>
      <c r="AW188" s="13" t="s">
        <v>34</v>
      </c>
      <c r="AX188" s="13" t="s">
        <v>78</v>
      </c>
      <c r="AY188" s="164" t="s">
        <v>172</v>
      </c>
    </row>
    <row r="189" spans="2:51" s="15" customFormat="1" ht="10">
      <c r="B189" s="197"/>
      <c r="D189" s="163" t="s">
        <v>181</v>
      </c>
      <c r="E189" s="198" t="s">
        <v>1</v>
      </c>
      <c r="F189" s="199" t="s">
        <v>1592</v>
      </c>
      <c r="H189" s="200">
        <v>11.7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181</v>
      </c>
      <c r="AU189" s="198" t="s">
        <v>88</v>
      </c>
      <c r="AV189" s="15" t="s">
        <v>186</v>
      </c>
      <c r="AW189" s="15" t="s">
        <v>34</v>
      </c>
      <c r="AX189" s="15" t="s">
        <v>78</v>
      </c>
      <c r="AY189" s="198" t="s">
        <v>172</v>
      </c>
    </row>
    <row r="190" spans="2:51" s="14" customFormat="1" ht="10">
      <c r="B190" s="175"/>
      <c r="D190" s="163" t="s">
        <v>181</v>
      </c>
      <c r="E190" s="176" t="s">
        <v>1</v>
      </c>
      <c r="F190" s="177" t="s">
        <v>221</v>
      </c>
      <c r="H190" s="178">
        <v>2162.654</v>
      </c>
      <c r="I190" s="179"/>
      <c r="L190" s="175"/>
      <c r="M190" s="180"/>
      <c r="N190" s="181"/>
      <c r="O190" s="181"/>
      <c r="P190" s="181"/>
      <c r="Q190" s="181"/>
      <c r="R190" s="181"/>
      <c r="S190" s="181"/>
      <c r="T190" s="182"/>
      <c r="AT190" s="176" t="s">
        <v>181</v>
      </c>
      <c r="AU190" s="176" t="s">
        <v>88</v>
      </c>
      <c r="AV190" s="14" t="s">
        <v>179</v>
      </c>
      <c r="AW190" s="14" t="s">
        <v>34</v>
      </c>
      <c r="AX190" s="14" t="s">
        <v>85</v>
      </c>
      <c r="AY190" s="176" t="s">
        <v>172</v>
      </c>
    </row>
    <row r="191" spans="1:65" s="2" customFormat="1" ht="24.15" customHeight="1">
      <c r="A191" s="32"/>
      <c r="B191" s="148"/>
      <c r="C191" s="149" t="s">
        <v>266</v>
      </c>
      <c r="D191" s="149" t="s">
        <v>174</v>
      </c>
      <c r="E191" s="150" t="s">
        <v>711</v>
      </c>
      <c r="F191" s="151" t="s">
        <v>712</v>
      </c>
      <c r="G191" s="152" t="s">
        <v>177</v>
      </c>
      <c r="H191" s="153">
        <v>315.6</v>
      </c>
      <c r="I191" s="154"/>
      <c r="J191" s="155">
        <f>ROUND(I191*H191,2)</f>
        <v>0</v>
      </c>
      <c r="K191" s="151" t="s">
        <v>178</v>
      </c>
      <c r="L191" s="33"/>
      <c r="M191" s="156" t="s">
        <v>1</v>
      </c>
      <c r="N191" s="157" t="s">
        <v>43</v>
      </c>
      <c r="O191" s="58"/>
      <c r="P191" s="158">
        <f>O191*H191</f>
        <v>0</v>
      </c>
      <c r="Q191" s="158">
        <v>0</v>
      </c>
      <c r="R191" s="158">
        <f>Q191*H191</f>
        <v>0</v>
      </c>
      <c r="S191" s="158">
        <v>0</v>
      </c>
      <c r="T191" s="15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0" t="s">
        <v>179</v>
      </c>
      <c r="AT191" s="160" t="s">
        <v>174</v>
      </c>
      <c r="AU191" s="160" t="s">
        <v>88</v>
      </c>
      <c r="AY191" s="17" t="s">
        <v>172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7" t="s">
        <v>85</v>
      </c>
      <c r="BK191" s="161">
        <f>ROUND(I191*H191,2)</f>
        <v>0</v>
      </c>
      <c r="BL191" s="17" t="s">
        <v>179</v>
      </c>
      <c r="BM191" s="160" t="s">
        <v>1602</v>
      </c>
    </row>
    <row r="192" spans="2:51" s="13" customFormat="1" ht="10">
      <c r="B192" s="162"/>
      <c r="D192" s="163" t="s">
        <v>181</v>
      </c>
      <c r="E192" s="164" t="s">
        <v>1</v>
      </c>
      <c r="F192" s="165" t="s">
        <v>1603</v>
      </c>
      <c r="H192" s="166">
        <v>315.6</v>
      </c>
      <c r="I192" s="167"/>
      <c r="L192" s="162"/>
      <c r="M192" s="168"/>
      <c r="N192" s="169"/>
      <c r="O192" s="169"/>
      <c r="P192" s="169"/>
      <c r="Q192" s="169"/>
      <c r="R192" s="169"/>
      <c r="S192" s="169"/>
      <c r="T192" s="170"/>
      <c r="AT192" s="164" t="s">
        <v>181</v>
      </c>
      <c r="AU192" s="164" t="s">
        <v>88</v>
      </c>
      <c r="AV192" s="13" t="s">
        <v>88</v>
      </c>
      <c r="AW192" s="13" t="s">
        <v>34</v>
      </c>
      <c r="AX192" s="13" t="s">
        <v>85</v>
      </c>
      <c r="AY192" s="164" t="s">
        <v>172</v>
      </c>
    </row>
    <row r="193" spans="2:63" s="12" customFormat="1" ht="22.75" customHeight="1">
      <c r="B193" s="135"/>
      <c r="D193" s="136" t="s">
        <v>77</v>
      </c>
      <c r="E193" s="146" t="s">
        <v>88</v>
      </c>
      <c r="F193" s="146" t="s">
        <v>1604</v>
      </c>
      <c r="I193" s="138"/>
      <c r="J193" s="147">
        <f>BK193</f>
        <v>0</v>
      </c>
      <c r="L193" s="135"/>
      <c r="M193" s="140"/>
      <c r="N193" s="141"/>
      <c r="O193" s="141"/>
      <c r="P193" s="142">
        <f>SUM(P194:P195)</f>
        <v>0</v>
      </c>
      <c r="Q193" s="141"/>
      <c r="R193" s="142">
        <f>SUM(R194:R195)</f>
        <v>2.45329</v>
      </c>
      <c r="S193" s="141"/>
      <c r="T193" s="143">
        <f>SUM(T194:T195)</f>
        <v>0</v>
      </c>
      <c r="AR193" s="136" t="s">
        <v>85</v>
      </c>
      <c r="AT193" s="144" t="s">
        <v>77</v>
      </c>
      <c r="AU193" s="144" t="s">
        <v>85</v>
      </c>
      <c r="AY193" s="136" t="s">
        <v>172</v>
      </c>
      <c r="BK193" s="145">
        <f>SUM(BK194:BK195)</f>
        <v>0</v>
      </c>
    </row>
    <row r="194" spans="1:65" s="2" customFormat="1" ht="24.15" customHeight="1">
      <c r="A194" s="32"/>
      <c r="B194" s="148"/>
      <c r="C194" s="149" t="s">
        <v>270</v>
      </c>
      <c r="D194" s="149" t="s">
        <v>174</v>
      </c>
      <c r="E194" s="150" t="s">
        <v>1605</v>
      </c>
      <c r="F194" s="151" t="s">
        <v>1606</v>
      </c>
      <c r="G194" s="152" t="s">
        <v>214</v>
      </c>
      <c r="H194" s="153">
        <v>1</v>
      </c>
      <c r="I194" s="154"/>
      <c r="J194" s="155">
        <f>ROUND(I194*H194,2)</f>
        <v>0</v>
      </c>
      <c r="K194" s="151" t="s">
        <v>178</v>
      </c>
      <c r="L194" s="33"/>
      <c r="M194" s="156" t="s">
        <v>1</v>
      </c>
      <c r="N194" s="157" t="s">
        <v>43</v>
      </c>
      <c r="O194" s="58"/>
      <c r="P194" s="158">
        <f>O194*H194</f>
        <v>0</v>
      </c>
      <c r="Q194" s="158">
        <v>2.45329</v>
      </c>
      <c r="R194" s="158">
        <f>Q194*H194</f>
        <v>2.45329</v>
      </c>
      <c r="S194" s="158">
        <v>0</v>
      </c>
      <c r="T194" s="15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0" t="s">
        <v>179</v>
      </c>
      <c r="AT194" s="160" t="s">
        <v>174</v>
      </c>
      <c r="AU194" s="160" t="s">
        <v>88</v>
      </c>
      <c r="AY194" s="17" t="s">
        <v>172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7" t="s">
        <v>85</v>
      </c>
      <c r="BK194" s="161">
        <f>ROUND(I194*H194,2)</f>
        <v>0</v>
      </c>
      <c r="BL194" s="17" t="s">
        <v>179</v>
      </c>
      <c r="BM194" s="160" t="s">
        <v>1607</v>
      </c>
    </row>
    <row r="195" spans="1:47" s="2" customFormat="1" ht="18">
      <c r="A195" s="32"/>
      <c r="B195" s="33"/>
      <c r="C195" s="32"/>
      <c r="D195" s="163" t="s">
        <v>191</v>
      </c>
      <c r="E195" s="32"/>
      <c r="F195" s="171" t="s">
        <v>1608</v>
      </c>
      <c r="G195" s="32"/>
      <c r="H195" s="32"/>
      <c r="I195" s="172"/>
      <c r="J195" s="32"/>
      <c r="K195" s="32"/>
      <c r="L195" s="33"/>
      <c r="M195" s="173"/>
      <c r="N195" s="174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191</v>
      </c>
      <c r="AU195" s="17" t="s">
        <v>88</v>
      </c>
    </row>
    <row r="196" spans="2:63" s="12" customFormat="1" ht="22.75" customHeight="1">
      <c r="B196" s="135"/>
      <c r="D196" s="136" t="s">
        <v>77</v>
      </c>
      <c r="E196" s="146" t="s">
        <v>197</v>
      </c>
      <c r="F196" s="146" t="s">
        <v>390</v>
      </c>
      <c r="I196" s="138"/>
      <c r="J196" s="147">
        <f>BK196</f>
        <v>0</v>
      </c>
      <c r="L196" s="135"/>
      <c r="M196" s="140"/>
      <c r="N196" s="141"/>
      <c r="O196" s="141"/>
      <c r="P196" s="142">
        <f>SUM(P197:P302)</f>
        <v>0</v>
      </c>
      <c r="Q196" s="141"/>
      <c r="R196" s="142">
        <f>SUM(R197:R302)</f>
        <v>4280.96192294</v>
      </c>
      <c r="S196" s="141"/>
      <c r="T196" s="143">
        <f>SUM(T197:T302)</f>
        <v>0</v>
      </c>
      <c r="AR196" s="136" t="s">
        <v>85</v>
      </c>
      <c r="AT196" s="144" t="s">
        <v>77</v>
      </c>
      <c r="AU196" s="144" t="s">
        <v>85</v>
      </c>
      <c r="AY196" s="136" t="s">
        <v>172</v>
      </c>
      <c r="BK196" s="145">
        <f>SUM(BK197:BK302)</f>
        <v>0</v>
      </c>
    </row>
    <row r="197" spans="1:65" s="2" customFormat="1" ht="14.4" customHeight="1">
      <c r="A197" s="32"/>
      <c r="B197" s="148"/>
      <c r="C197" s="149" t="s">
        <v>278</v>
      </c>
      <c r="D197" s="149" t="s">
        <v>174</v>
      </c>
      <c r="E197" s="150" t="s">
        <v>1609</v>
      </c>
      <c r="F197" s="151" t="s">
        <v>1610</v>
      </c>
      <c r="G197" s="152" t="s">
        <v>177</v>
      </c>
      <c r="H197" s="153">
        <v>1944.449</v>
      </c>
      <c r="I197" s="154"/>
      <c r="J197" s="155">
        <f>ROUND(I197*H197,2)</f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179</v>
      </c>
      <c r="AT197" s="160" t="s">
        <v>174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179</v>
      </c>
      <c r="BM197" s="160" t="s">
        <v>1611</v>
      </c>
    </row>
    <row r="198" spans="1:47" s="2" customFormat="1" ht="18">
      <c r="A198" s="32"/>
      <c r="B198" s="33"/>
      <c r="C198" s="32"/>
      <c r="D198" s="163" t="s">
        <v>191</v>
      </c>
      <c r="E198" s="32"/>
      <c r="F198" s="171" t="s">
        <v>1590</v>
      </c>
      <c r="G198" s="32"/>
      <c r="H198" s="32"/>
      <c r="I198" s="172"/>
      <c r="J198" s="32"/>
      <c r="K198" s="32"/>
      <c r="L198" s="33"/>
      <c r="M198" s="173"/>
      <c r="N198" s="174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191</v>
      </c>
      <c r="AU198" s="17" t="s">
        <v>88</v>
      </c>
    </row>
    <row r="199" spans="2:51" s="13" customFormat="1" ht="20">
      <c r="B199" s="162"/>
      <c r="D199" s="163" t="s">
        <v>181</v>
      </c>
      <c r="E199" s="164" t="s">
        <v>1</v>
      </c>
      <c r="F199" s="165" t="s">
        <v>1612</v>
      </c>
      <c r="H199" s="166">
        <v>1716.039</v>
      </c>
      <c r="I199" s="167"/>
      <c r="L199" s="162"/>
      <c r="M199" s="168"/>
      <c r="N199" s="169"/>
      <c r="O199" s="169"/>
      <c r="P199" s="169"/>
      <c r="Q199" s="169"/>
      <c r="R199" s="169"/>
      <c r="S199" s="169"/>
      <c r="T199" s="170"/>
      <c r="AT199" s="164" t="s">
        <v>181</v>
      </c>
      <c r="AU199" s="164" t="s">
        <v>88</v>
      </c>
      <c r="AV199" s="13" t="s">
        <v>88</v>
      </c>
      <c r="AW199" s="13" t="s">
        <v>34</v>
      </c>
      <c r="AX199" s="13" t="s">
        <v>78</v>
      </c>
      <c r="AY199" s="164" t="s">
        <v>172</v>
      </c>
    </row>
    <row r="200" spans="2:51" s="13" customFormat="1" ht="20">
      <c r="B200" s="162"/>
      <c r="D200" s="163" t="s">
        <v>181</v>
      </c>
      <c r="E200" s="164" t="s">
        <v>1</v>
      </c>
      <c r="F200" s="165" t="s">
        <v>1613</v>
      </c>
      <c r="H200" s="166">
        <v>228.41</v>
      </c>
      <c r="I200" s="167"/>
      <c r="L200" s="162"/>
      <c r="M200" s="168"/>
      <c r="N200" s="169"/>
      <c r="O200" s="169"/>
      <c r="P200" s="169"/>
      <c r="Q200" s="169"/>
      <c r="R200" s="169"/>
      <c r="S200" s="169"/>
      <c r="T200" s="170"/>
      <c r="AT200" s="164" t="s">
        <v>181</v>
      </c>
      <c r="AU200" s="164" t="s">
        <v>88</v>
      </c>
      <c r="AV200" s="13" t="s">
        <v>88</v>
      </c>
      <c r="AW200" s="13" t="s">
        <v>34</v>
      </c>
      <c r="AX200" s="13" t="s">
        <v>78</v>
      </c>
      <c r="AY200" s="164" t="s">
        <v>172</v>
      </c>
    </row>
    <row r="201" spans="2:51" s="14" customFormat="1" ht="10">
      <c r="B201" s="175"/>
      <c r="D201" s="163" t="s">
        <v>181</v>
      </c>
      <c r="E201" s="176" t="s">
        <v>1</v>
      </c>
      <c r="F201" s="177" t="s">
        <v>221</v>
      </c>
      <c r="H201" s="178">
        <v>1944.449</v>
      </c>
      <c r="I201" s="179"/>
      <c r="L201" s="175"/>
      <c r="M201" s="180"/>
      <c r="N201" s="181"/>
      <c r="O201" s="181"/>
      <c r="P201" s="181"/>
      <c r="Q201" s="181"/>
      <c r="R201" s="181"/>
      <c r="S201" s="181"/>
      <c r="T201" s="182"/>
      <c r="AT201" s="176" t="s">
        <v>181</v>
      </c>
      <c r="AU201" s="176" t="s">
        <v>88</v>
      </c>
      <c r="AV201" s="14" t="s">
        <v>179</v>
      </c>
      <c r="AW201" s="14" t="s">
        <v>34</v>
      </c>
      <c r="AX201" s="14" t="s">
        <v>85</v>
      </c>
      <c r="AY201" s="176" t="s">
        <v>172</v>
      </c>
    </row>
    <row r="202" spans="1:65" s="2" customFormat="1" ht="14.4" customHeight="1">
      <c r="A202" s="32"/>
      <c r="B202" s="148"/>
      <c r="C202" s="183" t="s">
        <v>7</v>
      </c>
      <c r="D202" s="183" t="s">
        <v>250</v>
      </c>
      <c r="E202" s="184" t="s">
        <v>1614</v>
      </c>
      <c r="F202" s="185" t="s">
        <v>1615</v>
      </c>
      <c r="G202" s="186" t="s">
        <v>294</v>
      </c>
      <c r="H202" s="187">
        <v>2038.395</v>
      </c>
      <c r="I202" s="188"/>
      <c r="J202" s="189">
        <f>ROUND(I202*H202,2)</f>
        <v>0</v>
      </c>
      <c r="K202" s="185" t="s">
        <v>178</v>
      </c>
      <c r="L202" s="190"/>
      <c r="M202" s="191" t="s">
        <v>1</v>
      </c>
      <c r="N202" s="192" t="s">
        <v>43</v>
      </c>
      <c r="O202" s="58"/>
      <c r="P202" s="158">
        <f>O202*H202</f>
        <v>0</v>
      </c>
      <c r="Q202" s="158">
        <v>1</v>
      </c>
      <c r="R202" s="158">
        <f>Q202*H202</f>
        <v>2038.395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211</v>
      </c>
      <c r="AT202" s="160" t="s">
        <v>250</v>
      </c>
      <c r="AU202" s="160" t="s">
        <v>88</v>
      </c>
      <c r="AY202" s="17" t="s">
        <v>172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179</v>
      </c>
      <c r="BM202" s="160" t="s">
        <v>1616</v>
      </c>
    </row>
    <row r="203" spans="2:51" s="13" customFormat="1" ht="20">
      <c r="B203" s="162"/>
      <c r="D203" s="163" t="s">
        <v>181</v>
      </c>
      <c r="E203" s="164" t="s">
        <v>1</v>
      </c>
      <c r="F203" s="165" t="s">
        <v>1617</v>
      </c>
      <c r="H203" s="166">
        <v>858.02</v>
      </c>
      <c r="I203" s="167"/>
      <c r="L203" s="162"/>
      <c r="M203" s="168"/>
      <c r="N203" s="169"/>
      <c r="O203" s="169"/>
      <c r="P203" s="169"/>
      <c r="Q203" s="169"/>
      <c r="R203" s="169"/>
      <c r="S203" s="169"/>
      <c r="T203" s="170"/>
      <c r="AT203" s="164" t="s">
        <v>181</v>
      </c>
      <c r="AU203" s="164" t="s">
        <v>88</v>
      </c>
      <c r="AV203" s="13" t="s">
        <v>88</v>
      </c>
      <c r="AW203" s="13" t="s">
        <v>34</v>
      </c>
      <c r="AX203" s="13" t="s">
        <v>78</v>
      </c>
      <c r="AY203" s="164" t="s">
        <v>172</v>
      </c>
    </row>
    <row r="204" spans="2:51" s="13" customFormat="1" ht="20">
      <c r="B204" s="162"/>
      <c r="D204" s="163" t="s">
        <v>181</v>
      </c>
      <c r="E204" s="164" t="s">
        <v>1</v>
      </c>
      <c r="F204" s="165" t="s">
        <v>1618</v>
      </c>
      <c r="H204" s="166">
        <v>68.523</v>
      </c>
      <c r="I204" s="167"/>
      <c r="L204" s="162"/>
      <c r="M204" s="168"/>
      <c r="N204" s="169"/>
      <c r="O204" s="169"/>
      <c r="P204" s="169"/>
      <c r="Q204" s="169"/>
      <c r="R204" s="169"/>
      <c r="S204" s="169"/>
      <c r="T204" s="170"/>
      <c r="AT204" s="164" t="s">
        <v>181</v>
      </c>
      <c r="AU204" s="164" t="s">
        <v>88</v>
      </c>
      <c r="AV204" s="13" t="s">
        <v>88</v>
      </c>
      <c r="AW204" s="13" t="s">
        <v>34</v>
      </c>
      <c r="AX204" s="13" t="s">
        <v>78</v>
      </c>
      <c r="AY204" s="164" t="s">
        <v>172</v>
      </c>
    </row>
    <row r="205" spans="2:51" s="14" customFormat="1" ht="10">
      <c r="B205" s="175"/>
      <c r="D205" s="163" t="s">
        <v>181</v>
      </c>
      <c r="E205" s="176" t="s">
        <v>1</v>
      </c>
      <c r="F205" s="177" t="s">
        <v>221</v>
      </c>
      <c r="H205" s="178">
        <v>926.543</v>
      </c>
      <c r="I205" s="179"/>
      <c r="L205" s="175"/>
      <c r="M205" s="180"/>
      <c r="N205" s="181"/>
      <c r="O205" s="181"/>
      <c r="P205" s="181"/>
      <c r="Q205" s="181"/>
      <c r="R205" s="181"/>
      <c r="S205" s="181"/>
      <c r="T205" s="182"/>
      <c r="AT205" s="176" t="s">
        <v>181</v>
      </c>
      <c r="AU205" s="176" t="s">
        <v>88</v>
      </c>
      <c r="AV205" s="14" t="s">
        <v>179</v>
      </c>
      <c r="AW205" s="14" t="s">
        <v>34</v>
      </c>
      <c r="AX205" s="14" t="s">
        <v>85</v>
      </c>
      <c r="AY205" s="176" t="s">
        <v>172</v>
      </c>
    </row>
    <row r="206" spans="2:51" s="13" customFormat="1" ht="10">
      <c r="B206" s="162"/>
      <c r="D206" s="163" t="s">
        <v>181</v>
      </c>
      <c r="F206" s="165" t="s">
        <v>1619</v>
      </c>
      <c r="H206" s="166">
        <v>2038.395</v>
      </c>
      <c r="I206" s="167"/>
      <c r="L206" s="162"/>
      <c r="M206" s="168"/>
      <c r="N206" s="169"/>
      <c r="O206" s="169"/>
      <c r="P206" s="169"/>
      <c r="Q206" s="169"/>
      <c r="R206" s="169"/>
      <c r="S206" s="169"/>
      <c r="T206" s="170"/>
      <c r="AT206" s="164" t="s">
        <v>181</v>
      </c>
      <c r="AU206" s="164" t="s">
        <v>88</v>
      </c>
      <c r="AV206" s="13" t="s">
        <v>88</v>
      </c>
      <c r="AW206" s="13" t="s">
        <v>3</v>
      </c>
      <c r="AX206" s="13" t="s">
        <v>85</v>
      </c>
      <c r="AY206" s="164" t="s">
        <v>172</v>
      </c>
    </row>
    <row r="207" spans="1:65" s="2" customFormat="1" ht="14.4" customHeight="1">
      <c r="A207" s="32"/>
      <c r="B207" s="148"/>
      <c r="C207" s="149" t="s">
        <v>286</v>
      </c>
      <c r="D207" s="149" t="s">
        <v>174</v>
      </c>
      <c r="E207" s="150" t="s">
        <v>392</v>
      </c>
      <c r="F207" s="151" t="s">
        <v>393</v>
      </c>
      <c r="G207" s="152" t="s">
        <v>177</v>
      </c>
      <c r="H207" s="153">
        <v>178.538</v>
      </c>
      <c r="I207" s="154"/>
      <c r="J207" s="155">
        <f>ROUND(I207*H207,2)</f>
        <v>0</v>
      </c>
      <c r="K207" s="151" t="s">
        <v>178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0.345</v>
      </c>
      <c r="R207" s="158">
        <f>Q207*H207</f>
        <v>61.59561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179</v>
      </c>
      <c r="AT207" s="160" t="s">
        <v>174</v>
      </c>
      <c r="AU207" s="160" t="s">
        <v>88</v>
      </c>
      <c r="AY207" s="17" t="s">
        <v>172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179</v>
      </c>
      <c r="BM207" s="160" t="s">
        <v>1620</v>
      </c>
    </row>
    <row r="208" spans="1:47" s="2" customFormat="1" ht="18">
      <c r="A208" s="32"/>
      <c r="B208" s="33"/>
      <c r="C208" s="32"/>
      <c r="D208" s="163" t="s">
        <v>191</v>
      </c>
      <c r="E208" s="32"/>
      <c r="F208" s="171" t="s">
        <v>1621</v>
      </c>
      <c r="G208" s="32"/>
      <c r="H208" s="32"/>
      <c r="I208" s="172"/>
      <c r="J208" s="32"/>
      <c r="K208" s="32"/>
      <c r="L208" s="33"/>
      <c r="M208" s="173"/>
      <c r="N208" s="174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191</v>
      </c>
      <c r="AU208" s="17" t="s">
        <v>88</v>
      </c>
    </row>
    <row r="209" spans="2:51" s="13" customFormat="1" ht="20">
      <c r="B209" s="162"/>
      <c r="D209" s="163" t="s">
        <v>181</v>
      </c>
      <c r="E209" s="164" t="s">
        <v>1</v>
      </c>
      <c r="F209" s="165" t="s">
        <v>1622</v>
      </c>
      <c r="H209" s="166">
        <v>165.692</v>
      </c>
      <c r="I209" s="167"/>
      <c r="L209" s="162"/>
      <c r="M209" s="168"/>
      <c r="N209" s="169"/>
      <c r="O209" s="169"/>
      <c r="P209" s="169"/>
      <c r="Q209" s="169"/>
      <c r="R209" s="169"/>
      <c r="S209" s="169"/>
      <c r="T209" s="170"/>
      <c r="AT209" s="164" t="s">
        <v>181</v>
      </c>
      <c r="AU209" s="164" t="s">
        <v>88</v>
      </c>
      <c r="AV209" s="13" t="s">
        <v>88</v>
      </c>
      <c r="AW209" s="13" t="s">
        <v>34</v>
      </c>
      <c r="AX209" s="13" t="s">
        <v>78</v>
      </c>
      <c r="AY209" s="164" t="s">
        <v>172</v>
      </c>
    </row>
    <row r="210" spans="2:51" s="13" customFormat="1" ht="10">
      <c r="B210" s="162"/>
      <c r="D210" s="163" t="s">
        <v>181</v>
      </c>
      <c r="E210" s="164" t="s">
        <v>1</v>
      </c>
      <c r="F210" s="165" t="s">
        <v>1623</v>
      </c>
      <c r="H210" s="166">
        <v>12.846</v>
      </c>
      <c r="I210" s="167"/>
      <c r="L210" s="162"/>
      <c r="M210" s="168"/>
      <c r="N210" s="169"/>
      <c r="O210" s="169"/>
      <c r="P210" s="169"/>
      <c r="Q210" s="169"/>
      <c r="R210" s="169"/>
      <c r="S210" s="169"/>
      <c r="T210" s="170"/>
      <c r="AT210" s="164" t="s">
        <v>181</v>
      </c>
      <c r="AU210" s="164" t="s">
        <v>88</v>
      </c>
      <c r="AV210" s="13" t="s">
        <v>88</v>
      </c>
      <c r="AW210" s="13" t="s">
        <v>34</v>
      </c>
      <c r="AX210" s="13" t="s">
        <v>78</v>
      </c>
      <c r="AY210" s="164" t="s">
        <v>172</v>
      </c>
    </row>
    <row r="211" spans="2:51" s="14" customFormat="1" ht="10">
      <c r="B211" s="175"/>
      <c r="D211" s="163" t="s">
        <v>181</v>
      </c>
      <c r="E211" s="176" t="s">
        <v>1</v>
      </c>
      <c r="F211" s="177" t="s">
        <v>221</v>
      </c>
      <c r="H211" s="178">
        <v>178.538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181</v>
      </c>
      <c r="AU211" s="176" t="s">
        <v>88</v>
      </c>
      <c r="AV211" s="14" t="s">
        <v>179</v>
      </c>
      <c r="AW211" s="14" t="s">
        <v>34</v>
      </c>
      <c r="AX211" s="14" t="s">
        <v>85</v>
      </c>
      <c r="AY211" s="176" t="s">
        <v>172</v>
      </c>
    </row>
    <row r="212" spans="1:65" s="2" customFormat="1" ht="14.4" customHeight="1">
      <c r="A212" s="32"/>
      <c r="B212" s="148"/>
      <c r="C212" s="149" t="s">
        <v>291</v>
      </c>
      <c r="D212" s="149" t="s">
        <v>174</v>
      </c>
      <c r="E212" s="150" t="s">
        <v>392</v>
      </c>
      <c r="F212" s="151" t="s">
        <v>393</v>
      </c>
      <c r="G212" s="152" t="s">
        <v>177</v>
      </c>
      <c r="H212" s="153">
        <v>11.7</v>
      </c>
      <c r="I212" s="154"/>
      <c r="J212" s="155">
        <f>ROUND(I212*H212,2)</f>
        <v>0</v>
      </c>
      <c r="K212" s="151" t="s">
        <v>178</v>
      </c>
      <c r="L212" s="33"/>
      <c r="M212" s="156" t="s">
        <v>1</v>
      </c>
      <c r="N212" s="157" t="s">
        <v>43</v>
      </c>
      <c r="O212" s="58"/>
      <c r="P212" s="158">
        <f>O212*H212</f>
        <v>0</v>
      </c>
      <c r="Q212" s="158">
        <v>0.345</v>
      </c>
      <c r="R212" s="158">
        <f>Q212*H212</f>
        <v>4.036499999999999</v>
      </c>
      <c r="S212" s="158">
        <v>0</v>
      </c>
      <c r="T212" s="15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0" t="s">
        <v>179</v>
      </c>
      <c r="AT212" s="160" t="s">
        <v>174</v>
      </c>
      <c r="AU212" s="160" t="s">
        <v>88</v>
      </c>
      <c r="AY212" s="17" t="s">
        <v>172</v>
      </c>
      <c r="BE212" s="161">
        <f>IF(N212="základní",J212,0)</f>
        <v>0</v>
      </c>
      <c r="BF212" s="161">
        <f>IF(N212="snížená",J212,0)</f>
        <v>0</v>
      </c>
      <c r="BG212" s="161">
        <f>IF(N212="zákl. přenesená",J212,0)</f>
        <v>0</v>
      </c>
      <c r="BH212" s="161">
        <f>IF(N212="sníž. přenesená",J212,0)</f>
        <v>0</v>
      </c>
      <c r="BI212" s="161">
        <f>IF(N212="nulová",J212,0)</f>
        <v>0</v>
      </c>
      <c r="BJ212" s="17" t="s">
        <v>85</v>
      </c>
      <c r="BK212" s="161">
        <f>ROUND(I212*H212,2)</f>
        <v>0</v>
      </c>
      <c r="BL212" s="17" t="s">
        <v>179</v>
      </c>
      <c r="BM212" s="160" t="s">
        <v>1624</v>
      </c>
    </row>
    <row r="213" spans="1:47" s="2" customFormat="1" ht="18">
      <c r="A213" s="32"/>
      <c r="B213" s="33"/>
      <c r="C213" s="32"/>
      <c r="D213" s="163" t="s">
        <v>191</v>
      </c>
      <c r="E213" s="32"/>
      <c r="F213" s="171" t="s">
        <v>1625</v>
      </c>
      <c r="G213" s="32"/>
      <c r="H213" s="32"/>
      <c r="I213" s="172"/>
      <c r="J213" s="32"/>
      <c r="K213" s="32"/>
      <c r="L213" s="33"/>
      <c r="M213" s="173"/>
      <c r="N213" s="174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191</v>
      </c>
      <c r="AU213" s="17" t="s">
        <v>88</v>
      </c>
    </row>
    <row r="214" spans="2:51" s="13" customFormat="1" ht="10">
      <c r="B214" s="162"/>
      <c r="D214" s="163" t="s">
        <v>181</v>
      </c>
      <c r="E214" s="164" t="s">
        <v>1</v>
      </c>
      <c r="F214" s="165" t="s">
        <v>1601</v>
      </c>
      <c r="H214" s="166">
        <v>11.7</v>
      </c>
      <c r="I214" s="167"/>
      <c r="L214" s="162"/>
      <c r="M214" s="168"/>
      <c r="N214" s="169"/>
      <c r="O214" s="169"/>
      <c r="P214" s="169"/>
      <c r="Q214" s="169"/>
      <c r="R214" s="169"/>
      <c r="S214" s="169"/>
      <c r="T214" s="170"/>
      <c r="AT214" s="164" t="s">
        <v>181</v>
      </c>
      <c r="AU214" s="164" t="s">
        <v>88</v>
      </c>
      <c r="AV214" s="13" t="s">
        <v>88</v>
      </c>
      <c r="AW214" s="13" t="s">
        <v>34</v>
      </c>
      <c r="AX214" s="13" t="s">
        <v>85</v>
      </c>
      <c r="AY214" s="164" t="s">
        <v>172</v>
      </c>
    </row>
    <row r="215" spans="1:65" s="2" customFormat="1" ht="14.4" customHeight="1">
      <c r="A215" s="32"/>
      <c r="B215" s="148"/>
      <c r="C215" s="149" t="s">
        <v>298</v>
      </c>
      <c r="D215" s="149" t="s">
        <v>174</v>
      </c>
      <c r="E215" s="150" t="s">
        <v>397</v>
      </c>
      <c r="F215" s="151" t="s">
        <v>398</v>
      </c>
      <c r="G215" s="152" t="s">
        <v>177</v>
      </c>
      <c r="H215" s="153">
        <v>878.852</v>
      </c>
      <c r="I215" s="154"/>
      <c r="J215" s="155">
        <f>ROUND(I215*H215,2)</f>
        <v>0</v>
      </c>
      <c r="K215" s="151" t="s">
        <v>178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0.46</v>
      </c>
      <c r="R215" s="158">
        <f>Q215*H215</f>
        <v>404.27192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179</v>
      </c>
      <c r="AT215" s="160" t="s">
        <v>174</v>
      </c>
      <c r="AU215" s="160" t="s">
        <v>88</v>
      </c>
      <c r="AY215" s="17" t="s">
        <v>172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179</v>
      </c>
      <c r="BM215" s="160" t="s">
        <v>1626</v>
      </c>
    </row>
    <row r="216" spans="1:47" s="2" customFormat="1" ht="18">
      <c r="A216" s="32"/>
      <c r="B216" s="33"/>
      <c r="C216" s="32"/>
      <c r="D216" s="163" t="s">
        <v>191</v>
      </c>
      <c r="E216" s="32"/>
      <c r="F216" s="171" t="s">
        <v>1627</v>
      </c>
      <c r="G216" s="32"/>
      <c r="H216" s="32"/>
      <c r="I216" s="172"/>
      <c r="J216" s="32"/>
      <c r="K216" s="32"/>
      <c r="L216" s="33"/>
      <c r="M216" s="173"/>
      <c r="N216" s="174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191</v>
      </c>
      <c r="AU216" s="17" t="s">
        <v>88</v>
      </c>
    </row>
    <row r="217" spans="2:51" s="13" customFormat="1" ht="30">
      <c r="B217" s="162"/>
      <c r="D217" s="163" t="s">
        <v>181</v>
      </c>
      <c r="E217" s="164" t="s">
        <v>1</v>
      </c>
      <c r="F217" s="165" t="s">
        <v>1628</v>
      </c>
      <c r="H217" s="166">
        <v>183.222</v>
      </c>
      <c r="I217" s="167"/>
      <c r="L217" s="162"/>
      <c r="M217" s="168"/>
      <c r="N217" s="169"/>
      <c r="O217" s="169"/>
      <c r="P217" s="169"/>
      <c r="Q217" s="169"/>
      <c r="R217" s="169"/>
      <c r="S217" s="169"/>
      <c r="T217" s="170"/>
      <c r="AT217" s="164" t="s">
        <v>181</v>
      </c>
      <c r="AU217" s="164" t="s">
        <v>88</v>
      </c>
      <c r="AV217" s="13" t="s">
        <v>88</v>
      </c>
      <c r="AW217" s="13" t="s">
        <v>34</v>
      </c>
      <c r="AX217" s="13" t="s">
        <v>78</v>
      </c>
      <c r="AY217" s="164" t="s">
        <v>172</v>
      </c>
    </row>
    <row r="218" spans="2:51" s="13" customFormat="1" ht="20">
      <c r="B218" s="162"/>
      <c r="D218" s="163" t="s">
        <v>181</v>
      </c>
      <c r="E218" s="164" t="s">
        <v>1</v>
      </c>
      <c r="F218" s="165" t="s">
        <v>1629</v>
      </c>
      <c r="H218" s="166">
        <v>82.238</v>
      </c>
      <c r="I218" s="167"/>
      <c r="L218" s="162"/>
      <c r="M218" s="168"/>
      <c r="N218" s="169"/>
      <c r="O218" s="169"/>
      <c r="P218" s="169"/>
      <c r="Q218" s="169"/>
      <c r="R218" s="169"/>
      <c r="S218" s="169"/>
      <c r="T218" s="170"/>
      <c r="AT218" s="164" t="s">
        <v>181</v>
      </c>
      <c r="AU218" s="164" t="s">
        <v>88</v>
      </c>
      <c r="AV218" s="13" t="s">
        <v>88</v>
      </c>
      <c r="AW218" s="13" t="s">
        <v>34</v>
      </c>
      <c r="AX218" s="13" t="s">
        <v>78</v>
      </c>
      <c r="AY218" s="164" t="s">
        <v>172</v>
      </c>
    </row>
    <row r="219" spans="2:51" s="15" customFormat="1" ht="10">
      <c r="B219" s="197"/>
      <c r="D219" s="163" t="s">
        <v>181</v>
      </c>
      <c r="E219" s="198" t="s">
        <v>1</v>
      </c>
      <c r="F219" s="199" t="s">
        <v>1592</v>
      </c>
      <c r="H219" s="200">
        <v>265.46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181</v>
      </c>
      <c r="AU219" s="198" t="s">
        <v>88</v>
      </c>
      <c r="AV219" s="15" t="s">
        <v>186</v>
      </c>
      <c r="AW219" s="15" t="s">
        <v>34</v>
      </c>
      <c r="AX219" s="15" t="s">
        <v>78</v>
      </c>
      <c r="AY219" s="198" t="s">
        <v>172</v>
      </c>
    </row>
    <row r="220" spans="2:51" s="13" customFormat="1" ht="20">
      <c r="B220" s="162"/>
      <c r="D220" s="163" t="s">
        <v>181</v>
      </c>
      <c r="E220" s="164" t="s">
        <v>1</v>
      </c>
      <c r="F220" s="165" t="s">
        <v>1595</v>
      </c>
      <c r="H220" s="166">
        <v>63.635</v>
      </c>
      <c r="I220" s="167"/>
      <c r="L220" s="162"/>
      <c r="M220" s="168"/>
      <c r="N220" s="169"/>
      <c r="O220" s="169"/>
      <c r="P220" s="169"/>
      <c r="Q220" s="169"/>
      <c r="R220" s="169"/>
      <c r="S220" s="169"/>
      <c r="T220" s="170"/>
      <c r="AT220" s="164" t="s">
        <v>181</v>
      </c>
      <c r="AU220" s="164" t="s">
        <v>88</v>
      </c>
      <c r="AV220" s="13" t="s">
        <v>88</v>
      </c>
      <c r="AW220" s="13" t="s">
        <v>34</v>
      </c>
      <c r="AX220" s="13" t="s">
        <v>78</v>
      </c>
      <c r="AY220" s="164" t="s">
        <v>172</v>
      </c>
    </row>
    <row r="221" spans="2:51" s="13" customFormat="1" ht="30">
      <c r="B221" s="162"/>
      <c r="D221" s="163" t="s">
        <v>181</v>
      </c>
      <c r="E221" s="164" t="s">
        <v>1</v>
      </c>
      <c r="F221" s="165" t="s">
        <v>1630</v>
      </c>
      <c r="H221" s="166">
        <v>164.476</v>
      </c>
      <c r="I221" s="167"/>
      <c r="L221" s="162"/>
      <c r="M221" s="168"/>
      <c r="N221" s="169"/>
      <c r="O221" s="169"/>
      <c r="P221" s="169"/>
      <c r="Q221" s="169"/>
      <c r="R221" s="169"/>
      <c r="S221" s="169"/>
      <c r="T221" s="170"/>
      <c r="AT221" s="164" t="s">
        <v>181</v>
      </c>
      <c r="AU221" s="164" t="s">
        <v>88</v>
      </c>
      <c r="AV221" s="13" t="s">
        <v>88</v>
      </c>
      <c r="AW221" s="13" t="s">
        <v>34</v>
      </c>
      <c r="AX221" s="13" t="s">
        <v>78</v>
      </c>
      <c r="AY221" s="164" t="s">
        <v>172</v>
      </c>
    </row>
    <row r="222" spans="2:51" s="15" customFormat="1" ht="10">
      <c r="B222" s="197"/>
      <c r="D222" s="163" t="s">
        <v>181</v>
      </c>
      <c r="E222" s="198" t="s">
        <v>1</v>
      </c>
      <c r="F222" s="199" t="s">
        <v>1592</v>
      </c>
      <c r="H222" s="200">
        <v>228.111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181</v>
      </c>
      <c r="AU222" s="198" t="s">
        <v>88</v>
      </c>
      <c r="AV222" s="15" t="s">
        <v>186</v>
      </c>
      <c r="AW222" s="15" t="s">
        <v>34</v>
      </c>
      <c r="AX222" s="15" t="s">
        <v>78</v>
      </c>
      <c r="AY222" s="198" t="s">
        <v>172</v>
      </c>
    </row>
    <row r="223" spans="2:51" s="13" customFormat="1" ht="20">
      <c r="B223" s="162"/>
      <c r="D223" s="163" t="s">
        <v>181</v>
      </c>
      <c r="E223" s="164" t="s">
        <v>1</v>
      </c>
      <c r="F223" s="165" t="s">
        <v>1631</v>
      </c>
      <c r="H223" s="166">
        <v>361.829</v>
      </c>
      <c r="I223" s="167"/>
      <c r="L223" s="162"/>
      <c r="M223" s="168"/>
      <c r="N223" s="169"/>
      <c r="O223" s="169"/>
      <c r="P223" s="169"/>
      <c r="Q223" s="169"/>
      <c r="R223" s="169"/>
      <c r="S223" s="169"/>
      <c r="T223" s="170"/>
      <c r="AT223" s="164" t="s">
        <v>181</v>
      </c>
      <c r="AU223" s="164" t="s">
        <v>88</v>
      </c>
      <c r="AV223" s="13" t="s">
        <v>88</v>
      </c>
      <c r="AW223" s="13" t="s">
        <v>34</v>
      </c>
      <c r="AX223" s="13" t="s">
        <v>78</v>
      </c>
      <c r="AY223" s="164" t="s">
        <v>172</v>
      </c>
    </row>
    <row r="224" spans="2:51" s="13" customFormat="1" ht="20">
      <c r="B224" s="162"/>
      <c r="D224" s="163" t="s">
        <v>181</v>
      </c>
      <c r="E224" s="164" t="s">
        <v>1</v>
      </c>
      <c r="F224" s="165" t="s">
        <v>1598</v>
      </c>
      <c r="H224" s="166">
        <v>23.452</v>
      </c>
      <c r="I224" s="167"/>
      <c r="L224" s="162"/>
      <c r="M224" s="168"/>
      <c r="N224" s="169"/>
      <c r="O224" s="169"/>
      <c r="P224" s="169"/>
      <c r="Q224" s="169"/>
      <c r="R224" s="169"/>
      <c r="S224" s="169"/>
      <c r="T224" s="170"/>
      <c r="AT224" s="164" t="s">
        <v>181</v>
      </c>
      <c r="AU224" s="164" t="s">
        <v>88</v>
      </c>
      <c r="AV224" s="13" t="s">
        <v>88</v>
      </c>
      <c r="AW224" s="13" t="s">
        <v>34</v>
      </c>
      <c r="AX224" s="13" t="s">
        <v>78</v>
      </c>
      <c r="AY224" s="164" t="s">
        <v>172</v>
      </c>
    </row>
    <row r="225" spans="2:51" s="15" customFormat="1" ht="10">
      <c r="B225" s="197"/>
      <c r="D225" s="163" t="s">
        <v>181</v>
      </c>
      <c r="E225" s="198" t="s">
        <v>1</v>
      </c>
      <c r="F225" s="199" t="s">
        <v>1592</v>
      </c>
      <c r="H225" s="200">
        <v>385.281</v>
      </c>
      <c r="I225" s="201"/>
      <c r="L225" s="197"/>
      <c r="M225" s="202"/>
      <c r="N225" s="203"/>
      <c r="O225" s="203"/>
      <c r="P225" s="203"/>
      <c r="Q225" s="203"/>
      <c r="R225" s="203"/>
      <c r="S225" s="203"/>
      <c r="T225" s="204"/>
      <c r="AT225" s="198" t="s">
        <v>181</v>
      </c>
      <c r="AU225" s="198" t="s">
        <v>88</v>
      </c>
      <c r="AV225" s="15" t="s">
        <v>186</v>
      </c>
      <c r="AW225" s="15" t="s">
        <v>34</v>
      </c>
      <c r="AX225" s="15" t="s">
        <v>78</v>
      </c>
      <c r="AY225" s="198" t="s">
        <v>172</v>
      </c>
    </row>
    <row r="226" spans="2:51" s="14" customFormat="1" ht="10">
      <c r="B226" s="175"/>
      <c r="D226" s="163" t="s">
        <v>181</v>
      </c>
      <c r="E226" s="176" t="s">
        <v>1</v>
      </c>
      <c r="F226" s="177" t="s">
        <v>221</v>
      </c>
      <c r="H226" s="178">
        <v>878.852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6" t="s">
        <v>181</v>
      </c>
      <c r="AU226" s="176" t="s">
        <v>88</v>
      </c>
      <c r="AV226" s="14" t="s">
        <v>179</v>
      </c>
      <c r="AW226" s="14" t="s">
        <v>34</v>
      </c>
      <c r="AX226" s="14" t="s">
        <v>85</v>
      </c>
      <c r="AY226" s="176" t="s">
        <v>172</v>
      </c>
    </row>
    <row r="227" spans="1:65" s="2" customFormat="1" ht="14.4" customHeight="1">
      <c r="A227" s="32"/>
      <c r="B227" s="148"/>
      <c r="C227" s="149" t="s">
        <v>312</v>
      </c>
      <c r="D227" s="149" t="s">
        <v>174</v>
      </c>
      <c r="E227" s="150" t="s">
        <v>397</v>
      </c>
      <c r="F227" s="151" t="s">
        <v>398</v>
      </c>
      <c r="G227" s="152" t="s">
        <v>177</v>
      </c>
      <c r="H227" s="153">
        <v>10.35</v>
      </c>
      <c r="I227" s="154"/>
      <c r="J227" s="155">
        <f>ROUND(I227*H227,2)</f>
        <v>0</v>
      </c>
      <c r="K227" s="151" t="s">
        <v>178</v>
      </c>
      <c r="L227" s="33"/>
      <c r="M227" s="156" t="s">
        <v>1</v>
      </c>
      <c r="N227" s="157" t="s">
        <v>43</v>
      </c>
      <c r="O227" s="58"/>
      <c r="P227" s="158">
        <f>O227*H227</f>
        <v>0</v>
      </c>
      <c r="Q227" s="158">
        <v>0.46</v>
      </c>
      <c r="R227" s="158">
        <f>Q227*H227</f>
        <v>4.761</v>
      </c>
      <c r="S227" s="158">
        <v>0</v>
      </c>
      <c r="T227" s="15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0" t="s">
        <v>179</v>
      </c>
      <c r="AT227" s="160" t="s">
        <v>174</v>
      </c>
      <c r="AU227" s="160" t="s">
        <v>88</v>
      </c>
      <c r="AY227" s="17" t="s">
        <v>172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7" t="s">
        <v>85</v>
      </c>
      <c r="BK227" s="161">
        <f>ROUND(I227*H227,2)</f>
        <v>0</v>
      </c>
      <c r="BL227" s="17" t="s">
        <v>179</v>
      </c>
      <c r="BM227" s="160" t="s">
        <v>1632</v>
      </c>
    </row>
    <row r="228" spans="1:47" s="2" customFormat="1" ht="18">
      <c r="A228" s="32"/>
      <c r="B228" s="33"/>
      <c r="C228" s="32"/>
      <c r="D228" s="163" t="s">
        <v>191</v>
      </c>
      <c r="E228" s="32"/>
      <c r="F228" s="171" t="s">
        <v>1633</v>
      </c>
      <c r="G228" s="32"/>
      <c r="H228" s="32"/>
      <c r="I228" s="172"/>
      <c r="J228" s="32"/>
      <c r="K228" s="32"/>
      <c r="L228" s="33"/>
      <c r="M228" s="173"/>
      <c r="N228" s="174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191</v>
      </c>
      <c r="AU228" s="17" t="s">
        <v>88</v>
      </c>
    </row>
    <row r="229" spans="2:51" s="13" customFormat="1" ht="10">
      <c r="B229" s="162"/>
      <c r="D229" s="163" t="s">
        <v>181</v>
      </c>
      <c r="E229" s="164" t="s">
        <v>1</v>
      </c>
      <c r="F229" s="165" t="s">
        <v>1634</v>
      </c>
      <c r="H229" s="166">
        <v>10.35</v>
      </c>
      <c r="I229" s="167"/>
      <c r="L229" s="162"/>
      <c r="M229" s="168"/>
      <c r="N229" s="169"/>
      <c r="O229" s="169"/>
      <c r="P229" s="169"/>
      <c r="Q229" s="169"/>
      <c r="R229" s="169"/>
      <c r="S229" s="169"/>
      <c r="T229" s="170"/>
      <c r="AT229" s="164" t="s">
        <v>181</v>
      </c>
      <c r="AU229" s="164" t="s">
        <v>88</v>
      </c>
      <c r="AV229" s="13" t="s">
        <v>88</v>
      </c>
      <c r="AW229" s="13" t="s">
        <v>34</v>
      </c>
      <c r="AX229" s="13" t="s">
        <v>85</v>
      </c>
      <c r="AY229" s="164" t="s">
        <v>172</v>
      </c>
    </row>
    <row r="230" spans="1:65" s="2" customFormat="1" ht="14.4" customHeight="1">
      <c r="A230" s="32"/>
      <c r="B230" s="148"/>
      <c r="C230" s="149" t="s">
        <v>319</v>
      </c>
      <c r="D230" s="149" t="s">
        <v>174</v>
      </c>
      <c r="E230" s="150" t="s">
        <v>726</v>
      </c>
      <c r="F230" s="151" t="s">
        <v>398</v>
      </c>
      <c r="G230" s="152" t="s">
        <v>177</v>
      </c>
      <c r="H230" s="153">
        <v>201.825</v>
      </c>
      <c r="I230" s="154"/>
      <c r="J230" s="155">
        <f>ROUND(I230*H230,2)</f>
        <v>0</v>
      </c>
      <c r="K230" s="151" t="s">
        <v>1</v>
      </c>
      <c r="L230" s="33"/>
      <c r="M230" s="156" t="s">
        <v>1</v>
      </c>
      <c r="N230" s="157" t="s">
        <v>43</v>
      </c>
      <c r="O230" s="58"/>
      <c r="P230" s="158">
        <f>O230*H230</f>
        <v>0</v>
      </c>
      <c r="Q230" s="158">
        <v>0.46</v>
      </c>
      <c r="R230" s="158">
        <f>Q230*H230</f>
        <v>92.8395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179</v>
      </c>
      <c r="AT230" s="160" t="s">
        <v>174</v>
      </c>
      <c r="AU230" s="160" t="s">
        <v>88</v>
      </c>
      <c r="AY230" s="17" t="s">
        <v>172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85</v>
      </c>
      <c r="BK230" s="161">
        <f>ROUND(I230*H230,2)</f>
        <v>0</v>
      </c>
      <c r="BL230" s="17" t="s">
        <v>179</v>
      </c>
      <c r="BM230" s="160" t="s">
        <v>1635</v>
      </c>
    </row>
    <row r="231" spans="1:47" s="2" customFormat="1" ht="18">
      <c r="A231" s="32"/>
      <c r="B231" s="33"/>
      <c r="C231" s="32"/>
      <c r="D231" s="163" t="s">
        <v>191</v>
      </c>
      <c r="E231" s="32"/>
      <c r="F231" s="171" t="s">
        <v>1636</v>
      </c>
      <c r="G231" s="32"/>
      <c r="H231" s="32"/>
      <c r="I231" s="172"/>
      <c r="J231" s="32"/>
      <c r="K231" s="32"/>
      <c r="L231" s="33"/>
      <c r="M231" s="173"/>
      <c r="N231" s="174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191</v>
      </c>
      <c r="AU231" s="17" t="s">
        <v>88</v>
      </c>
    </row>
    <row r="232" spans="2:51" s="13" customFormat="1" ht="20">
      <c r="B232" s="162"/>
      <c r="D232" s="163" t="s">
        <v>181</v>
      </c>
      <c r="E232" s="164" t="s">
        <v>1</v>
      </c>
      <c r="F232" s="165" t="s">
        <v>1637</v>
      </c>
      <c r="H232" s="166">
        <v>187.304</v>
      </c>
      <c r="I232" s="167"/>
      <c r="L232" s="162"/>
      <c r="M232" s="168"/>
      <c r="N232" s="169"/>
      <c r="O232" s="169"/>
      <c r="P232" s="169"/>
      <c r="Q232" s="169"/>
      <c r="R232" s="169"/>
      <c r="S232" s="169"/>
      <c r="T232" s="170"/>
      <c r="AT232" s="164" t="s">
        <v>181</v>
      </c>
      <c r="AU232" s="164" t="s">
        <v>88</v>
      </c>
      <c r="AV232" s="13" t="s">
        <v>88</v>
      </c>
      <c r="AW232" s="13" t="s">
        <v>34</v>
      </c>
      <c r="AX232" s="13" t="s">
        <v>78</v>
      </c>
      <c r="AY232" s="164" t="s">
        <v>172</v>
      </c>
    </row>
    <row r="233" spans="2:51" s="13" customFormat="1" ht="10">
      <c r="B233" s="162"/>
      <c r="D233" s="163" t="s">
        <v>181</v>
      </c>
      <c r="E233" s="164" t="s">
        <v>1</v>
      </c>
      <c r="F233" s="165" t="s">
        <v>1600</v>
      </c>
      <c r="H233" s="166">
        <v>14.521</v>
      </c>
      <c r="I233" s="167"/>
      <c r="L233" s="162"/>
      <c r="M233" s="168"/>
      <c r="N233" s="169"/>
      <c r="O233" s="169"/>
      <c r="P233" s="169"/>
      <c r="Q233" s="169"/>
      <c r="R233" s="169"/>
      <c r="S233" s="169"/>
      <c r="T233" s="170"/>
      <c r="AT233" s="164" t="s">
        <v>181</v>
      </c>
      <c r="AU233" s="164" t="s">
        <v>88</v>
      </c>
      <c r="AV233" s="13" t="s">
        <v>88</v>
      </c>
      <c r="AW233" s="13" t="s">
        <v>34</v>
      </c>
      <c r="AX233" s="13" t="s">
        <v>78</v>
      </c>
      <c r="AY233" s="164" t="s">
        <v>172</v>
      </c>
    </row>
    <row r="234" spans="2:51" s="14" customFormat="1" ht="10">
      <c r="B234" s="175"/>
      <c r="D234" s="163" t="s">
        <v>181</v>
      </c>
      <c r="E234" s="176" t="s">
        <v>1</v>
      </c>
      <c r="F234" s="177" t="s">
        <v>221</v>
      </c>
      <c r="H234" s="178">
        <v>201.825</v>
      </c>
      <c r="I234" s="179"/>
      <c r="L234" s="175"/>
      <c r="M234" s="180"/>
      <c r="N234" s="181"/>
      <c r="O234" s="181"/>
      <c r="P234" s="181"/>
      <c r="Q234" s="181"/>
      <c r="R234" s="181"/>
      <c r="S234" s="181"/>
      <c r="T234" s="182"/>
      <c r="AT234" s="176" t="s">
        <v>181</v>
      </c>
      <c r="AU234" s="176" t="s">
        <v>88</v>
      </c>
      <c r="AV234" s="14" t="s">
        <v>179</v>
      </c>
      <c r="AW234" s="14" t="s">
        <v>34</v>
      </c>
      <c r="AX234" s="14" t="s">
        <v>85</v>
      </c>
      <c r="AY234" s="176" t="s">
        <v>172</v>
      </c>
    </row>
    <row r="235" spans="1:65" s="2" customFormat="1" ht="14.4" customHeight="1">
      <c r="A235" s="32"/>
      <c r="B235" s="148"/>
      <c r="C235" s="149" t="s">
        <v>324</v>
      </c>
      <c r="D235" s="149" t="s">
        <v>174</v>
      </c>
      <c r="E235" s="150" t="s">
        <v>1638</v>
      </c>
      <c r="F235" s="151" t="s">
        <v>1639</v>
      </c>
      <c r="G235" s="152" t="s">
        <v>177</v>
      </c>
      <c r="H235" s="153">
        <v>1070.277</v>
      </c>
      <c r="I235" s="154"/>
      <c r="J235" s="155">
        <f>ROUND(I235*H235,2)</f>
        <v>0</v>
      </c>
      <c r="K235" s="151" t="s">
        <v>178</v>
      </c>
      <c r="L235" s="33"/>
      <c r="M235" s="156" t="s">
        <v>1</v>
      </c>
      <c r="N235" s="157" t="s">
        <v>43</v>
      </c>
      <c r="O235" s="58"/>
      <c r="P235" s="158">
        <f>O235*H235</f>
        <v>0</v>
      </c>
      <c r="Q235" s="158">
        <v>0.575</v>
      </c>
      <c r="R235" s="158">
        <f>Q235*H235</f>
        <v>615.409275</v>
      </c>
      <c r="S235" s="158">
        <v>0</v>
      </c>
      <c r="T235" s="15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0" t="s">
        <v>179</v>
      </c>
      <c r="AT235" s="160" t="s">
        <v>174</v>
      </c>
      <c r="AU235" s="160" t="s">
        <v>88</v>
      </c>
      <c r="AY235" s="17" t="s">
        <v>172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7" t="s">
        <v>85</v>
      </c>
      <c r="BK235" s="161">
        <f>ROUND(I235*H235,2)</f>
        <v>0</v>
      </c>
      <c r="BL235" s="17" t="s">
        <v>179</v>
      </c>
      <c r="BM235" s="160" t="s">
        <v>1640</v>
      </c>
    </row>
    <row r="236" spans="1:47" s="2" customFormat="1" ht="18">
      <c r="A236" s="32"/>
      <c r="B236" s="33"/>
      <c r="C236" s="32"/>
      <c r="D236" s="163" t="s">
        <v>191</v>
      </c>
      <c r="E236" s="32"/>
      <c r="F236" s="171" t="s">
        <v>1641</v>
      </c>
      <c r="G236" s="32"/>
      <c r="H236" s="32"/>
      <c r="I236" s="172"/>
      <c r="J236" s="32"/>
      <c r="K236" s="32"/>
      <c r="L236" s="33"/>
      <c r="M236" s="173"/>
      <c r="N236" s="174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191</v>
      </c>
      <c r="AU236" s="17" t="s">
        <v>88</v>
      </c>
    </row>
    <row r="237" spans="2:51" s="13" customFormat="1" ht="20">
      <c r="B237" s="162"/>
      <c r="D237" s="163" t="s">
        <v>181</v>
      </c>
      <c r="E237" s="164" t="s">
        <v>1</v>
      </c>
      <c r="F237" s="165" t="s">
        <v>1591</v>
      </c>
      <c r="H237" s="166">
        <v>1070.277</v>
      </c>
      <c r="I237" s="167"/>
      <c r="L237" s="162"/>
      <c r="M237" s="168"/>
      <c r="N237" s="169"/>
      <c r="O237" s="169"/>
      <c r="P237" s="169"/>
      <c r="Q237" s="169"/>
      <c r="R237" s="169"/>
      <c r="S237" s="169"/>
      <c r="T237" s="170"/>
      <c r="AT237" s="164" t="s">
        <v>181</v>
      </c>
      <c r="AU237" s="164" t="s">
        <v>88</v>
      </c>
      <c r="AV237" s="13" t="s">
        <v>88</v>
      </c>
      <c r="AW237" s="13" t="s">
        <v>34</v>
      </c>
      <c r="AX237" s="13" t="s">
        <v>85</v>
      </c>
      <c r="AY237" s="164" t="s">
        <v>172</v>
      </c>
    </row>
    <row r="238" spans="1:65" s="2" customFormat="1" ht="14.4" customHeight="1">
      <c r="A238" s="32"/>
      <c r="B238" s="148"/>
      <c r="C238" s="149" t="s">
        <v>328</v>
      </c>
      <c r="D238" s="149" t="s">
        <v>174</v>
      </c>
      <c r="E238" s="150" t="s">
        <v>1642</v>
      </c>
      <c r="F238" s="151" t="s">
        <v>1643</v>
      </c>
      <c r="G238" s="152" t="s">
        <v>177</v>
      </c>
      <c r="H238" s="153">
        <v>9.72</v>
      </c>
      <c r="I238" s="154"/>
      <c r="J238" s="155">
        <f>ROUND(I238*H238,2)</f>
        <v>0</v>
      </c>
      <c r="K238" s="151" t="s">
        <v>178</v>
      </c>
      <c r="L238" s="33"/>
      <c r="M238" s="156" t="s">
        <v>1</v>
      </c>
      <c r="N238" s="157" t="s">
        <v>43</v>
      </c>
      <c r="O238" s="58"/>
      <c r="P238" s="158">
        <f>O238*H238</f>
        <v>0</v>
      </c>
      <c r="Q238" s="158">
        <v>0.216</v>
      </c>
      <c r="R238" s="158">
        <f>Q238*H238</f>
        <v>2.09952</v>
      </c>
      <c r="S238" s="158">
        <v>0</v>
      </c>
      <c r="T238" s="15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0" t="s">
        <v>179</v>
      </c>
      <c r="AT238" s="160" t="s">
        <v>174</v>
      </c>
      <c r="AU238" s="160" t="s">
        <v>88</v>
      </c>
      <c r="AY238" s="17" t="s">
        <v>172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85</v>
      </c>
      <c r="BK238" s="161">
        <f>ROUND(I238*H238,2)</f>
        <v>0</v>
      </c>
      <c r="BL238" s="17" t="s">
        <v>179</v>
      </c>
      <c r="BM238" s="160" t="s">
        <v>1644</v>
      </c>
    </row>
    <row r="239" spans="2:51" s="13" customFormat="1" ht="10">
      <c r="B239" s="162"/>
      <c r="D239" s="163" t="s">
        <v>181</v>
      </c>
      <c r="E239" s="164" t="s">
        <v>1</v>
      </c>
      <c r="F239" s="165" t="s">
        <v>1645</v>
      </c>
      <c r="H239" s="166">
        <v>9.72</v>
      </c>
      <c r="I239" s="167"/>
      <c r="L239" s="162"/>
      <c r="M239" s="168"/>
      <c r="N239" s="169"/>
      <c r="O239" s="169"/>
      <c r="P239" s="169"/>
      <c r="Q239" s="169"/>
      <c r="R239" s="169"/>
      <c r="S239" s="169"/>
      <c r="T239" s="170"/>
      <c r="AT239" s="164" t="s">
        <v>181</v>
      </c>
      <c r="AU239" s="164" t="s">
        <v>88</v>
      </c>
      <c r="AV239" s="13" t="s">
        <v>88</v>
      </c>
      <c r="AW239" s="13" t="s">
        <v>34</v>
      </c>
      <c r="AX239" s="13" t="s">
        <v>85</v>
      </c>
      <c r="AY239" s="164" t="s">
        <v>172</v>
      </c>
    </row>
    <row r="240" spans="1:65" s="2" customFormat="1" ht="24.15" customHeight="1">
      <c r="A240" s="32"/>
      <c r="B240" s="148"/>
      <c r="C240" s="149" t="s">
        <v>332</v>
      </c>
      <c r="D240" s="149" t="s">
        <v>174</v>
      </c>
      <c r="E240" s="150" t="s">
        <v>729</v>
      </c>
      <c r="F240" s="151" t="s">
        <v>730</v>
      </c>
      <c r="G240" s="152" t="s">
        <v>177</v>
      </c>
      <c r="H240" s="153">
        <v>946.784</v>
      </c>
      <c r="I240" s="154"/>
      <c r="J240" s="155">
        <f>ROUND(I240*H240,2)</f>
        <v>0</v>
      </c>
      <c r="K240" s="151" t="s">
        <v>178</v>
      </c>
      <c r="L240" s="33"/>
      <c r="M240" s="156" t="s">
        <v>1</v>
      </c>
      <c r="N240" s="157" t="s">
        <v>43</v>
      </c>
      <c r="O240" s="58"/>
      <c r="P240" s="158">
        <f>O240*H240</f>
        <v>0</v>
      </c>
      <c r="Q240" s="158">
        <v>0.30651</v>
      </c>
      <c r="R240" s="158">
        <f>Q240*H240</f>
        <v>290.19876384</v>
      </c>
      <c r="S240" s="158">
        <v>0</v>
      </c>
      <c r="T240" s="15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0" t="s">
        <v>179</v>
      </c>
      <c r="AT240" s="160" t="s">
        <v>174</v>
      </c>
      <c r="AU240" s="160" t="s">
        <v>88</v>
      </c>
      <c r="AY240" s="17" t="s">
        <v>172</v>
      </c>
      <c r="BE240" s="161">
        <f>IF(N240="základní",J240,0)</f>
        <v>0</v>
      </c>
      <c r="BF240" s="161">
        <f>IF(N240="snížená",J240,0)</f>
        <v>0</v>
      </c>
      <c r="BG240" s="161">
        <f>IF(N240="zákl. přenesená",J240,0)</f>
        <v>0</v>
      </c>
      <c r="BH240" s="161">
        <f>IF(N240="sníž. přenesená",J240,0)</f>
        <v>0</v>
      </c>
      <c r="BI240" s="161">
        <f>IF(N240="nulová",J240,0)</f>
        <v>0</v>
      </c>
      <c r="BJ240" s="17" t="s">
        <v>85</v>
      </c>
      <c r="BK240" s="161">
        <f>ROUND(I240*H240,2)</f>
        <v>0</v>
      </c>
      <c r="BL240" s="17" t="s">
        <v>179</v>
      </c>
      <c r="BM240" s="160" t="s">
        <v>1646</v>
      </c>
    </row>
    <row r="241" spans="2:51" s="13" customFormat="1" ht="20">
      <c r="B241" s="162"/>
      <c r="D241" s="163" t="s">
        <v>181</v>
      </c>
      <c r="E241" s="164" t="s">
        <v>1</v>
      </c>
      <c r="F241" s="165" t="s">
        <v>1647</v>
      </c>
      <c r="H241" s="166">
        <v>946.784</v>
      </c>
      <c r="I241" s="167"/>
      <c r="L241" s="162"/>
      <c r="M241" s="168"/>
      <c r="N241" s="169"/>
      <c r="O241" s="169"/>
      <c r="P241" s="169"/>
      <c r="Q241" s="169"/>
      <c r="R241" s="169"/>
      <c r="S241" s="169"/>
      <c r="T241" s="170"/>
      <c r="AT241" s="164" t="s">
        <v>181</v>
      </c>
      <c r="AU241" s="164" t="s">
        <v>88</v>
      </c>
      <c r="AV241" s="13" t="s">
        <v>88</v>
      </c>
      <c r="AW241" s="13" t="s">
        <v>34</v>
      </c>
      <c r="AX241" s="13" t="s">
        <v>85</v>
      </c>
      <c r="AY241" s="164" t="s">
        <v>172</v>
      </c>
    </row>
    <row r="242" spans="1:65" s="2" customFormat="1" ht="24.15" customHeight="1">
      <c r="A242" s="32"/>
      <c r="B242" s="148"/>
      <c r="C242" s="149" t="s">
        <v>339</v>
      </c>
      <c r="D242" s="149" t="s">
        <v>174</v>
      </c>
      <c r="E242" s="150" t="s">
        <v>1648</v>
      </c>
      <c r="F242" s="151" t="s">
        <v>1649</v>
      </c>
      <c r="G242" s="152" t="s">
        <v>177</v>
      </c>
      <c r="H242" s="153">
        <v>777.447</v>
      </c>
      <c r="I242" s="154"/>
      <c r="J242" s="155">
        <f>ROUND(I242*H242,2)</f>
        <v>0</v>
      </c>
      <c r="K242" s="151" t="s">
        <v>178</v>
      </c>
      <c r="L242" s="33"/>
      <c r="M242" s="156" t="s">
        <v>1</v>
      </c>
      <c r="N242" s="157" t="s">
        <v>43</v>
      </c>
      <c r="O242" s="58"/>
      <c r="P242" s="158">
        <f>O242*H242</f>
        <v>0</v>
      </c>
      <c r="Q242" s="158">
        <v>0.40869</v>
      </c>
      <c r="R242" s="158">
        <f>Q242*H242</f>
        <v>317.73481443</v>
      </c>
      <c r="S242" s="158">
        <v>0</v>
      </c>
      <c r="T242" s="15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0" t="s">
        <v>179</v>
      </c>
      <c r="AT242" s="160" t="s">
        <v>174</v>
      </c>
      <c r="AU242" s="160" t="s">
        <v>88</v>
      </c>
      <c r="AY242" s="17" t="s">
        <v>172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7" t="s">
        <v>85</v>
      </c>
      <c r="BK242" s="161">
        <f>ROUND(I242*H242,2)</f>
        <v>0</v>
      </c>
      <c r="BL242" s="17" t="s">
        <v>179</v>
      </c>
      <c r="BM242" s="160" t="s">
        <v>1650</v>
      </c>
    </row>
    <row r="243" spans="2:51" s="13" customFormat="1" ht="30">
      <c r="B243" s="162"/>
      <c r="D243" s="163" t="s">
        <v>181</v>
      </c>
      <c r="E243" s="164" t="s">
        <v>1</v>
      </c>
      <c r="F243" s="165" t="s">
        <v>1651</v>
      </c>
      <c r="H243" s="166">
        <v>162.081</v>
      </c>
      <c r="I243" s="167"/>
      <c r="L243" s="162"/>
      <c r="M243" s="168"/>
      <c r="N243" s="169"/>
      <c r="O243" s="169"/>
      <c r="P243" s="169"/>
      <c r="Q243" s="169"/>
      <c r="R243" s="169"/>
      <c r="S243" s="169"/>
      <c r="T243" s="170"/>
      <c r="AT243" s="164" t="s">
        <v>181</v>
      </c>
      <c r="AU243" s="164" t="s">
        <v>88</v>
      </c>
      <c r="AV243" s="13" t="s">
        <v>88</v>
      </c>
      <c r="AW243" s="13" t="s">
        <v>34</v>
      </c>
      <c r="AX243" s="13" t="s">
        <v>78</v>
      </c>
      <c r="AY243" s="164" t="s">
        <v>172</v>
      </c>
    </row>
    <row r="244" spans="2:51" s="13" customFormat="1" ht="20">
      <c r="B244" s="162"/>
      <c r="D244" s="163" t="s">
        <v>181</v>
      </c>
      <c r="E244" s="164" t="s">
        <v>1</v>
      </c>
      <c r="F244" s="165" t="s">
        <v>1652</v>
      </c>
      <c r="H244" s="166">
        <v>72.749</v>
      </c>
      <c r="I244" s="167"/>
      <c r="L244" s="162"/>
      <c r="M244" s="168"/>
      <c r="N244" s="169"/>
      <c r="O244" s="169"/>
      <c r="P244" s="169"/>
      <c r="Q244" s="169"/>
      <c r="R244" s="169"/>
      <c r="S244" s="169"/>
      <c r="T244" s="170"/>
      <c r="AT244" s="164" t="s">
        <v>181</v>
      </c>
      <c r="AU244" s="164" t="s">
        <v>88</v>
      </c>
      <c r="AV244" s="13" t="s">
        <v>88</v>
      </c>
      <c r="AW244" s="13" t="s">
        <v>34</v>
      </c>
      <c r="AX244" s="13" t="s">
        <v>78</v>
      </c>
      <c r="AY244" s="164" t="s">
        <v>172</v>
      </c>
    </row>
    <row r="245" spans="2:51" s="15" customFormat="1" ht="10">
      <c r="B245" s="197"/>
      <c r="D245" s="163" t="s">
        <v>181</v>
      </c>
      <c r="E245" s="198" t="s">
        <v>1</v>
      </c>
      <c r="F245" s="199" t="s">
        <v>1592</v>
      </c>
      <c r="H245" s="200">
        <v>234.83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181</v>
      </c>
      <c r="AU245" s="198" t="s">
        <v>88</v>
      </c>
      <c r="AV245" s="15" t="s">
        <v>186</v>
      </c>
      <c r="AW245" s="15" t="s">
        <v>34</v>
      </c>
      <c r="AX245" s="15" t="s">
        <v>78</v>
      </c>
      <c r="AY245" s="198" t="s">
        <v>172</v>
      </c>
    </row>
    <row r="246" spans="2:51" s="13" customFormat="1" ht="20">
      <c r="B246" s="162"/>
      <c r="D246" s="163" t="s">
        <v>181</v>
      </c>
      <c r="E246" s="164" t="s">
        <v>1</v>
      </c>
      <c r="F246" s="165" t="s">
        <v>1653</v>
      </c>
      <c r="H246" s="166">
        <v>56.293</v>
      </c>
      <c r="I246" s="167"/>
      <c r="L246" s="162"/>
      <c r="M246" s="168"/>
      <c r="N246" s="169"/>
      <c r="O246" s="169"/>
      <c r="P246" s="169"/>
      <c r="Q246" s="169"/>
      <c r="R246" s="169"/>
      <c r="S246" s="169"/>
      <c r="T246" s="170"/>
      <c r="AT246" s="164" t="s">
        <v>181</v>
      </c>
      <c r="AU246" s="164" t="s">
        <v>88</v>
      </c>
      <c r="AV246" s="13" t="s">
        <v>88</v>
      </c>
      <c r="AW246" s="13" t="s">
        <v>34</v>
      </c>
      <c r="AX246" s="13" t="s">
        <v>78</v>
      </c>
      <c r="AY246" s="164" t="s">
        <v>172</v>
      </c>
    </row>
    <row r="247" spans="2:51" s="13" customFormat="1" ht="30">
      <c r="B247" s="162"/>
      <c r="D247" s="163" t="s">
        <v>181</v>
      </c>
      <c r="E247" s="164" t="s">
        <v>1</v>
      </c>
      <c r="F247" s="165" t="s">
        <v>1654</v>
      </c>
      <c r="H247" s="166">
        <v>145.498</v>
      </c>
      <c r="I247" s="167"/>
      <c r="L247" s="162"/>
      <c r="M247" s="168"/>
      <c r="N247" s="169"/>
      <c r="O247" s="169"/>
      <c r="P247" s="169"/>
      <c r="Q247" s="169"/>
      <c r="R247" s="169"/>
      <c r="S247" s="169"/>
      <c r="T247" s="170"/>
      <c r="AT247" s="164" t="s">
        <v>181</v>
      </c>
      <c r="AU247" s="164" t="s">
        <v>88</v>
      </c>
      <c r="AV247" s="13" t="s">
        <v>88</v>
      </c>
      <c r="AW247" s="13" t="s">
        <v>34</v>
      </c>
      <c r="AX247" s="13" t="s">
        <v>78</v>
      </c>
      <c r="AY247" s="164" t="s">
        <v>172</v>
      </c>
    </row>
    <row r="248" spans="2:51" s="15" customFormat="1" ht="10">
      <c r="B248" s="197"/>
      <c r="D248" s="163" t="s">
        <v>181</v>
      </c>
      <c r="E248" s="198" t="s">
        <v>1</v>
      </c>
      <c r="F248" s="199" t="s">
        <v>1592</v>
      </c>
      <c r="H248" s="200">
        <v>201.791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181</v>
      </c>
      <c r="AU248" s="198" t="s">
        <v>88</v>
      </c>
      <c r="AV248" s="15" t="s">
        <v>186</v>
      </c>
      <c r="AW248" s="15" t="s">
        <v>34</v>
      </c>
      <c r="AX248" s="15" t="s">
        <v>78</v>
      </c>
      <c r="AY248" s="198" t="s">
        <v>172</v>
      </c>
    </row>
    <row r="249" spans="2:51" s="13" customFormat="1" ht="20">
      <c r="B249" s="162"/>
      <c r="D249" s="163" t="s">
        <v>181</v>
      </c>
      <c r="E249" s="164" t="s">
        <v>1</v>
      </c>
      <c r="F249" s="165" t="s">
        <v>1655</v>
      </c>
      <c r="H249" s="166">
        <v>320.08</v>
      </c>
      <c r="I249" s="167"/>
      <c r="L249" s="162"/>
      <c r="M249" s="168"/>
      <c r="N249" s="169"/>
      <c r="O249" s="169"/>
      <c r="P249" s="169"/>
      <c r="Q249" s="169"/>
      <c r="R249" s="169"/>
      <c r="S249" s="169"/>
      <c r="T249" s="170"/>
      <c r="AT249" s="164" t="s">
        <v>181</v>
      </c>
      <c r="AU249" s="164" t="s">
        <v>88</v>
      </c>
      <c r="AV249" s="13" t="s">
        <v>88</v>
      </c>
      <c r="AW249" s="13" t="s">
        <v>34</v>
      </c>
      <c r="AX249" s="13" t="s">
        <v>78</v>
      </c>
      <c r="AY249" s="164" t="s">
        <v>172</v>
      </c>
    </row>
    <row r="250" spans="2:51" s="13" customFormat="1" ht="20">
      <c r="B250" s="162"/>
      <c r="D250" s="163" t="s">
        <v>181</v>
      </c>
      <c r="E250" s="164" t="s">
        <v>1</v>
      </c>
      <c r="F250" s="165" t="s">
        <v>1656</v>
      </c>
      <c r="H250" s="166">
        <v>20.746</v>
      </c>
      <c r="I250" s="167"/>
      <c r="L250" s="162"/>
      <c r="M250" s="168"/>
      <c r="N250" s="169"/>
      <c r="O250" s="169"/>
      <c r="P250" s="169"/>
      <c r="Q250" s="169"/>
      <c r="R250" s="169"/>
      <c r="S250" s="169"/>
      <c r="T250" s="170"/>
      <c r="AT250" s="164" t="s">
        <v>181</v>
      </c>
      <c r="AU250" s="164" t="s">
        <v>88</v>
      </c>
      <c r="AV250" s="13" t="s">
        <v>88</v>
      </c>
      <c r="AW250" s="13" t="s">
        <v>34</v>
      </c>
      <c r="AX250" s="13" t="s">
        <v>78</v>
      </c>
      <c r="AY250" s="164" t="s">
        <v>172</v>
      </c>
    </row>
    <row r="251" spans="2:51" s="15" customFormat="1" ht="10">
      <c r="B251" s="197"/>
      <c r="D251" s="163" t="s">
        <v>181</v>
      </c>
      <c r="E251" s="198" t="s">
        <v>1</v>
      </c>
      <c r="F251" s="199" t="s">
        <v>1592</v>
      </c>
      <c r="H251" s="200">
        <v>340.826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181</v>
      </c>
      <c r="AU251" s="198" t="s">
        <v>88</v>
      </c>
      <c r="AV251" s="15" t="s">
        <v>186</v>
      </c>
      <c r="AW251" s="15" t="s">
        <v>34</v>
      </c>
      <c r="AX251" s="15" t="s">
        <v>78</v>
      </c>
      <c r="AY251" s="198" t="s">
        <v>172</v>
      </c>
    </row>
    <row r="252" spans="2:51" s="14" customFormat="1" ht="10">
      <c r="B252" s="175"/>
      <c r="D252" s="163" t="s">
        <v>181</v>
      </c>
      <c r="E252" s="176" t="s">
        <v>1</v>
      </c>
      <c r="F252" s="177" t="s">
        <v>221</v>
      </c>
      <c r="H252" s="178">
        <v>777.447</v>
      </c>
      <c r="I252" s="179"/>
      <c r="L252" s="175"/>
      <c r="M252" s="180"/>
      <c r="N252" s="181"/>
      <c r="O252" s="181"/>
      <c r="P252" s="181"/>
      <c r="Q252" s="181"/>
      <c r="R252" s="181"/>
      <c r="S252" s="181"/>
      <c r="T252" s="182"/>
      <c r="AT252" s="176" t="s">
        <v>181</v>
      </c>
      <c r="AU252" s="176" t="s">
        <v>88</v>
      </c>
      <c r="AV252" s="14" t="s">
        <v>179</v>
      </c>
      <c r="AW252" s="14" t="s">
        <v>34</v>
      </c>
      <c r="AX252" s="14" t="s">
        <v>85</v>
      </c>
      <c r="AY252" s="176" t="s">
        <v>172</v>
      </c>
    </row>
    <row r="253" spans="1:65" s="2" customFormat="1" ht="24.15" customHeight="1">
      <c r="A253" s="32"/>
      <c r="B253" s="148"/>
      <c r="C253" s="149" t="s">
        <v>343</v>
      </c>
      <c r="D253" s="149" t="s">
        <v>174</v>
      </c>
      <c r="E253" s="150" t="s">
        <v>733</v>
      </c>
      <c r="F253" s="151" t="s">
        <v>734</v>
      </c>
      <c r="G253" s="152" t="s">
        <v>177</v>
      </c>
      <c r="H253" s="153">
        <v>946.784</v>
      </c>
      <c r="I253" s="154"/>
      <c r="J253" s="155">
        <f>ROUND(I253*H253,2)</f>
        <v>0</v>
      </c>
      <c r="K253" s="151" t="s">
        <v>178</v>
      </c>
      <c r="L253" s="33"/>
      <c r="M253" s="156" t="s">
        <v>1</v>
      </c>
      <c r="N253" s="157" t="s">
        <v>43</v>
      </c>
      <c r="O253" s="58"/>
      <c r="P253" s="158">
        <f>O253*H253</f>
        <v>0</v>
      </c>
      <c r="Q253" s="158">
        <v>0.00034</v>
      </c>
      <c r="R253" s="158">
        <f>Q253*H253</f>
        <v>0.32190656</v>
      </c>
      <c r="S253" s="158">
        <v>0</v>
      </c>
      <c r="T253" s="15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0" t="s">
        <v>179</v>
      </c>
      <c r="AT253" s="160" t="s">
        <v>174</v>
      </c>
      <c r="AU253" s="160" t="s">
        <v>88</v>
      </c>
      <c r="AY253" s="17" t="s">
        <v>172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7" t="s">
        <v>85</v>
      </c>
      <c r="BK253" s="161">
        <f>ROUND(I253*H253,2)</f>
        <v>0</v>
      </c>
      <c r="BL253" s="17" t="s">
        <v>179</v>
      </c>
      <c r="BM253" s="160" t="s">
        <v>1657</v>
      </c>
    </row>
    <row r="254" spans="2:51" s="13" customFormat="1" ht="20">
      <c r="B254" s="162"/>
      <c r="D254" s="163" t="s">
        <v>181</v>
      </c>
      <c r="E254" s="164" t="s">
        <v>1</v>
      </c>
      <c r="F254" s="165" t="s">
        <v>1647</v>
      </c>
      <c r="H254" s="166">
        <v>946.784</v>
      </c>
      <c r="I254" s="167"/>
      <c r="L254" s="162"/>
      <c r="M254" s="168"/>
      <c r="N254" s="169"/>
      <c r="O254" s="169"/>
      <c r="P254" s="169"/>
      <c r="Q254" s="169"/>
      <c r="R254" s="169"/>
      <c r="S254" s="169"/>
      <c r="T254" s="170"/>
      <c r="AT254" s="164" t="s">
        <v>181</v>
      </c>
      <c r="AU254" s="164" t="s">
        <v>88</v>
      </c>
      <c r="AV254" s="13" t="s">
        <v>88</v>
      </c>
      <c r="AW254" s="13" t="s">
        <v>34</v>
      </c>
      <c r="AX254" s="13" t="s">
        <v>85</v>
      </c>
      <c r="AY254" s="164" t="s">
        <v>172</v>
      </c>
    </row>
    <row r="255" spans="1:65" s="2" customFormat="1" ht="24.15" customHeight="1">
      <c r="A255" s="32"/>
      <c r="B255" s="148"/>
      <c r="C255" s="149" t="s">
        <v>348</v>
      </c>
      <c r="D255" s="149" t="s">
        <v>174</v>
      </c>
      <c r="E255" s="150" t="s">
        <v>1658</v>
      </c>
      <c r="F255" s="151" t="s">
        <v>1659</v>
      </c>
      <c r="G255" s="152" t="s">
        <v>177</v>
      </c>
      <c r="H255" s="153">
        <v>889.153</v>
      </c>
      <c r="I255" s="154"/>
      <c r="J255" s="155">
        <f>ROUND(I255*H255,2)</f>
        <v>0</v>
      </c>
      <c r="K255" s="151" t="s">
        <v>178</v>
      </c>
      <c r="L255" s="33"/>
      <c r="M255" s="156" t="s">
        <v>1</v>
      </c>
      <c r="N255" s="157" t="s">
        <v>43</v>
      </c>
      <c r="O255" s="58"/>
      <c r="P255" s="158">
        <f>O255*H255</f>
        <v>0</v>
      </c>
      <c r="Q255" s="158">
        <v>0.15826</v>
      </c>
      <c r="R255" s="158">
        <f>Q255*H255</f>
        <v>140.71735378000002</v>
      </c>
      <c r="S255" s="158">
        <v>0</v>
      </c>
      <c r="T255" s="15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0" t="s">
        <v>179</v>
      </c>
      <c r="AT255" s="160" t="s">
        <v>174</v>
      </c>
      <c r="AU255" s="160" t="s">
        <v>88</v>
      </c>
      <c r="AY255" s="17" t="s">
        <v>172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17" t="s">
        <v>85</v>
      </c>
      <c r="BK255" s="161">
        <f>ROUND(I255*H255,2)</f>
        <v>0</v>
      </c>
      <c r="BL255" s="17" t="s">
        <v>179</v>
      </c>
      <c r="BM255" s="160" t="s">
        <v>1660</v>
      </c>
    </row>
    <row r="256" spans="2:51" s="13" customFormat="1" ht="20">
      <c r="B256" s="162"/>
      <c r="D256" s="163" t="s">
        <v>181</v>
      </c>
      <c r="E256" s="164" t="s">
        <v>1</v>
      </c>
      <c r="F256" s="165" t="s">
        <v>1661</v>
      </c>
      <c r="H256" s="166">
        <v>889.153</v>
      </c>
      <c r="I256" s="167"/>
      <c r="L256" s="162"/>
      <c r="M256" s="168"/>
      <c r="N256" s="169"/>
      <c r="O256" s="169"/>
      <c r="P256" s="169"/>
      <c r="Q256" s="169"/>
      <c r="R256" s="169"/>
      <c r="S256" s="169"/>
      <c r="T256" s="170"/>
      <c r="AT256" s="164" t="s">
        <v>181</v>
      </c>
      <c r="AU256" s="164" t="s">
        <v>88</v>
      </c>
      <c r="AV256" s="13" t="s">
        <v>88</v>
      </c>
      <c r="AW256" s="13" t="s">
        <v>34</v>
      </c>
      <c r="AX256" s="13" t="s">
        <v>85</v>
      </c>
      <c r="AY256" s="164" t="s">
        <v>172</v>
      </c>
    </row>
    <row r="257" spans="1:65" s="2" customFormat="1" ht="24.15" customHeight="1">
      <c r="A257" s="32"/>
      <c r="B257" s="148"/>
      <c r="C257" s="149" t="s">
        <v>352</v>
      </c>
      <c r="D257" s="149" t="s">
        <v>174</v>
      </c>
      <c r="E257" s="150" t="s">
        <v>1662</v>
      </c>
      <c r="F257" s="151" t="s">
        <v>1663</v>
      </c>
      <c r="G257" s="152" t="s">
        <v>177</v>
      </c>
      <c r="H257" s="153">
        <v>889.153</v>
      </c>
      <c r="I257" s="154"/>
      <c r="J257" s="155">
        <f>ROUND(I257*H257,2)</f>
        <v>0</v>
      </c>
      <c r="K257" s="151" t="s">
        <v>178</v>
      </c>
      <c r="L257" s="33"/>
      <c r="M257" s="156" t="s">
        <v>1</v>
      </c>
      <c r="N257" s="157" t="s">
        <v>43</v>
      </c>
      <c r="O257" s="58"/>
      <c r="P257" s="158">
        <f>O257*H257</f>
        <v>0</v>
      </c>
      <c r="Q257" s="158">
        <v>0.00051</v>
      </c>
      <c r="R257" s="158">
        <f>Q257*H257</f>
        <v>0.45346803</v>
      </c>
      <c r="S257" s="158">
        <v>0</v>
      </c>
      <c r="T257" s="15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0" t="s">
        <v>179</v>
      </c>
      <c r="AT257" s="160" t="s">
        <v>174</v>
      </c>
      <c r="AU257" s="160" t="s">
        <v>88</v>
      </c>
      <c r="AY257" s="17" t="s">
        <v>172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7" t="s">
        <v>85</v>
      </c>
      <c r="BK257" s="161">
        <f>ROUND(I257*H257,2)</f>
        <v>0</v>
      </c>
      <c r="BL257" s="17" t="s">
        <v>179</v>
      </c>
      <c r="BM257" s="160" t="s">
        <v>1664</v>
      </c>
    </row>
    <row r="258" spans="2:51" s="13" customFormat="1" ht="20">
      <c r="B258" s="162"/>
      <c r="D258" s="163" t="s">
        <v>181</v>
      </c>
      <c r="E258" s="164" t="s">
        <v>1</v>
      </c>
      <c r="F258" s="165" t="s">
        <v>1661</v>
      </c>
      <c r="H258" s="166">
        <v>889.153</v>
      </c>
      <c r="I258" s="167"/>
      <c r="L258" s="162"/>
      <c r="M258" s="168"/>
      <c r="N258" s="169"/>
      <c r="O258" s="169"/>
      <c r="P258" s="169"/>
      <c r="Q258" s="169"/>
      <c r="R258" s="169"/>
      <c r="S258" s="169"/>
      <c r="T258" s="170"/>
      <c r="AT258" s="164" t="s">
        <v>181</v>
      </c>
      <c r="AU258" s="164" t="s">
        <v>88</v>
      </c>
      <c r="AV258" s="13" t="s">
        <v>88</v>
      </c>
      <c r="AW258" s="13" t="s">
        <v>34</v>
      </c>
      <c r="AX258" s="13" t="s">
        <v>85</v>
      </c>
      <c r="AY258" s="164" t="s">
        <v>172</v>
      </c>
    </row>
    <row r="259" spans="1:65" s="2" customFormat="1" ht="14.4" customHeight="1">
      <c r="A259" s="32"/>
      <c r="B259" s="148"/>
      <c r="C259" s="149" t="s">
        <v>357</v>
      </c>
      <c r="D259" s="149" t="s">
        <v>174</v>
      </c>
      <c r="E259" s="150" t="s">
        <v>1665</v>
      </c>
      <c r="F259" s="151" t="s">
        <v>1666</v>
      </c>
      <c r="G259" s="152" t="s">
        <v>177</v>
      </c>
      <c r="H259" s="153">
        <v>9</v>
      </c>
      <c r="I259" s="154"/>
      <c r="J259" s="155">
        <f>ROUND(I259*H259,2)</f>
        <v>0</v>
      </c>
      <c r="K259" s="151" t="s">
        <v>178</v>
      </c>
      <c r="L259" s="33"/>
      <c r="M259" s="156" t="s">
        <v>1</v>
      </c>
      <c r="N259" s="157" t="s">
        <v>43</v>
      </c>
      <c r="O259" s="58"/>
      <c r="P259" s="158">
        <f>O259*H259</f>
        <v>0</v>
      </c>
      <c r="Q259" s="158">
        <v>0.02273</v>
      </c>
      <c r="R259" s="158">
        <f>Q259*H259</f>
        <v>0.20457</v>
      </c>
      <c r="S259" s="158">
        <v>0</v>
      </c>
      <c r="T259" s="15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179</v>
      </c>
      <c r="AT259" s="160" t="s">
        <v>174</v>
      </c>
      <c r="AU259" s="160" t="s">
        <v>88</v>
      </c>
      <c r="AY259" s="17" t="s">
        <v>172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17" t="s">
        <v>85</v>
      </c>
      <c r="BK259" s="161">
        <f>ROUND(I259*H259,2)</f>
        <v>0</v>
      </c>
      <c r="BL259" s="17" t="s">
        <v>179</v>
      </c>
      <c r="BM259" s="160" t="s">
        <v>1667</v>
      </c>
    </row>
    <row r="260" spans="2:51" s="13" customFormat="1" ht="10">
      <c r="B260" s="162"/>
      <c r="D260" s="163" t="s">
        <v>181</v>
      </c>
      <c r="E260" s="164" t="s">
        <v>1</v>
      </c>
      <c r="F260" s="165" t="s">
        <v>1668</v>
      </c>
      <c r="H260" s="166">
        <v>9</v>
      </c>
      <c r="I260" s="167"/>
      <c r="L260" s="162"/>
      <c r="M260" s="168"/>
      <c r="N260" s="169"/>
      <c r="O260" s="169"/>
      <c r="P260" s="169"/>
      <c r="Q260" s="169"/>
      <c r="R260" s="169"/>
      <c r="S260" s="169"/>
      <c r="T260" s="170"/>
      <c r="AT260" s="164" t="s">
        <v>181</v>
      </c>
      <c r="AU260" s="164" t="s">
        <v>88</v>
      </c>
      <c r="AV260" s="13" t="s">
        <v>88</v>
      </c>
      <c r="AW260" s="13" t="s">
        <v>34</v>
      </c>
      <c r="AX260" s="13" t="s">
        <v>85</v>
      </c>
      <c r="AY260" s="164" t="s">
        <v>172</v>
      </c>
    </row>
    <row r="261" spans="1:65" s="2" customFormat="1" ht="24.15" customHeight="1">
      <c r="A261" s="32"/>
      <c r="B261" s="148"/>
      <c r="C261" s="149" t="s">
        <v>363</v>
      </c>
      <c r="D261" s="149" t="s">
        <v>174</v>
      </c>
      <c r="E261" s="150" t="s">
        <v>740</v>
      </c>
      <c r="F261" s="151" t="s">
        <v>741</v>
      </c>
      <c r="G261" s="152" t="s">
        <v>177</v>
      </c>
      <c r="H261" s="153">
        <v>823.29</v>
      </c>
      <c r="I261" s="154"/>
      <c r="J261" s="155">
        <f>ROUND(I261*H261,2)</f>
        <v>0</v>
      </c>
      <c r="K261" s="151" t="s">
        <v>178</v>
      </c>
      <c r="L261" s="33"/>
      <c r="M261" s="156" t="s">
        <v>1</v>
      </c>
      <c r="N261" s="157" t="s">
        <v>43</v>
      </c>
      <c r="O261" s="58"/>
      <c r="P261" s="158">
        <f>O261*H261</f>
        <v>0</v>
      </c>
      <c r="Q261" s="158">
        <v>0.10373</v>
      </c>
      <c r="R261" s="158">
        <f>Q261*H261</f>
        <v>85.3998717</v>
      </c>
      <c r="S261" s="158">
        <v>0</v>
      </c>
      <c r="T261" s="15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0" t="s">
        <v>179</v>
      </c>
      <c r="AT261" s="160" t="s">
        <v>174</v>
      </c>
      <c r="AU261" s="160" t="s">
        <v>88</v>
      </c>
      <c r="AY261" s="17" t="s">
        <v>172</v>
      </c>
      <c r="BE261" s="161">
        <f>IF(N261="základní",J261,0)</f>
        <v>0</v>
      </c>
      <c r="BF261" s="161">
        <f>IF(N261="snížená",J261,0)</f>
        <v>0</v>
      </c>
      <c r="BG261" s="161">
        <f>IF(N261="zákl. přenesená",J261,0)</f>
        <v>0</v>
      </c>
      <c r="BH261" s="161">
        <f>IF(N261="sníž. přenesená",J261,0)</f>
        <v>0</v>
      </c>
      <c r="BI261" s="161">
        <f>IF(N261="nulová",J261,0)</f>
        <v>0</v>
      </c>
      <c r="BJ261" s="17" t="s">
        <v>85</v>
      </c>
      <c r="BK261" s="161">
        <f>ROUND(I261*H261,2)</f>
        <v>0</v>
      </c>
      <c r="BL261" s="17" t="s">
        <v>179</v>
      </c>
      <c r="BM261" s="160" t="s">
        <v>1669</v>
      </c>
    </row>
    <row r="262" spans="1:47" s="2" customFormat="1" ht="18">
      <c r="A262" s="32"/>
      <c r="B262" s="33"/>
      <c r="C262" s="32"/>
      <c r="D262" s="163" t="s">
        <v>191</v>
      </c>
      <c r="E262" s="32"/>
      <c r="F262" s="171" t="s">
        <v>1670</v>
      </c>
      <c r="G262" s="32"/>
      <c r="H262" s="32"/>
      <c r="I262" s="172"/>
      <c r="J262" s="32"/>
      <c r="K262" s="32"/>
      <c r="L262" s="33"/>
      <c r="M262" s="173"/>
      <c r="N262" s="174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191</v>
      </c>
      <c r="AU262" s="17" t="s">
        <v>88</v>
      </c>
    </row>
    <row r="263" spans="2:51" s="13" customFormat="1" ht="10">
      <c r="B263" s="162"/>
      <c r="D263" s="163" t="s">
        <v>181</v>
      </c>
      <c r="E263" s="164" t="s">
        <v>1</v>
      </c>
      <c r="F263" s="165" t="s">
        <v>1671</v>
      </c>
      <c r="H263" s="166">
        <v>823.29</v>
      </c>
      <c r="I263" s="167"/>
      <c r="L263" s="162"/>
      <c r="M263" s="168"/>
      <c r="N263" s="169"/>
      <c r="O263" s="169"/>
      <c r="P263" s="169"/>
      <c r="Q263" s="169"/>
      <c r="R263" s="169"/>
      <c r="S263" s="169"/>
      <c r="T263" s="170"/>
      <c r="AT263" s="164" t="s">
        <v>181</v>
      </c>
      <c r="AU263" s="164" t="s">
        <v>88</v>
      </c>
      <c r="AV263" s="13" t="s">
        <v>88</v>
      </c>
      <c r="AW263" s="13" t="s">
        <v>34</v>
      </c>
      <c r="AX263" s="13" t="s">
        <v>85</v>
      </c>
      <c r="AY263" s="164" t="s">
        <v>172</v>
      </c>
    </row>
    <row r="264" spans="1:65" s="2" customFormat="1" ht="24.15" customHeight="1">
      <c r="A264" s="32"/>
      <c r="B264" s="148"/>
      <c r="C264" s="149" t="s">
        <v>370</v>
      </c>
      <c r="D264" s="149" t="s">
        <v>174</v>
      </c>
      <c r="E264" s="150" t="s">
        <v>1672</v>
      </c>
      <c r="F264" s="151" t="s">
        <v>1673</v>
      </c>
      <c r="G264" s="152" t="s">
        <v>177</v>
      </c>
      <c r="H264" s="153">
        <v>679.58</v>
      </c>
      <c r="I264" s="154"/>
      <c r="J264" s="155">
        <f>ROUND(I264*H264,2)</f>
        <v>0</v>
      </c>
      <c r="K264" s="151" t="s">
        <v>178</v>
      </c>
      <c r="L264" s="33"/>
      <c r="M264" s="156" t="s">
        <v>1</v>
      </c>
      <c r="N264" s="157" t="s">
        <v>43</v>
      </c>
      <c r="O264" s="58"/>
      <c r="P264" s="158">
        <f>O264*H264</f>
        <v>0</v>
      </c>
      <c r="Q264" s="158">
        <v>0.10362</v>
      </c>
      <c r="R264" s="158">
        <f>Q264*H264</f>
        <v>70.41807960000001</v>
      </c>
      <c r="S264" s="158">
        <v>0</v>
      </c>
      <c r="T264" s="15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0" t="s">
        <v>179</v>
      </c>
      <c r="AT264" s="160" t="s">
        <v>174</v>
      </c>
      <c r="AU264" s="160" t="s">
        <v>88</v>
      </c>
      <c r="AY264" s="17" t="s">
        <v>172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85</v>
      </c>
      <c r="BK264" s="161">
        <f>ROUND(I264*H264,2)</f>
        <v>0</v>
      </c>
      <c r="BL264" s="17" t="s">
        <v>179</v>
      </c>
      <c r="BM264" s="160" t="s">
        <v>1674</v>
      </c>
    </row>
    <row r="265" spans="2:51" s="13" customFormat="1" ht="30">
      <c r="B265" s="162"/>
      <c r="D265" s="163" t="s">
        <v>181</v>
      </c>
      <c r="E265" s="164" t="s">
        <v>1</v>
      </c>
      <c r="F265" s="165" t="s">
        <v>1675</v>
      </c>
      <c r="H265" s="166">
        <v>140.94</v>
      </c>
      <c r="I265" s="167"/>
      <c r="L265" s="162"/>
      <c r="M265" s="168"/>
      <c r="N265" s="169"/>
      <c r="O265" s="169"/>
      <c r="P265" s="169"/>
      <c r="Q265" s="169"/>
      <c r="R265" s="169"/>
      <c r="S265" s="169"/>
      <c r="T265" s="170"/>
      <c r="AT265" s="164" t="s">
        <v>181</v>
      </c>
      <c r="AU265" s="164" t="s">
        <v>88</v>
      </c>
      <c r="AV265" s="13" t="s">
        <v>88</v>
      </c>
      <c r="AW265" s="13" t="s">
        <v>34</v>
      </c>
      <c r="AX265" s="13" t="s">
        <v>78</v>
      </c>
      <c r="AY265" s="164" t="s">
        <v>172</v>
      </c>
    </row>
    <row r="266" spans="2:51" s="13" customFormat="1" ht="10">
      <c r="B266" s="162"/>
      <c r="D266" s="163" t="s">
        <v>181</v>
      </c>
      <c r="E266" s="164" t="s">
        <v>1</v>
      </c>
      <c r="F266" s="165" t="s">
        <v>1676</v>
      </c>
      <c r="H266" s="166">
        <v>63.26</v>
      </c>
      <c r="I266" s="167"/>
      <c r="L266" s="162"/>
      <c r="M266" s="168"/>
      <c r="N266" s="169"/>
      <c r="O266" s="169"/>
      <c r="P266" s="169"/>
      <c r="Q266" s="169"/>
      <c r="R266" s="169"/>
      <c r="S266" s="169"/>
      <c r="T266" s="170"/>
      <c r="AT266" s="164" t="s">
        <v>181</v>
      </c>
      <c r="AU266" s="164" t="s">
        <v>88</v>
      </c>
      <c r="AV266" s="13" t="s">
        <v>88</v>
      </c>
      <c r="AW266" s="13" t="s">
        <v>34</v>
      </c>
      <c r="AX266" s="13" t="s">
        <v>78</v>
      </c>
      <c r="AY266" s="164" t="s">
        <v>172</v>
      </c>
    </row>
    <row r="267" spans="2:51" s="15" customFormat="1" ht="10">
      <c r="B267" s="197"/>
      <c r="D267" s="163" t="s">
        <v>181</v>
      </c>
      <c r="E267" s="198" t="s">
        <v>1</v>
      </c>
      <c r="F267" s="199" t="s">
        <v>1592</v>
      </c>
      <c r="H267" s="200">
        <v>204.2</v>
      </c>
      <c r="I267" s="201"/>
      <c r="L267" s="197"/>
      <c r="M267" s="202"/>
      <c r="N267" s="203"/>
      <c r="O267" s="203"/>
      <c r="P267" s="203"/>
      <c r="Q267" s="203"/>
      <c r="R267" s="203"/>
      <c r="S267" s="203"/>
      <c r="T267" s="204"/>
      <c r="AT267" s="198" t="s">
        <v>181</v>
      </c>
      <c r="AU267" s="198" t="s">
        <v>88</v>
      </c>
      <c r="AV267" s="15" t="s">
        <v>186</v>
      </c>
      <c r="AW267" s="15" t="s">
        <v>34</v>
      </c>
      <c r="AX267" s="15" t="s">
        <v>78</v>
      </c>
      <c r="AY267" s="198" t="s">
        <v>172</v>
      </c>
    </row>
    <row r="268" spans="2:51" s="13" customFormat="1" ht="10">
      <c r="B268" s="162"/>
      <c r="D268" s="163" t="s">
        <v>181</v>
      </c>
      <c r="E268" s="164" t="s">
        <v>1</v>
      </c>
      <c r="F268" s="165" t="s">
        <v>1677</v>
      </c>
      <c r="H268" s="166">
        <v>48.95</v>
      </c>
      <c r="I268" s="167"/>
      <c r="L268" s="162"/>
      <c r="M268" s="168"/>
      <c r="N268" s="169"/>
      <c r="O268" s="169"/>
      <c r="P268" s="169"/>
      <c r="Q268" s="169"/>
      <c r="R268" s="169"/>
      <c r="S268" s="169"/>
      <c r="T268" s="170"/>
      <c r="AT268" s="164" t="s">
        <v>181</v>
      </c>
      <c r="AU268" s="164" t="s">
        <v>88</v>
      </c>
      <c r="AV268" s="13" t="s">
        <v>88</v>
      </c>
      <c r="AW268" s="13" t="s">
        <v>34</v>
      </c>
      <c r="AX268" s="13" t="s">
        <v>78</v>
      </c>
      <c r="AY268" s="164" t="s">
        <v>172</v>
      </c>
    </row>
    <row r="269" spans="2:51" s="13" customFormat="1" ht="30">
      <c r="B269" s="162"/>
      <c r="D269" s="163" t="s">
        <v>181</v>
      </c>
      <c r="E269" s="164" t="s">
        <v>1</v>
      </c>
      <c r="F269" s="165" t="s">
        <v>1678</v>
      </c>
      <c r="H269" s="166">
        <v>126.52</v>
      </c>
      <c r="I269" s="167"/>
      <c r="L269" s="162"/>
      <c r="M269" s="168"/>
      <c r="N269" s="169"/>
      <c r="O269" s="169"/>
      <c r="P269" s="169"/>
      <c r="Q269" s="169"/>
      <c r="R269" s="169"/>
      <c r="S269" s="169"/>
      <c r="T269" s="170"/>
      <c r="AT269" s="164" t="s">
        <v>181</v>
      </c>
      <c r="AU269" s="164" t="s">
        <v>88</v>
      </c>
      <c r="AV269" s="13" t="s">
        <v>88</v>
      </c>
      <c r="AW269" s="13" t="s">
        <v>34</v>
      </c>
      <c r="AX269" s="13" t="s">
        <v>78</v>
      </c>
      <c r="AY269" s="164" t="s">
        <v>172</v>
      </c>
    </row>
    <row r="270" spans="2:51" s="15" customFormat="1" ht="10">
      <c r="B270" s="197"/>
      <c r="D270" s="163" t="s">
        <v>181</v>
      </c>
      <c r="E270" s="198" t="s">
        <v>1</v>
      </c>
      <c r="F270" s="199" t="s">
        <v>1592</v>
      </c>
      <c r="H270" s="200">
        <v>175.47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181</v>
      </c>
      <c r="AU270" s="198" t="s">
        <v>88</v>
      </c>
      <c r="AV270" s="15" t="s">
        <v>186</v>
      </c>
      <c r="AW270" s="15" t="s">
        <v>34</v>
      </c>
      <c r="AX270" s="15" t="s">
        <v>78</v>
      </c>
      <c r="AY270" s="198" t="s">
        <v>172</v>
      </c>
    </row>
    <row r="271" spans="2:51" s="13" customFormat="1" ht="10">
      <c r="B271" s="162"/>
      <c r="D271" s="163" t="s">
        <v>181</v>
      </c>
      <c r="E271" s="164" t="s">
        <v>1</v>
      </c>
      <c r="F271" s="165" t="s">
        <v>1679</v>
      </c>
      <c r="H271" s="166">
        <v>278.33</v>
      </c>
      <c r="I271" s="167"/>
      <c r="L271" s="162"/>
      <c r="M271" s="168"/>
      <c r="N271" s="169"/>
      <c r="O271" s="169"/>
      <c r="P271" s="169"/>
      <c r="Q271" s="169"/>
      <c r="R271" s="169"/>
      <c r="S271" s="169"/>
      <c r="T271" s="170"/>
      <c r="AT271" s="164" t="s">
        <v>181</v>
      </c>
      <c r="AU271" s="164" t="s">
        <v>88</v>
      </c>
      <c r="AV271" s="13" t="s">
        <v>88</v>
      </c>
      <c r="AW271" s="13" t="s">
        <v>34</v>
      </c>
      <c r="AX271" s="13" t="s">
        <v>78</v>
      </c>
      <c r="AY271" s="164" t="s">
        <v>172</v>
      </c>
    </row>
    <row r="272" spans="2:51" s="13" customFormat="1" ht="10">
      <c r="B272" s="162"/>
      <c r="D272" s="163" t="s">
        <v>181</v>
      </c>
      <c r="E272" s="164" t="s">
        <v>1</v>
      </c>
      <c r="F272" s="165" t="s">
        <v>1680</v>
      </c>
      <c r="H272" s="166">
        <v>18.04</v>
      </c>
      <c r="I272" s="167"/>
      <c r="L272" s="162"/>
      <c r="M272" s="168"/>
      <c r="N272" s="169"/>
      <c r="O272" s="169"/>
      <c r="P272" s="169"/>
      <c r="Q272" s="169"/>
      <c r="R272" s="169"/>
      <c r="S272" s="169"/>
      <c r="T272" s="170"/>
      <c r="AT272" s="164" t="s">
        <v>181</v>
      </c>
      <c r="AU272" s="164" t="s">
        <v>88</v>
      </c>
      <c r="AV272" s="13" t="s">
        <v>88</v>
      </c>
      <c r="AW272" s="13" t="s">
        <v>34</v>
      </c>
      <c r="AX272" s="13" t="s">
        <v>78</v>
      </c>
      <c r="AY272" s="164" t="s">
        <v>172</v>
      </c>
    </row>
    <row r="273" spans="2:51" s="15" customFormat="1" ht="10">
      <c r="B273" s="197"/>
      <c r="D273" s="163" t="s">
        <v>181</v>
      </c>
      <c r="E273" s="198" t="s">
        <v>1</v>
      </c>
      <c r="F273" s="199" t="s">
        <v>1592</v>
      </c>
      <c r="H273" s="200">
        <v>296.37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181</v>
      </c>
      <c r="AU273" s="198" t="s">
        <v>88</v>
      </c>
      <c r="AV273" s="15" t="s">
        <v>186</v>
      </c>
      <c r="AW273" s="15" t="s">
        <v>34</v>
      </c>
      <c r="AX273" s="15" t="s">
        <v>78</v>
      </c>
      <c r="AY273" s="198" t="s">
        <v>172</v>
      </c>
    </row>
    <row r="274" spans="2:51" s="13" customFormat="1" ht="10">
      <c r="B274" s="162"/>
      <c r="D274" s="163" t="s">
        <v>181</v>
      </c>
      <c r="E274" s="164" t="s">
        <v>1</v>
      </c>
      <c r="F274" s="165" t="s">
        <v>1681</v>
      </c>
      <c r="H274" s="166">
        <v>3.54</v>
      </c>
      <c r="I274" s="167"/>
      <c r="L274" s="162"/>
      <c r="M274" s="168"/>
      <c r="N274" s="169"/>
      <c r="O274" s="169"/>
      <c r="P274" s="169"/>
      <c r="Q274" s="169"/>
      <c r="R274" s="169"/>
      <c r="S274" s="169"/>
      <c r="T274" s="170"/>
      <c r="AT274" s="164" t="s">
        <v>181</v>
      </c>
      <c r="AU274" s="164" t="s">
        <v>88</v>
      </c>
      <c r="AV274" s="13" t="s">
        <v>88</v>
      </c>
      <c r="AW274" s="13" t="s">
        <v>34</v>
      </c>
      <c r="AX274" s="13" t="s">
        <v>78</v>
      </c>
      <c r="AY274" s="164" t="s">
        <v>172</v>
      </c>
    </row>
    <row r="275" spans="2:51" s="15" customFormat="1" ht="10">
      <c r="B275" s="197"/>
      <c r="D275" s="163" t="s">
        <v>181</v>
      </c>
      <c r="E275" s="198" t="s">
        <v>1</v>
      </c>
      <c r="F275" s="199" t="s">
        <v>1592</v>
      </c>
      <c r="H275" s="200">
        <v>3.54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181</v>
      </c>
      <c r="AU275" s="198" t="s">
        <v>88</v>
      </c>
      <c r="AV275" s="15" t="s">
        <v>186</v>
      </c>
      <c r="AW275" s="15" t="s">
        <v>34</v>
      </c>
      <c r="AX275" s="15" t="s">
        <v>78</v>
      </c>
      <c r="AY275" s="198" t="s">
        <v>172</v>
      </c>
    </row>
    <row r="276" spans="2:51" s="14" customFormat="1" ht="10">
      <c r="B276" s="175"/>
      <c r="D276" s="163" t="s">
        <v>181</v>
      </c>
      <c r="E276" s="176" t="s">
        <v>1</v>
      </c>
      <c r="F276" s="177" t="s">
        <v>221</v>
      </c>
      <c r="H276" s="178">
        <v>679.58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6" t="s">
        <v>181</v>
      </c>
      <c r="AU276" s="176" t="s">
        <v>88</v>
      </c>
      <c r="AV276" s="14" t="s">
        <v>179</v>
      </c>
      <c r="AW276" s="14" t="s">
        <v>34</v>
      </c>
      <c r="AX276" s="14" t="s">
        <v>85</v>
      </c>
      <c r="AY276" s="176" t="s">
        <v>172</v>
      </c>
    </row>
    <row r="277" spans="1:65" s="2" customFormat="1" ht="14.4" customHeight="1">
      <c r="A277" s="32"/>
      <c r="B277" s="148"/>
      <c r="C277" s="183" t="s">
        <v>375</v>
      </c>
      <c r="D277" s="183" t="s">
        <v>250</v>
      </c>
      <c r="E277" s="184" t="s">
        <v>1682</v>
      </c>
      <c r="F277" s="185" t="s">
        <v>1683</v>
      </c>
      <c r="G277" s="186" t="s">
        <v>177</v>
      </c>
      <c r="H277" s="187">
        <v>383.467</v>
      </c>
      <c r="I277" s="188"/>
      <c r="J277" s="189">
        <f>ROUND(I277*H277,2)</f>
        <v>0</v>
      </c>
      <c r="K277" s="185" t="s">
        <v>178</v>
      </c>
      <c r="L277" s="190"/>
      <c r="M277" s="191" t="s">
        <v>1</v>
      </c>
      <c r="N277" s="192" t="s">
        <v>43</v>
      </c>
      <c r="O277" s="58"/>
      <c r="P277" s="158">
        <f>O277*H277</f>
        <v>0</v>
      </c>
      <c r="Q277" s="158">
        <v>0.176</v>
      </c>
      <c r="R277" s="158">
        <f>Q277*H277</f>
        <v>67.490192</v>
      </c>
      <c r="S277" s="158">
        <v>0</v>
      </c>
      <c r="T277" s="15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0" t="s">
        <v>211</v>
      </c>
      <c r="AT277" s="160" t="s">
        <v>250</v>
      </c>
      <c r="AU277" s="160" t="s">
        <v>88</v>
      </c>
      <c r="AY277" s="17" t="s">
        <v>172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7" t="s">
        <v>85</v>
      </c>
      <c r="BK277" s="161">
        <f>ROUND(I277*H277,2)</f>
        <v>0</v>
      </c>
      <c r="BL277" s="17" t="s">
        <v>179</v>
      </c>
      <c r="BM277" s="160" t="s">
        <v>1684</v>
      </c>
    </row>
    <row r="278" spans="2:51" s="13" customFormat="1" ht="30">
      <c r="B278" s="162"/>
      <c r="D278" s="163" t="s">
        <v>181</v>
      </c>
      <c r="E278" s="164" t="s">
        <v>1</v>
      </c>
      <c r="F278" s="165" t="s">
        <v>1675</v>
      </c>
      <c r="H278" s="166">
        <v>140.94</v>
      </c>
      <c r="I278" s="167"/>
      <c r="L278" s="162"/>
      <c r="M278" s="168"/>
      <c r="N278" s="169"/>
      <c r="O278" s="169"/>
      <c r="P278" s="169"/>
      <c r="Q278" s="169"/>
      <c r="R278" s="169"/>
      <c r="S278" s="169"/>
      <c r="T278" s="170"/>
      <c r="AT278" s="164" t="s">
        <v>181</v>
      </c>
      <c r="AU278" s="164" t="s">
        <v>88</v>
      </c>
      <c r="AV278" s="13" t="s">
        <v>88</v>
      </c>
      <c r="AW278" s="13" t="s">
        <v>34</v>
      </c>
      <c r="AX278" s="13" t="s">
        <v>78</v>
      </c>
      <c r="AY278" s="164" t="s">
        <v>172</v>
      </c>
    </row>
    <row r="279" spans="2:51" s="13" customFormat="1" ht="10">
      <c r="B279" s="162"/>
      <c r="D279" s="163" t="s">
        <v>181</v>
      </c>
      <c r="E279" s="164" t="s">
        <v>1</v>
      </c>
      <c r="F279" s="165" t="s">
        <v>1676</v>
      </c>
      <c r="H279" s="166">
        <v>63.26</v>
      </c>
      <c r="I279" s="167"/>
      <c r="L279" s="162"/>
      <c r="M279" s="168"/>
      <c r="N279" s="169"/>
      <c r="O279" s="169"/>
      <c r="P279" s="169"/>
      <c r="Q279" s="169"/>
      <c r="R279" s="169"/>
      <c r="S279" s="169"/>
      <c r="T279" s="170"/>
      <c r="AT279" s="164" t="s">
        <v>181</v>
      </c>
      <c r="AU279" s="164" t="s">
        <v>88</v>
      </c>
      <c r="AV279" s="13" t="s">
        <v>88</v>
      </c>
      <c r="AW279" s="13" t="s">
        <v>34</v>
      </c>
      <c r="AX279" s="13" t="s">
        <v>78</v>
      </c>
      <c r="AY279" s="164" t="s">
        <v>172</v>
      </c>
    </row>
    <row r="280" spans="2:51" s="15" customFormat="1" ht="10">
      <c r="B280" s="197"/>
      <c r="D280" s="163" t="s">
        <v>181</v>
      </c>
      <c r="E280" s="198" t="s">
        <v>1</v>
      </c>
      <c r="F280" s="199" t="s">
        <v>1592</v>
      </c>
      <c r="H280" s="200">
        <v>204.2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181</v>
      </c>
      <c r="AU280" s="198" t="s">
        <v>88</v>
      </c>
      <c r="AV280" s="15" t="s">
        <v>186</v>
      </c>
      <c r="AW280" s="15" t="s">
        <v>34</v>
      </c>
      <c r="AX280" s="15" t="s">
        <v>78</v>
      </c>
      <c r="AY280" s="198" t="s">
        <v>172</v>
      </c>
    </row>
    <row r="281" spans="2:51" s="13" customFormat="1" ht="10">
      <c r="B281" s="162"/>
      <c r="D281" s="163" t="s">
        <v>181</v>
      </c>
      <c r="E281" s="164" t="s">
        <v>1</v>
      </c>
      <c r="F281" s="165" t="s">
        <v>1677</v>
      </c>
      <c r="H281" s="166">
        <v>48.95</v>
      </c>
      <c r="I281" s="167"/>
      <c r="L281" s="162"/>
      <c r="M281" s="168"/>
      <c r="N281" s="169"/>
      <c r="O281" s="169"/>
      <c r="P281" s="169"/>
      <c r="Q281" s="169"/>
      <c r="R281" s="169"/>
      <c r="S281" s="169"/>
      <c r="T281" s="170"/>
      <c r="AT281" s="164" t="s">
        <v>181</v>
      </c>
      <c r="AU281" s="164" t="s">
        <v>88</v>
      </c>
      <c r="AV281" s="13" t="s">
        <v>88</v>
      </c>
      <c r="AW281" s="13" t="s">
        <v>34</v>
      </c>
      <c r="AX281" s="13" t="s">
        <v>78</v>
      </c>
      <c r="AY281" s="164" t="s">
        <v>172</v>
      </c>
    </row>
    <row r="282" spans="2:51" s="13" customFormat="1" ht="30">
      <c r="B282" s="162"/>
      <c r="D282" s="163" t="s">
        <v>181</v>
      </c>
      <c r="E282" s="164" t="s">
        <v>1</v>
      </c>
      <c r="F282" s="165" t="s">
        <v>1678</v>
      </c>
      <c r="H282" s="166">
        <v>126.52</v>
      </c>
      <c r="I282" s="167"/>
      <c r="L282" s="162"/>
      <c r="M282" s="168"/>
      <c r="N282" s="169"/>
      <c r="O282" s="169"/>
      <c r="P282" s="169"/>
      <c r="Q282" s="169"/>
      <c r="R282" s="169"/>
      <c r="S282" s="169"/>
      <c r="T282" s="170"/>
      <c r="AT282" s="164" t="s">
        <v>181</v>
      </c>
      <c r="AU282" s="164" t="s">
        <v>88</v>
      </c>
      <c r="AV282" s="13" t="s">
        <v>88</v>
      </c>
      <c r="AW282" s="13" t="s">
        <v>34</v>
      </c>
      <c r="AX282" s="13" t="s">
        <v>78</v>
      </c>
      <c r="AY282" s="164" t="s">
        <v>172</v>
      </c>
    </row>
    <row r="283" spans="2:51" s="15" customFormat="1" ht="10">
      <c r="B283" s="197"/>
      <c r="D283" s="163" t="s">
        <v>181</v>
      </c>
      <c r="E283" s="198" t="s">
        <v>1</v>
      </c>
      <c r="F283" s="199" t="s">
        <v>1592</v>
      </c>
      <c r="H283" s="200">
        <v>175.47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181</v>
      </c>
      <c r="AU283" s="198" t="s">
        <v>88</v>
      </c>
      <c r="AV283" s="15" t="s">
        <v>186</v>
      </c>
      <c r="AW283" s="15" t="s">
        <v>34</v>
      </c>
      <c r="AX283" s="15" t="s">
        <v>78</v>
      </c>
      <c r="AY283" s="198" t="s">
        <v>172</v>
      </c>
    </row>
    <row r="284" spans="2:51" s="14" customFormat="1" ht="10">
      <c r="B284" s="175"/>
      <c r="D284" s="163" t="s">
        <v>181</v>
      </c>
      <c r="E284" s="176" t="s">
        <v>1</v>
      </c>
      <c r="F284" s="177" t="s">
        <v>221</v>
      </c>
      <c r="H284" s="178">
        <v>379.67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6" t="s">
        <v>181</v>
      </c>
      <c r="AU284" s="176" t="s">
        <v>88</v>
      </c>
      <c r="AV284" s="14" t="s">
        <v>179</v>
      </c>
      <c r="AW284" s="14" t="s">
        <v>34</v>
      </c>
      <c r="AX284" s="14" t="s">
        <v>85</v>
      </c>
      <c r="AY284" s="176" t="s">
        <v>172</v>
      </c>
    </row>
    <row r="285" spans="2:51" s="13" customFormat="1" ht="10">
      <c r="B285" s="162"/>
      <c r="D285" s="163" t="s">
        <v>181</v>
      </c>
      <c r="F285" s="165" t="s">
        <v>1685</v>
      </c>
      <c r="H285" s="166">
        <v>383.467</v>
      </c>
      <c r="I285" s="167"/>
      <c r="L285" s="162"/>
      <c r="M285" s="168"/>
      <c r="N285" s="169"/>
      <c r="O285" s="169"/>
      <c r="P285" s="169"/>
      <c r="Q285" s="169"/>
      <c r="R285" s="169"/>
      <c r="S285" s="169"/>
      <c r="T285" s="170"/>
      <c r="AT285" s="164" t="s">
        <v>181</v>
      </c>
      <c r="AU285" s="164" t="s">
        <v>88</v>
      </c>
      <c r="AV285" s="13" t="s">
        <v>88</v>
      </c>
      <c r="AW285" s="13" t="s">
        <v>3</v>
      </c>
      <c r="AX285" s="13" t="s">
        <v>85</v>
      </c>
      <c r="AY285" s="164" t="s">
        <v>172</v>
      </c>
    </row>
    <row r="286" spans="1:65" s="2" customFormat="1" ht="14.4" customHeight="1">
      <c r="A286" s="32"/>
      <c r="B286" s="148"/>
      <c r="C286" s="183" t="s">
        <v>381</v>
      </c>
      <c r="D286" s="183" t="s">
        <v>250</v>
      </c>
      <c r="E286" s="184" t="s">
        <v>1686</v>
      </c>
      <c r="F286" s="185" t="s">
        <v>1687</v>
      </c>
      <c r="G286" s="186" t="s">
        <v>177</v>
      </c>
      <c r="H286" s="187">
        <v>283.897</v>
      </c>
      <c r="I286" s="188"/>
      <c r="J286" s="189">
        <f>ROUND(I286*H286,2)</f>
        <v>0</v>
      </c>
      <c r="K286" s="185" t="s">
        <v>178</v>
      </c>
      <c r="L286" s="190"/>
      <c r="M286" s="191" t="s">
        <v>1</v>
      </c>
      <c r="N286" s="192" t="s">
        <v>43</v>
      </c>
      <c r="O286" s="58"/>
      <c r="P286" s="158">
        <f>O286*H286</f>
        <v>0</v>
      </c>
      <c r="Q286" s="158">
        <v>0.176</v>
      </c>
      <c r="R286" s="158">
        <f>Q286*H286</f>
        <v>49.965872</v>
      </c>
      <c r="S286" s="158">
        <v>0</v>
      </c>
      <c r="T286" s="15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0" t="s">
        <v>211</v>
      </c>
      <c r="AT286" s="160" t="s">
        <v>250</v>
      </c>
      <c r="AU286" s="160" t="s">
        <v>88</v>
      </c>
      <c r="AY286" s="17" t="s">
        <v>172</v>
      </c>
      <c r="BE286" s="161">
        <f>IF(N286="základní",J286,0)</f>
        <v>0</v>
      </c>
      <c r="BF286" s="161">
        <f>IF(N286="snížená",J286,0)</f>
        <v>0</v>
      </c>
      <c r="BG286" s="161">
        <f>IF(N286="zákl. přenesená",J286,0)</f>
        <v>0</v>
      </c>
      <c r="BH286" s="161">
        <f>IF(N286="sníž. přenesená",J286,0)</f>
        <v>0</v>
      </c>
      <c r="BI286" s="161">
        <f>IF(N286="nulová",J286,0)</f>
        <v>0</v>
      </c>
      <c r="BJ286" s="17" t="s">
        <v>85</v>
      </c>
      <c r="BK286" s="161">
        <f>ROUND(I286*H286,2)</f>
        <v>0</v>
      </c>
      <c r="BL286" s="17" t="s">
        <v>179</v>
      </c>
      <c r="BM286" s="160" t="s">
        <v>1688</v>
      </c>
    </row>
    <row r="287" spans="2:51" s="13" customFormat="1" ht="10">
      <c r="B287" s="162"/>
      <c r="D287" s="163" t="s">
        <v>181</v>
      </c>
      <c r="E287" s="164" t="s">
        <v>1</v>
      </c>
      <c r="F287" s="165" t="s">
        <v>1679</v>
      </c>
      <c r="H287" s="166">
        <v>278.33</v>
      </c>
      <c r="I287" s="167"/>
      <c r="L287" s="162"/>
      <c r="M287" s="168"/>
      <c r="N287" s="169"/>
      <c r="O287" s="169"/>
      <c r="P287" s="169"/>
      <c r="Q287" s="169"/>
      <c r="R287" s="169"/>
      <c r="S287" s="169"/>
      <c r="T287" s="170"/>
      <c r="AT287" s="164" t="s">
        <v>181</v>
      </c>
      <c r="AU287" s="164" t="s">
        <v>88</v>
      </c>
      <c r="AV287" s="13" t="s">
        <v>88</v>
      </c>
      <c r="AW287" s="13" t="s">
        <v>34</v>
      </c>
      <c r="AX287" s="13" t="s">
        <v>85</v>
      </c>
      <c r="AY287" s="164" t="s">
        <v>172</v>
      </c>
    </row>
    <row r="288" spans="2:51" s="13" customFormat="1" ht="10">
      <c r="B288" s="162"/>
      <c r="D288" s="163" t="s">
        <v>181</v>
      </c>
      <c r="F288" s="165" t="s">
        <v>1689</v>
      </c>
      <c r="H288" s="166">
        <v>283.897</v>
      </c>
      <c r="I288" s="167"/>
      <c r="L288" s="162"/>
      <c r="M288" s="168"/>
      <c r="N288" s="169"/>
      <c r="O288" s="169"/>
      <c r="P288" s="169"/>
      <c r="Q288" s="169"/>
      <c r="R288" s="169"/>
      <c r="S288" s="169"/>
      <c r="T288" s="170"/>
      <c r="AT288" s="164" t="s">
        <v>181</v>
      </c>
      <c r="AU288" s="164" t="s">
        <v>88</v>
      </c>
      <c r="AV288" s="13" t="s">
        <v>88</v>
      </c>
      <c r="AW288" s="13" t="s">
        <v>3</v>
      </c>
      <c r="AX288" s="13" t="s">
        <v>85</v>
      </c>
      <c r="AY288" s="164" t="s">
        <v>172</v>
      </c>
    </row>
    <row r="289" spans="1:65" s="2" customFormat="1" ht="24.15" customHeight="1">
      <c r="A289" s="32"/>
      <c r="B289" s="148"/>
      <c r="C289" s="183" t="s">
        <v>386</v>
      </c>
      <c r="D289" s="183" t="s">
        <v>250</v>
      </c>
      <c r="E289" s="184" t="s">
        <v>1690</v>
      </c>
      <c r="F289" s="185" t="s">
        <v>1691</v>
      </c>
      <c r="G289" s="186" t="s">
        <v>177</v>
      </c>
      <c r="H289" s="187">
        <v>18.581</v>
      </c>
      <c r="I289" s="188"/>
      <c r="J289" s="189">
        <f>ROUND(I289*H289,2)</f>
        <v>0</v>
      </c>
      <c r="K289" s="185" t="s">
        <v>178</v>
      </c>
      <c r="L289" s="190"/>
      <c r="M289" s="191" t="s">
        <v>1</v>
      </c>
      <c r="N289" s="192" t="s">
        <v>43</v>
      </c>
      <c r="O289" s="58"/>
      <c r="P289" s="158">
        <f>O289*H289</f>
        <v>0</v>
      </c>
      <c r="Q289" s="158">
        <v>0.175</v>
      </c>
      <c r="R289" s="158">
        <f>Q289*H289</f>
        <v>3.2516749999999996</v>
      </c>
      <c r="S289" s="158">
        <v>0</v>
      </c>
      <c r="T289" s="15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0" t="s">
        <v>211</v>
      </c>
      <c r="AT289" s="160" t="s">
        <v>250</v>
      </c>
      <c r="AU289" s="160" t="s">
        <v>88</v>
      </c>
      <c r="AY289" s="17" t="s">
        <v>172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17" t="s">
        <v>85</v>
      </c>
      <c r="BK289" s="161">
        <f>ROUND(I289*H289,2)</f>
        <v>0</v>
      </c>
      <c r="BL289" s="17" t="s">
        <v>179</v>
      </c>
      <c r="BM289" s="160" t="s">
        <v>1692</v>
      </c>
    </row>
    <row r="290" spans="2:51" s="13" customFormat="1" ht="10">
      <c r="B290" s="162"/>
      <c r="D290" s="163" t="s">
        <v>181</v>
      </c>
      <c r="E290" s="164" t="s">
        <v>1</v>
      </c>
      <c r="F290" s="165" t="s">
        <v>1680</v>
      </c>
      <c r="H290" s="166">
        <v>18.04</v>
      </c>
      <c r="I290" s="167"/>
      <c r="L290" s="162"/>
      <c r="M290" s="168"/>
      <c r="N290" s="169"/>
      <c r="O290" s="169"/>
      <c r="P290" s="169"/>
      <c r="Q290" s="169"/>
      <c r="R290" s="169"/>
      <c r="S290" s="169"/>
      <c r="T290" s="170"/>
      <c r="AT290" s="164" t="s">
        <v>181</v>
      </c>
      <c r="AU290" s="164" t="s">
        <v>88</v>
      </c>
      <c r="AV290" s="13" t="s">
        <v>88</v>
      </c>
      <c r="AW290" s="13" t="s">
        <v>34</v>
      </c>
      <c r="AX290" s="13" t="s">
        <v>85</v>
      </c>
      <c r="AY290" s="164" t="s">
        <v>172</v>
      </c>
    </row>
    <row r="291" spans="2:51" s="13" customFormat="1" ht="10">
      <c r="B291" s="162"/>
      <c r="D291" s="163" t="s">
        <v>181</v>
      </c>
      <c r="F291" s="165" t="s">
        <v>1693</v>
      </c>
      <c r="H291" s="166">
        <v>18.581</v>
      </c>
      <c r="I291" s="167"/>
      <c r="L291" s="162"/>
      <c r="M291" s="168"/>
      <c r="N291" s="169"/>
      <c r="O291" s="169"/>
      <c r="P291" s="169"/>
      <c r="Q291" s="169"/>
      <c r="R291" s="169"/>
      <c r="S291" s="169"/>
      <c r="T291" s="170"/>
      <c r="AT291" s="164" t="s">
        <v>181</v>
      </c>
      <c r="AU291" s="164" t="s">
        <v>88</v>
      </c>
      <c r="AV291" s="13" t="s">
        <v>88</v>
      </c>
      <c r="AW291" s="13" t="s">
        <v>3</v>
      </c>
      <c r="AX291" s="13" t="s">
        <v>85</v>
      </c>
      <c r="AY291" s="164" t="s">
        <v>172</v>
      </c>
    </row>
    <row r="292" spans="1:65" s="2" customFormat="1" ht="24.15" customHeight="1">
      <c r="A292" s="32"/>
      <c r="B292" s="148"/>
      <c r="C292" s="149" t="s">
        <v>391</v>
      </c>
      <c r="D292" s="149" t="s">
        <v>174</v>
      </c>
      <c r="E292" s="150" t="s">
        <v>1694</v>
      </c>
      <c r="F292" s="151" t="s">
        <v>1695</v>
      </c>
      <c r="G292" s="152" t="s">
        <v>177</v>
      </c>
      <c r="H292" s="153">
        <v>155.25</v>
      </c>
      <c r="I292" s="154"/>
      <c r="J292" s="155">
        <f>ROUND(I292*H292,2)</f>
        <v>0</v>
      </c>
      <c r="K292" s="151" t="s">
        <v>178</v>
      </c>
      <c r="L292" s="33"/>
      <c r="M292" s="156" t="s">
        <v>1</v>
      </c>
      <c r="N292" s="157" t="s">
        <v>43</v>
      </c>
      <c r="O292" s="58"/>
      <c r="P292" s="158">
        <f>O292*H292</f>
        <v>0</v>
      </c>
      <c r="Q292" s="158">
        <v>0.098</v>
      </c>
      <c r="R292" s="158">
        <f>Q292*H292</f>
        <v>15.214500000000001</v>
      </c>
      <c r="S292" s="158">
        <v>0</v>
      </c>
      <c r="T292" s="159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0" t="s">
        <v>179</v>
      </c>
      <c r="AT292" s="160" t="s">
        <v>174</v>
      </c>
      <c r="AU292" s="160" t="s">
        <v>88</v>
      </c>
      <c r="AY292" s="17" t="s">
        <v>172</v>
      </c>
      <c r="BE292" s="161">
        <f>IF(N292="základní",J292,0)</f>
        <v>0</v>
      </c>
      <c r="BF292" s="161">
        <f>IF(N292="snížená",J292,0)</f>
        <v>0</v>
      </c>
      <c r="BG292" s="161">
        <f>IF(N292="zákl. přenesená",J292,0)</f>
        <v>0</v>
      </c>
      <c r="BH292" s="161">
        <f>IF(N292="sníž. přenesená",J292,0)</f>
        <v>0</v>
      </c>
      <c r="BI292" s="161">
        <f>IF(N292="nulová",J292,0)</f>
        <v>0</v>
      </c>
      <c r="BJ292" s="17" t="s">
        <v>85</v>
      </c>
      <c r="BK292" s="161">
        <f>ROUND(I292*H292,2)</f>
        <v>0</v>
      </c>
      <c r="BL292" s="17" t="s">
        <v>179</v>
      </c>
      <c r="BM292" s="160" t="s">
        <v>1696</v>
      </c>
    </row>
    <row r="293" spans="2:51" s="13" customFormat="1" ht="10">
      <c r="B293" s="162"/>
      <c r="D293" s="163" t="s">
        <v>181</v>
      </c>
      <c r="E293" s="164" t="s">
        <v>1</v>
      </c>
      <c r="F293" s="165" t="s">
        <v>1697</v>
      </c>
      <c r="H293" s="166">
        <v>144.08</v>
      </c>
      <c r="I293" s="167"/>
      <c r="L293" s="162"/>
      <c r="M293" s="168"/>
      <c r="N293" s="169"/>
      <c r="O293" s="169"/>
      <c r="P293" s="169"/>
      <c r="Q293" s="169"/>
      <c r="R293" s="169"/>
      <c r="S293" s="169"/>
      <c r="T293" s="170"/>
      <c r="AT293" s="164" t="s">
        <v>181</v>
      </c>
      <c r="AU293" s="164" t="s">
        <v>88</v>
      </c>
      <c r="AV293" s="13" t="s">
        <v>88</v>
      </c>
      <c r="AW293" s="13" t="s">
        <v>34</v>
      </c>
      <c r="AX293" s="13" t="s">
        <v>78</v>
      </c>
      <c r="AY293" s="164" t="s">
        <v>172</v>
      </c>
    </row>
    <row r="294" spans="2:51" s="13" customFormat="1" ht="10">
      <c r="B294" s="162"/>
      <c r="D294" s="163" t="s">
        <v>181</v>
      </c>
      <c r="E294" s="164" t="s">
        <v>1</v>
      </c>
      <c r="F294" s="165" t="s">
        <v>1698</v>
      </c>
      <c r="H294" s="166">
        <v>11.17</v>
      </c>
      <c r="I294" s="167"/>
      <c r="L294" s="162"/>
      <c r="M294" s="168"/>
      <c r="N294" s="169"/>
      <c r="O294" s="169"/>
      <c r="P294" s="169"/>
      <c r="Q294" s="169"/>
      <c r="R294" s="169"/>
      <c r="S294" s="169"/>
      <c r="T294" s="170"/>
      <c r="AT294" s="164" t="s">
        <v>181</v>
      </c>
      <c r="AU294" s="164" t="s">
        <v>88</v>
      </c>
      <c r="AV294" s="13" t="s">
        <v>88</v>
      </c>
      <c r="AW294" s="13" t="s">
        <v>34</v>
      </c>
      <c r="AX294" s="13" t="s">
        <v>78</v>
      </c>
      <c r="AY294" s="164" t="s">
        <v>172</v>
      </c>
    </row>
    <row r="295" spans="2:51" s="14" customFormat="1" ht="10">
      <c r="B295" s="175"/>
      <c r="D295" s="163" t="s">
        <v>181</v>
      </c>
      <c r="E295" s="176" t="s">
        <v>1</v>
      </c>
      <c r="F295" s="177" t="s">
        <v>221</v>
      </c>
      <c r="H295" s="178">
        <v>155.25</v>
      </c>
      <c r="I295" s="179"/>
      <c r="L295" s="175"/>
      <c r="M295" s="180"/>
      <c r="N295" s="181"/>
      <c r="O295" s="181"/>
      <c r="P295" s="181"/>
      <c r="Q295" s="181"/>
      <c r="R295" s="181"/>
      <c r="S295" s="181"/>
      <c r="T295" s="182"/>
      <c r="AT295" s="176" t="s">
        <v>181</v>
      </c>
      <c r="AU295" s="176" t="s">
        <v>88</v>
      </c>
      <c r="AV295" s="14" t="s">
        <v>179</v>
      </c>
      <c r="AW295" s="14" t="s">
        <v>34</v>
      </c>
      <c r="AX295" s="14" t="s">
        <v>85</v>
      </c>
      <c r="AY295" s="176" t="s">
        <v>172</v>
      </c>
    </row>
    <row r="296" spans="1:65" s="2" customFormat="1" ht="14.4" customHeight="1">
      <c r="A296" s="32"/>
      <c r="B296" s="148"/>
      <c r="C296" s="183" t="s">
        <v>396</v>
      </c>
      <c r="D296" s="183" t="s">
        <v>250</v>
      </c>
      <c r="E296" s="184" t="s">
        <v>1699</v>
      </c>
      <c r="F296" s="185" t="s">
        <v>1700</v>
      </c>
      <c r="G296" s="186" t="s">
        <v>177</v>
      </c>
      <c r="H296" s="187">
        <v>146.962</v>
      </c>
      <c r="I296" s="188"/>
      <c r="J296" s="189">
        <f>ROUND(I296*H296,2)</f>
        <v>0</v>
      </c>
      <c r="K296" s="185" t="s">
        <v>1</v>
      </c>
      <c r="L296" s="190"/>
      <c r="M296" s="191" t="s">
        <v>1</v>
      </c>
      <c r="N296" s="192" t="s">
        <v>43</v>
      </c>
      <c r="O296" s="58"/>
      <c r="P296" s="158">
        <f>O296*H296</f>
        <v>0</v>
      </c>
      <c r="Q296" s="158">
        <v>0.108</v>
      </c>
      <c r="R296" s="158">
        <f>Q296*H296</f>
        <v>15.871895999999998</v>
      </c>
      <c r="S296" s="158">
        <v>0</v>
      </c>
      <c r="T296" s="15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0" t="s">
        <v>211</v>
      </c>
      <c r="AT296" s="160" t="s">
        <v>250</v>
      </c>
      <c r="AU296" s="160" t="s">
        <v>88</v>
      </c>
      <c r="AY296" s="17" t="s">
        <v>172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17" t="s">
        <v>85</v>
      </c>
      <c r="BK296" s="161">
        <f>ROUND(I296*H296,2)</f>
        <v>0</v>
      </c>
      <c r="BL296" s="17" t="s">
        <v>179</v>
      </c>
      <c r="BM296" s="160" t="s">
        <v>1701</v>
      </c>
    </row>
    <row r="297" spans="1:47" s="2" customFormat="1" ht="18">
      <c r="A297" s="32"/>
      <c r="B297" s="33"/>
      <c r="C297" s="32"/>
      <c r="D297" s="163" t="s">
        <v>191</v>
      </c>
      <c r="E297" s="32"/>
      <c r="F297" s="171" t="s">
        <v>1702</v>
      </c>
      <c r="G297" s="32"/>
      <c r="H297" s="32"/>
      <c r="I297" s="172"/>
      <c r="J297" s="32"/>
      <c r="K297" s="32"/>
      <c r="L297" s="33"/>
      <c r="M297" s="173"/>
      <c r="N297" s="174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191</v>
      </c>
      <c r="AU297" s="17" t="s">
        <v>88</v>
      </c>
    </row>
    <row r="298" spans="2:51" s="13" customFormat="1" ht="10">
      <c r="B298" s="162"/>
      <c r="D298" s="163" t="s">
        <v>181</v>
      </c>
      <c r="E298" s="164" t="s">
        <v>1</v>
      </c>
      <c r="F298" s="165" t="s">
        <v>1697</v>
      </c>
      <c r="H298" s="166">
        <v>144.08</v>
      </c>
      <c r="I298" s="167"/>
      <c r="L298" s="162"/>
      <c r="M298" s="168"/>
      <c r="N298" s="169"/>
      <c r="O298" s="169"/>
      <c r="P298" s="169"/>
      <c r="Q298" s="169"/>
      <c r="R298" s="169"/>
      <c r="S298" s="169"/>
      <c r="T298" s="170"/>
      <c r="AT298" s="164" t="s">
        <v>181</v>
      </c>
      <c r="AU298" s="164" t="s">
        <v>88</v>
      </c>
      <c r="AV298" s="13" t="s">
        <v>88</v>
      </c>
      <c r="AW298" s="13" t="s">
        <v>34</v>
      </c>
      <c r="AX298" s="13" t="s">
        <v>85</v>
      </c>
      <c r="AY298" s="164" t="s">
        <v>172</v>
      </c>
    </row>
    <row r="299" spans="2:51" s="13" customFormat="1" ht="10">
      <c r="B299" s="162"/>
      <c r="D299" s="163" t="s">
        <v>181</v>
      </c>
      <c r="F299" s="165" t="s">
        <v>1703</v>
      </c>
      <c r="H299" s="166">
        <v>146.962</v>
      </c>
      <c r="I299" s="167"/>
      <c r="L299" s="162"/>
      <c r="M299" s="168"/>
      <c r="N299" s="169"/>
      <c r="O299" s="169"/>
      <c r="P299" s="169"/>
      <c r="Q299" s="169"/>
      <c r="R299" s="169"/>
      <c r="S299" s="169"/>
      <c r="T299" s="170"/>
      <c r="AT299" s="164" t="s">
        <v>181</v>
      </c>
      <c r="AU299" s="164" t="s">
        <v>88</v>
      </c>
      <c r="AV299" s="13" t="s">
        <v>88</v>
      </c>
      <c r="AW299" s="13" t="s">
        <v>3</v>
      </c>
      <c r="AX299" s="13" t="s">
        <v>85</v>
      </c>
      <c r="AY299" s="164" t="s">
        <v>172</v>
      </c>
    </row>
    <row r="300" spans="1:65" s="2" customFormat="1" ht="14.4" customHeight="1">
      <c r="A300" s="32"/>
      <c r="B300" s="148"/>
      <c r="C300" s="183" t="s">
        <v>401</v>
      </c>
      <c r="D300" s="183" t="s">
        <v>250</v>
      </c>
      <c r="E300" s="184" t="s">
        <v>1704</v>
      </c>
      <c r="F300" s="185" t="s">
        <v>1705</v>
      </c>
      <c r="G300" s="186" t="s">
        <v>177</v>
      </c>
      <c r="H300" s="187">
        <v>11.505</v>
      </c>
      <c r="I300" s="188"/>
      <c r="J300" s="189">
        <f>ROUND(I300*H300,2)</f>
        <v>0</v>
      </c>
      <c r="K300" s="185" t="s">
        <v>178</v>
      </c>
      <c r="L300" s="190"/>
      <c r="M300" s="191" t="s">
        <v>1</v>
      </c>
      <c r="N300" s="192" t="s">
        <v>43</v>
      </c>
      <c r="O300" s="58"/>
      <c r="P300" s="158">
        <f>O300*H300</f>
        <v>0</v>
      </c>
      <c r="Q300" s="158">
        <v>0.027</v>
      </c>
      <c r="R300" s="158">
        <f>Q300*H300</f>
        <v>0.310635</v>
      </c>
      <c r="S300" s="158">
        <v>0</v>
      </c>
      <c r="T300" s="15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0" t="s">
        <v>211</v>
      </c>
      <c r="AT300" s="160" t="s">
        <v>250</v>
      </c>
      <c r="AU300" s="160" t="s">
        <v>88</v>
      </c>
      <c r="AY300" s="17" t="s">
        <v>172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7" t="s">
        <v>85</v>
      </c>
      <c r="BK300" s="161">
        <f>ROUND(I300*H300,2)</f>
        <v>0</v>
      </c>
      <c r="BL300" s="17" t="s">
        <v>179</v>
      </c>
      <c r="BM300" s="160" t="s">
        <v>1706</v>
      </c>
    </row>
    <row r="301" spans="2:51" s="13" customFormat="1" ht="10">
      <c r="B301" s="162"/>
      <c r="D301" s="163" t="s">
        <v>181</v>
      </c>
      <c r="E301" s="164" t="s">
        <v>1</v>
      </c>
      <c r="F301" s="165" t="s">
        <v>1698</v>
      </c>
      <c r="H301" s="166">
        <v>11.17</v>
      </c>
      <c r="I301" s="167"/>
      <c r="L301" s="162"/>
      <c r="M301" s="168"/>
      <c r="N301" s="169"/>
      <c r="O301" s="169"/>
      <c r="P301" s="169"/>
      <c r="Q301" s="169"/>
      <c r="R301" s="169"/>
      <c r="S301" s="169"/>
      <c r="T301" s="170"/>
      <c r="AT301" s="164" t="s">
        <v>181</v>
      </c>
      <c r="AU301" s="164" t="s">
        <v>88</v>
      </c>
      <c r="AV301" s="13" t="s">
        <v>88</v>
      </c>
      <c r="AW301" s="13" t="s">
        <v>34</v>
      </c>
      <c r="AX301" s="13" t="s">
        <v>85</v>
      </c>
      <c r="AY301" s="164" t="s">
        <v>172</v>
      </c>
    </row>
    <row r="302" spans="2:51" s="13" customFormat="1" ht="10">
      <c r="B302" s="162"/>
      <c r="D302" s="163" t="s">
        <v>181</v>
      </c>
      <c r="F302" s="165" t="s">
        <v>1707</v>
      </c>
      <c r="H302" s="166">
        <v>11.505</v>
      </c>
      <c r="I302" s="167"/>
      <c r="L302" s="162"/>
      <c r="M302" s="168"/>
      <c r="N302" s="169"/>
      <c r="O302" s="169"/>
      <c r="P302" s="169"/>
      <c r="Q302" s="169"/>
      <c r="R302" s="169"/>
      <c r="S302" s="169"/>
      <c r="T302" s="170"/>
      <c r="AT302" s="164" t="s">
        <v>181</v>
      </c>
      <c r="AU302" s="164" t="s">
        <v>88</v>
      </c>
      <c r="AV302" s="13" t="s">
        <v>88</v>
      </c>
      <c r="AW302" s="13" t="s">
        <v>3</v>
      </c>
      <c r="AX302" s="13" t="s">
        <v>85</v>
      </c>
      <c r="AY302" s="164" t="s">
        <v>172</v>
      </c>
    </row>
    <row r="303" spans="2:63" s="12" customFormat="1" ht="22.75" customHeight="1">
      <c r="B303" s="135"/>
      <c r="D303" s="136" t="s">
        <v>77</v>
      </c>
      <c r="E303" s="146" t="s">
        <v>222</v>
      </c>
      <c r="F303" s="146" t="s">
        <v>558</v>
      </c>
      <c r="I303" s="138"/>
      <c r="J303" s="147">
        <f>BK303</f>
        <v>0</v>
      </c>
      <c r="L303" s="135"/>
      <c r="M303" s="140"/>
      <c r="N303" s="141"/>
      <c r="O303" s="141"/>
      <c r="P303" s="142">
        <f>SUM(P304:P354)</f>
        <v>0</v>
      </c>
      <c r="Q303" s="141"/>
      <c r="R303" s="142">
        <f>SUM(R304:R354)</f>
        <v>172.02235255</v>
      </c>
      <c r="S303" s="141"/>
      <c r="T303" s="143">
        <f>SUM(T304:T354)</f>
        <v>2.8440000000000003</v>
      </c>
      <c r="AR303" s="136" t="s">
        <v>85</v>
      </c>
      <c r="AT303" s="144" t="s">
        <v>77</v>
      </c>
      <c r="AU303" s="144" t="s">
        <v>85</v>
      </c>
      <c r="AY303" s="136" t="s">
        <v>172</v>
      </c>
      <c r="BK303" s="145">
        <f>SUM(BK304:BK354)</f>
        <v>0</v>
      </c>
    </row>
    <row r="304" spans="1:65" s="2" customFormat="1" ht="24.15" customHeight="1">
      <c r="A304" s="32"/>
      <c r="B304" s="148"/>
      <c r="C304" s="149" t="s">
        <v>405</v>
      </c>
      <c r="D304" s="149" t="s">
        <v>174</v>
      </c>
      <c r="E304" s="150" t="s">
        <v>1708</v>
      </c>
      <c r="F304" s="151" t="s">
        <v>1709</v>
      </c>
      <c r="G304" s="152" t="s">
        <v>260</v>
      </c>
      <c r="H304" s="153">
        <v>4</v>
      </c>
      <c r="I304" s="154"/>
      <c r="J304" s="155">
        <f>ROUND(I304*H304,2)</f>
        <v>0</v>
      </c>
      <c r="K304" s="151" t="s">
        <v>178</v>
      </c>
      <c r="L304" s="33"/>
      <c r="M304" s="156" t="s">
        <v>1</v>
      </c>
      <c r="N304" s="157" t="s">
        <v>43</v>
      </c>
      <c r="O304" s="58"/>
      <c r="P304" s="158">
        <f>O304*H304</f>
        <v>0</v>
      </c>
      <c r="Q304" s="158">
        <v>0.0007</v>
      </c>
      <c r="R304" s="158">
        <f>Q304*H304</f>
        <v>0.0028</v>
      </c>
      <c r="S304" s="158">
        <v>0</v>
      </c>
      <c r="T304" s="15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0" t="s">
        <v>179</v>
      </c>
      <c r="AT304" s="160" t="s">
        <v>174</v>
      </c>
      <c r="AU304" s="160" t="s">
        <v>88</v>
      </c>
      <c r="AY304" s="17" t="s">
        <v>172</v>
      </c>
      <c r="BE304" s="161">
        <f>IF(N304="základní",J304,0)</f>
        <v>0</v>
      </c>
      <c r="BF304" s="161">
        <f>IF(N304="snížená",J304,0)</f>
        <v>0</v>
      </c>
      <c r="BG304" s="161">
        <f>IF(N304="zákl. přenesená",J304,0)</f>
        <v>0</v>
      </c>
      <c r="BH304" s="161">
        <f>IF(N304="sníž. přenesená",J304,0)</f>
        <v>0</v>
      </c>
      <c r="BI304" s="161">
        <f>IF(N304="nulová",J304,0)</f>
        <v>0</v>
      </c>
      <c r="BJ304" s="17" t="s">
        <v>85</v>
      </c>
      <c r="BK304" s="161">
        <f>ROUND(I304*H304,2)</f>
        <v>0</v>
      </c>
      <c r="BL304" s="17" t="s">
        <v>179</v>
      </c>
      <c r="BM304" s="160" t="s">
        <v>1710</v>
      </c>
    </row>
    <row r="305" spans="2:51" s="13" customFormat="1" ht="10">
      <c r="B305" s="162"/>
      <c r="D305" s="163" t="s">
        <v>181</v>
      </c>
      <c r="E305" s="164" t="s">
        <v>1</v>
      </c>
      <c r="F305" s="165" t="s">
        <v>1711</v>
      </c>
      <c r="H305" s="166">
        <v>2</v>
      </c>
      <c r="I305" s="167"/>
      <c r="L305" s="162"/>
      <c r="M305" s="168"/>
      <c r="N305" s="169"/>
      <c r="O305" s="169"/>
      <c r="P305" s="169"/>
      <c r="Q305" s="169"/>
      <c r="R305" s="169"/>
      <c r="S305" s="169"/>
      <c r="T305" s="170"/>
      <c r="AT305" s="164" t="s">
        <v>181</v>
      </c>
      <c r="AU305" s="164" t="s">
        <v>88</v>
      </c>
      <c r="AV305" s="13" t="s">
        <v>88</v>
      </c>
      <c r="AW305" s="13" t="s">
        <v>34</v>
      </c>
      <c r="AX305" s="13" t="s">
        <v>78</v>
      </c>
      <c r="AY305" s="164" t="s">
        <v>172</v>
      </c>
    </row>
    <row r="306" spans="2:51" s="13" customFormat="1" ht="10">
      <c r="B306" s="162"/>
      <c r="D306" s="163" t="s">
        <v>181</v>
      </c>
      <c r="E306" s="164" t="s">
        <v>1</v>
      </c>
      <c r="F306" s="165" t="s">
        <v>1712</v>
      </c>
      <c r="H306" s="166">
        <v>2</v>
      </c>
      <c r="I306" s="167"/>
      <c r="L306" s="162"/>
      <c r="M306" s="168"/>
      <c r="N306" s="169"/>
      <c r="O306" s="169"/>
      <c r="P306" s="169"/>
      <c r="Q306" s="169"/>
      <c r="R306" s="169"/>
      <c r="S306" s="169"/>
      <c r="T306" s="170"/>
      <c r="AT306" s="164" t="s">
        <v>181</v>
      </c>
      <c r="AU306" s="164" t="s">
        <v>88</v>
      </c>
      <c r="AV306" s="13" t="s">
        <v>88</v>
      </c>
      <c r="AW306" s="13" t="s">
        <v>34</v>
      </c>
      <c r="AX306" s="13" t="s">
        <v>78</v>
      </c>
      <c r="AY306" s="164" t="s">
        <v>172</v>
      </c>
    </row>
    <row r="307" spans="2:51" s="14" customFormat="1" ht="10">
      <c r="B307" s="175"/>
      <c r="D307" s="163" t="s">
        <v>181</v>
      </c>
      <c r="E307" s="176" t="s">
        <v>1</v>
      </c>
      <c r="F307" s="177" t="s">
        <v>221</v>
      </c>
      <c r="H307" s="178">
        <v>4</v>
      </c>
      <c r="I307" s="179"/>
      <c r="L307" s="175"/>
      <c r="M307" s="180"/>
      <c r="N307" s="181"/>
      <c r="O307" s="181"/>
      <c r="P307" s="181"/>
      <c r="Q307" s="181"/>
      <c r="R307" s="181"/>
      <c r="S307" s="181"/>
      <c r="T307" s="182"/>
      <c r="AT307" s="176" t="s">
        <v>181</v>
      </c>
      <c r="AU307" s="176" t="s">
        <v>88</v>
      </c>
      <c r="AV307" s="14" t="s">
        <v>179</v>
      </c>
      <c r="AW307" s="14" t="s">
        <v>34</v>
      </c>
      <c r="AX307" s="14" t="s">
        <v>85</v>
      </c>
      <c r="AY307" s="176" t="s">
        <v>172</v>
      </c>
    </row>
    <row r="308" spans="1:65" s="2" customFormat="1" ht="14.4" customHeight="1">
      <c r="A308" s="32"/>
      <c r="B308" s="148"/>
      <c r="C308" s="183" t="s">
        <v>411</v>
      </c>
      <c r="D308" s="183" t="s">
        <v>250</v>
      </c>
      <c r="E308" s="184" t="s">
        <v>1713</v>
      </c>
      <c r="F308" s="185" t="s">
        <v>1714</v>
      </c>
      <c r="G308" s="186" t="s">
        <v>260</v>
      </c>
      <c r="H308" s="187">
        <v>4</v>
      </c>
      <c r="I308" s="188"/>
      <c r="J308" s="189">
        <f>ROUND(I308*H308,2)</f>
        <v>0</v>
      </c>
      <c r="K308" s="185" t="s">
        <v>1</v>
      </c>
      <c r="L308" s="190"/>
      <c r="M308" s="191" t="s">
        <v>1</v>
      </c>
      <c r="N308" s="192" t="s">
        <v>43</v>
      </c>
      <c r="O308" s="58"/>
      <c r="P308" s="158">
        <f>O308*H308</f>
        <v>0</v>
      </c>
      <c r="Q308" s="158">
        <v>0.0036</v>
      </c>
      <c r="R308" s="158">
        <f>Q308*H308</f>
        <v>0.0144</v>
      </c>
      <c r="S308" s="158">
        <v>0</v>
      </c>
      <c r="T308" s="15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0" t="s">
        <v>211</v>
      </c>
      <c r="AT308" s="160" t="s">
        <v>250</v>
      </c>
      <c r="AU308" s="160" t="s">
        <v>88</v>
      </c>
      <c r="AY308" s="17" t="s">
        <v>172</v>
      </c>
      <c r="BE308" s="161">
        <f>IF(N308="základní",J308,0)</f>
        <v>0</v>
      </c>
      <c r="BF308" s="161">
        <f>IF(N308="snížená",J308,0)</f>
        <v>0</v>
      </c>
      <c r="BG308" s="161">
        <f>IF(N308="zákl. přenesená",J308,0)</f>
        <v>0</v>
      </c>
      <c r="BH308" s="161">
        <f>IF(N308="sníž. přenesená",J308,0)</f>
        <v>0</v>
      </c>
      <c r="BI308" s="161">
        <f>IF(N308="nulová",J308,0)</f>
        <v>0</v>
      </c>
      <c r="BJ308" s="17" t="s">
        <v>85</v>
      </c>
      <c r="BK308" s="161">
        <f>ROUND(I308*H308,2)</f>
        <v>0</v>
      </c>
      <c r="BL308" s="17" t="s">
        <v>179</v>
      </c>
      <c r="BM308" s="160" t="s">
        <v>1715</v>
      </c>
    </row>
    <row r="309" spans="1:65" s="2" customFormat="1" ht="24.15" customHeight="1">
      <c r="A309" s="32"/>
      <c r="B309" s="148"/>
      <c r="C309" s="149" t="s">
        <v>417</v>
      </c>
      <c r="D309" s="149" t="s">
        <v>174</v>
      </c>
      <c r="E309" s="150" t="s">
        <v>1716</v>
      </c>
      <c r="F309" s="151" t="s">
        <v>1717</v>
      </c>
      <c r="G309" s="152" t="s">
        <v>260</v>
      </c>
      <c r="H309" s="153">
        <v>4</v>
      </c>
      <c r="I309" s="154"/>
      <c r="J309" s="155">
        <f>ROUND(I309*H309,2)</f>
        <v>0</v>
      </c>
      <c r="K309" s="151" t="s">
        <v>178</v>
      </c>
      <c r="L309" s="33"/>
      <c r="M309" s="156" t="s">
        <v>1</v>
      </c>
      <c r="N309" s="157" t="s">
        <v>43</v>
      </c>
      <c r="O309" s="58"/>
      <c r="P309" s="158">
        <f>O309*H309</f>
        <v>0</v>
      </c>
      <c r="Q309" s="158">
        <v>0.11241</v>
      </c>
      <c r="R309" s="158">
        <f>Q309*H309</f>
        <v>0.44964</v>
      </c>
      <c r="S309" s="158">
        <v>0</v>
      </c>
      <c r="T309" s="15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0" t="s">
        <v>179</v>
      </c>
      <c r="AT309" s="160" t="s">
        <v>174</v>
      </c>
      <c r="AU309" s="160" t="s">
        <v>88</v>
      </c>
      <c r="AY309" s="17" t="s">
        <v>172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17" t="s">
        <v>85</v>
      </c>
      <c r="BK309" s="161">
        <f>ROUND(I309*H309,2)</f>
        <v>0</v>
      </c>
      <c r="BL309" s="17" t="s">
        <v>179</v>
      </c>
      <c r="BM309" s="160" t="s">
        <v>1718</v>
      </c>
    </row>
    <row r="310" spans="1:65" s="2" customFormat="1" ht="14.4" customHeight="1">
      <c r="A310" s="32"/>
      <c r="B310" s="148"/>
      <c r="C310" s="183" t="s">
        <v>421</v>
      </c>
      <c r="D310" s="183" t="s">
        <v>250</v>
      </c>
      <c r="E310" s="184" t="s">
        <v>1719</v>
      </c>
      <c r="F310" s="185" t="s">
        <v>1720</v>
      </c>
      <c r="G310" s="186" t="s">
        <v>260</v>
      </c>
      <c r="H310" s="187">
        <v>4</v>
      </c>
      <c r="I310" s="188"/>
      <c r="J310" s="189">
        <f>ROUND(I310*H310,2)</f>
        <v>0</v>
      </c>
      <c r="K310" s="185" t="s">
        <v>178</v>
      </c>
      <c r="L310" s="190"/>
      <c r="M310" s="191" t="s">
        <v>1</v>
      </c>
      <c r="N310" s="192" t="s">
        <v>43</v>
      </c>
      <c r="O310" s="58"/>
      <c r="P310" s="158">
        <f>O310*H310</f>
        <v>0</v>
      </c>
      <c r="Q310" s="158">
        <v>0.0061</v>
      </c>
      <c r="R310" s="158">
        <f>Q310*H310</f>
        <v>0.0244</v>
      </c>
      <c r="S310" s="158">
        <v>0</v>
      </c>
      <c r="T310" s="15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0" t="s">
        <v>211</v>
      </c>
      <c r="AT310" s="160" t="s">
        <v>250</v>
      </c>
      <c r="AU310" s="160" t="s">
        <v>88</v>
      </c>
      <c r="AY310" s="17" t="s">
        <v>172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17" t="s">
        <v>85</v>
      </c>
      <c r="BK310" s="161">
        <f>ROUND(I310*H310,2)</f>
        <v>0</v>
      </c>
      <c r="BL310" s="17" t="s">
        <v>179</v>
      </c>
      <c r="BM310" s="160" t="s">
        <v>1721</v>
      </c>
    </row>
    <row r="311" spans="1:65" s="2" customFormat="1" ht="14.4" customHeight="1">
      <c r="A311" s="32"/>
      <c r="B311" s="148"/>
      <c r="C311" s="183" t="s">
        <v>426</v>
      </c>
      <c r="D311" s="183" t="s">
        <v>250</v>
      </c>
      <c r="E311" s="184" t="s">
        <v>1722</v>
      </c>
      <c r="F311" s="185" t="s">
        <v>1723</v>
      </c>
      <c r="G311" s="186" t="s">
        <v>260</v>
      </c>
      <c r="H311" s="187">
        <v>4</v>
      </c>
      <c r="I311" s="188"/>
      <c r="J311" s="189">
        <f>ROUND(I311*H311,2)</f>
        <v>0</v>
      </c>
      <c r="K311" s="185" t="s">
        <v>178</v>
      </c>
      <c r="L311" s="190"/>
      <c r="M311" s="191" t="s">
        <v>1</v>
      </c>
      <c r="N311" s="192" t="s">
        <v>43</v>
      </c>
      <c r="O311" s="58"/>
      <c r="P311" s="158">
        <f>O311*H311</f>
        <v>0</v>
      </c>
      <c r="Q311" s="158">
        <v>0.003</v>
      </c>
      <c r="R311" s="158">
        <f>Q311*H311</f>
        <v>0.012</v>
      </c>
      <c r="S311" s="158">
        <v>0</v>
      </c>
      <c r="T311" s="15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0" t="s">
        <v>211</v>
      </c>
      <c r="AT311" s="160" t="s">
        <v>250</v>
      </c>
      <c r="AU311" s="160" t="s">
        <v>88</v>
      </c>
      <c r="AY311" s="17" t="s">
        <v>172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7" t="s">
        <v>85</v>
      </c>
      <c r="BK311" s="161">
        <f>ROUND(I311*H311,2)</f>
        <v>0</v>
      </c>
      <c r="BL311" s="17" t="s">
        <v>179</v>
      </c>
      <c r="BM311" s="160" t="s">
        <v>1724</v>
      </c>
    </row>
    <row r="312" spans="1:65" s="2" customFormat="1" ht="24.15" customHeight="1">
      <c r="A312" s="32"/>
      <c r="B312" s="148"/>
      <c r="C312" s="149" t="s">
        <v>430</v>
      </c>
      <c r="D312" s="149" t="s">
        <v>174</v>
      </c>
      <c r="E312" s="150" t="s">
        <v>1725</v>
      </c>
      <c r="F312" s="151" t="s">
        <v>1726</v>
      </c>
      <c r="G312" s="152" t="s">
        <v>200</v>
      </c>
      <c r="H312" s="153">
        <v>30</v>
      </c>
      <c r="I312" s="154"/>
      <c r="J312" s="155">
        <f>ROUND(I312*H312,2)</f>
        <v>0</v>
      </c>
      <c r="K312" s="151" t="s">
        <v>178</v>
      </c>
      <c r="L312" s="33"/>
      <c r="M312" s="156" t="s">
        <v>1</v>
      </c>
      <c r="N312" s="157" t="s">
        <v>43</v>
      </c>
      <c r="O312" s="58"/>
      <c r="P312" s="158">
        <f>O312*H312</f>
        <v>0</v>
      </c>
      <c r="Q312" s="158">
        <v>0.00033</v>
      </c>
      <c r="R312" s="158">
        <f>Q312*H312</f>
        <v>0.009899999999999999</v>
      </c>
      <c r="S312" s="158">
        <v>0</v>
      </c>
      <c r="T312" s="15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0" t="s">
        <v>179</v>
      </c>
      <c r="AT312" s="160" t="s">
        <v>174</v>
      </c>
      <c r="AU312" s="160" t="s">
        <v>88</v>
      </c>
      <c r="AY312" s="17" t="s">
        <v>172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7" t="s">
        <v>85</v>
      </c>
      <c r="BK312" s="161">
        <f>ROUND(I312*H312,2)</f>
        <v>0</v>
      </c>
      <c r="BL312" s="17" t="s">
        <v>179</v>
      </c>
      <c r="BM312" s="160" t="s">
        <v>1727</v>
      </c>
    </row>
    <row r="313" spans="2:51" s="13" customFormat="1" ht="10">
      <c r="B313" s="162"/>
      <c r="D313" s="163" t="s">
        <v>181</v>
      </c>
      <c r="E313" s="164" t="s">
        <v>1</v>
      </c>
      <c r="F313" s="165" t="s">
        <v>1728</v>
      </c>
      <c r="H313" s="166">
        <v>30</v>
      </c>
      <c r="I313" s="167"/>
      <c r="L313" s="162"/>
      <c r="M313" s="168"/>
      <c r="N313" s="169"/>
      <c r="O313" s="169"/>
      <c r="P313" s="169"/>
      <c r="Q313" s="169"/>
      <c r="R313" s="169"/>
      <c r="S313" s="169"/>
      <c r="T313" s="170"/>
      <c r="AT313" s="164" t="s">
        <v>181</v>
      </c>
      <c r="AU313" s="164" t="s">
        <v>88</v>
      </c>
      <c r="AV313" s="13" t="s">
        <v>88</v>
      </c>
      <c r="AW313" s="13" t="s">
        <v>34</v>
      </c>
      <c r="AX313" s="13" t="s">
        <v>85</v>
      </c>
      <c r="AY313" s="164" t="s">
        <v>172</v>
      </c>
    </row>
    <row r="314" spans="1:65" s="2" customFormat="1" ht="24.15" customHeight="1">
      <c r="A314" s="32"/>
      <c r="B314" s="148"/>
      <c r="C314" s="149" t="s">
        <v>435</v>
      </c>
      <c r="D314" s="149" t="s">
        <v>174</v>
      </c>
      <c r="E314" s="150" t="s">
        <v>1197</v>
      </c>
      <c r="F314" s="151" t="s">
        <v>1198</v>
      </c>
      <c r="G314" s="152" t="s">
        <v>200</v>
      </c>
      <c r="H314" s="153">
        <v>582.3</v>
      </c>
      <c r="I314" s="154"/>
      <c r="J314" s="155">
        <f>ROUND(I314*H314,2)</f>
        <v>0</v>
      </c>
      <c r="K314" s="151" t="s">
        <v>178</v>
      </c>
      <c r="L314" s="33"/>
      <c r="M314" s="156" t="s">
        <v>1</v>
      </c>
      <c r="N314" s="157" t="s">
        <v>43</v>
      </c>
      <c r="O314" s="58"/>
      <c r="P314" s="158">
        <f>O314*H314</f>
        <v>0</v>
      </c>
      <c r="Q314" s="158">
        <v>0.1554</v>
      </c>
      <c r="R314" s="158">
        <f>Q314*H314</f>
        <v>90.48942</v>
      </c>
      <c r="S314" s="158">
        <v>0</v>
      </c>
      <c r="T314" s="15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0" t="s">
        <v>179</v>
      </c>
      <c r="AT314" s="160" t="s">
        <v>174</v>
      </c>
      <c r="AU314" s="160" t="s">
        <v>88</v>
      </c>
      <c r="AY314" s="17" t="s">
        <v>172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17" t="s">
        <v>85</v>
      </c>
      <c r="BK314" s="161">
        <f>ROUND(I314*H314,2)</f>
        <v>0</v>
      </c>
      <c r="BL314" s="17" t="s">
        <v>179</v>
      </c>
      <c r="BM314" s="160" t="s">
        <v>1729</v>
      </c>
    </row>
    <row r="315" spans="2:51" s="13" customFormat="1" ht="30">
      <c r="B315" s="162"/>
      <c r="D315" s="163" t="s">
        <v>181</v>
      </c>
      <c r="E315" s="164" t="s">
        <v>1</v>
      </c>
      <c r="F315" s="165" t="s">
        <v>1730</v>
      </c>
      <c r="H315" s="166">
        <v>582.3</v>
      </c>
      <c r="I315" s="167"/>
      <c r="L315" s="162"/>
      <c r="M315" s="168"/>
      <c r="N315" s="169"/>
      <c r="O315" s="169"/>
      <c r="P315" s="169"/>
      <c r="Q315" s="169"/>
      <c r="R315" s="169"/>
      <c r="S315" s="169"/>
      <c r="T315" s="170"/>
      <c r="AT315" s="164" t="s">
        <v>181</v>
      </c>
      <c r="AU315" s="164" t="s">
        <v>88</v>
      </c>
      <c r="AV315" s="13" t="s">
        <v>88</v>
      </c>
      <c r="AW315" s="13" t="s">
        <v>34</v>
      </c>
      <c r="AX315" s="13" t="s">
        <v>85</v>
      </c>
      <c r="AY315" s="164" t="s">
        <v>172</v>
      </c>
    </row>
    <row r="316" spans="1:65" s="2" customFormat="1" ht="14.4" customHeight="1">
      <c r="A316" s="32"/>
      <c r="B316" s="148"/>
      <c r="C316" s="183" t="s">
        <v>439</v>
      </c>
      <c r="D316" s="183" t="s">
        <v>250</v>
      </c>
      <c r="E316" s="184" t="s">
        <v>1731</v>
      </c>
      <c r="F316" s="185" t="s">
        <v>1732</v>
      </c>
      <c r="G316" s="186" t="s">
        <v>200</v>
      </c>
      <c r="H316" s="187">
        <v>389.76</v>
      </c>
      <c r="I316" s="188"/>
      <c r="J316" s="189">
        <f>ROUND(I316*H316,2)</f>
        <v>0</v>
      </c>
      <c r="K316" s="185" t="s">
        <v>178</v>
      </c>
      <c r="L316" s="190"/>
      <c r="M316" s="191" t="s">
        <v>1</v>
      </c>
      <c r="N316" s="192" t="s">
        <v>43</v>
      </c>
      <c r="O316" s="58"/>
      <c r="P316" s="158">
        <f>O316*H316</f>
        <v>0</v>
      </c>
      <c r="Q316" s="158">
        <v>0.08</v>
      </c>
      <c r="R316" s="158">
        <f>Q316*H316</f>
        <v>31.1808</v>
      </c>
      <c r="S316" s="158">
        <v>0</v>
      </c>
      <c r="T316" s="15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0" t="s">
        <v>211</v>
      </c>
      <c r="AT316" s="160" t="s">
        <v>250</v>
      </c>
      <c r="AU316" s="160" t="s">
        <v>88</v>
      </c>
      <c r="AY316" s="17" t="s">
        <v>172</v>
      </c>
      <c r="BE316" s="161">
        <f>IF(N316="základní",J316,0)</f>
        <v>0</v>
      </c>
      <c r="BF316" s="161">
        <f>IF(N316="snížená",J316,0)</f>
        <v>0</v>
      </c>
      <c r="BG316" s="161">
        <f>IF(N316="zákl. přenesená",J316,0)</f>
        <v>0</v>
      </c>
      <c r="BH316" s="161">
        <f>IF(N316="sníž. přenesená",J316,0)</f>
        <v>0</v>
      </c>
      <c r="BI316" s="161">
        <f>IF(N316="nulová",J316,0)</f>
        <v>0</v>
      </c>
      <c r="BJ316" s="17" t="s">
        <v>85</v>
      </c>
      <c r="BK316" s="161">
        <f>ROUND(I316*H316,2)</f>
        <v>0</v>
      </c>
      <c r="BL316" s="17" t="s">
        <v>179</v>
      </c>
      <c r="BM316" s="160" t="s">
        <v>1733</v>
      </c>
    </row>
    <row r="317" spans="2:51" s="13" customFormat="1" ht="10">
      <c r="B317" s="162"/>
      <c r="D317" s="163" t="s">
        <v>181</v>
      </c>
      <c r="E317" s="164" t="s">
        <v>1</v>
      </c>
      <c r="F317" s="165" t="s">
        <v>1734</v>
      </c>
      <c r="H317" s="166">
        <v>371.2</v>
      </c>
      <c r="I317" s="167"/>
      <c r="L317" s="162"/>
      <c r="M317" s="168"/>
      <c r="N317" s="169"/>
      <c r="O317" s="169"/>
      <c r="P317" s="169"/>
      <c r="Q317" s="169"/>
      <c r="R317" s="169"/>
      <c r="S317" s="169"/>
      <c r="T317" s="170"/>
      <c r="AT317" s="164" t="s">
        <v>181</v>
      </c>
      <c r="AU317" s="164" t="s">
        <v>88</v>
      </c>
      <c r="AV317" s="13" t="s">
        <v>88</v>
      </c>
      <c r="AW317" s="13" t="s">
        <v>34</v>
      </c>
      <c r="AX317" s="13" t="s">
        <v>85</v>
      </c>
      <c r="AY317" s="164" t="s">
        <v>172</v>
      </c>
    </row>
    <row r="318" spans="2:51" s="13" customFormat="1" ht="10">
      <c r="B318" s="162"/>
      <c r="D318" s="163" t="s">
        <v>181</v>
      </c>
      <c r="F318" s="165" t="s">
        <v>1735</v>
      </c>
      <c r="H318" s="166">
        <v>389.76</v>
      </c>
      <c r="I318" s="167"/>
      <c r="L318" s="162"/>
      <c r="M318" s="168"/>
      <c r="N318" s="169"/>
      <c r="O318" s="169"/>
      <c r="P318" s="169"/>
      <c r="Q318" s="169"/>
      <c r="R318" s="169"/>
      <c r="S318" s="169"/>
      <c r="T318" s="170"/>
      <c r="AT318" s="164" t="s">
        <v>181</v>
      </c>
      <c r="AU318" s="164" t="s">
        <v>88</v>
      </c>
      <c r="AV318" s="13" t="s">
        <v>88</v>
      </c>
      <c r="AW318" s="13" t="s">
        <v>3</v>
      </c>
      <c r="AX318" s="13" t="s">
        <v>85</v>
      </c>
      <c r="AY318" s="164" t="s">
        <v>172</v>
      </c>
    </row>
    <row r="319" spans="1:65" s="2" customFormat="1" ht="24.15" customHeight="1">
      <c r="A319" s="32"/>
      <c r="B319" s="148"/>
      <c r="C319" s="183" t="s">
        <v>444</v>
      </c>
      <c r="D319" s="183" t="s">
        <v>250</v>
      </c>
      <c r="E319" s="184" t="s">
        <v>1736</v>
      </c>
      <c r="F319" s="185" t="s">
        <v>1737</v>
      </c>
      <c r="G319" s="186" t="s">
        <v>200</v>
      </c>
      <c r="H319" s="187">
        <v>35.7</v>
      </c>
      <c r="I319" s="188"/>
      <c r="J319" s="189">
        <f>ROUND(I319*H319,2)</f>
        <v>0</v>
      </c>
      <c r="K319" s="185" t="s">
        <v>178</v>
      </c>
      <c r="L319" s="190"/>
      <c r="M319" s="191" t="s">
        <v>1</v>
      </c>
      <c r="N319" s="192" t="s">
        <v>43</v>
      </c>
      <c r="O319" s="58"/>
      <c r="P319" s="158">
        <f>O319*H319</f>
        <v>0</v>
      </c>
      <c r="Q319" s="158">
        <v>0.06567</v>
      </c>
      <c r="R319" s="158">
        <f>Q319*H319</f>
        <v>2.3444190000000003</v>
      </c>
      <c r="S319" s="158">
        <v>0</v>
      </c>
      <c r="T319" s="15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0" t="s">
        <v>211</v>
      </c>
      <c r="AT319" s="160" t="s">
        <v>250</v>
      </c>
      <c r="AU319" s="160" t="s">
        <v>88</v>
      </c>
      <c r="AY319" s="17" t="s">
        <v>172</v>
      </c>
      <c r="BE319" s="161">
        <f>IF(N319="základní",J319,0)</f>
        <v>0</v>
      </c>
      <c r="BF319" s="161">
        <f>IF(N319="snížená",J319,0)</f>
        <v>0</v>
      </c>
      <c r="BG319" s="161">
        <f>IF(N319="zákl. přenesená",J319,0)</f>
        <v>0</v>
      </c>
      <c r="BH319" s="161">
        <f>IF(N319="sníž. přenesená",J319,0)</f>
        <v>0</v>
      </c>
      <c r="BI319" s="161">
        <f>IF(N319="nulová",J319,0)</f>
        <v>0</v>
      </c>
      <c r="BJ319" s="17" t="s">
        <v>85</v>
      </c>
      <c r="BK319" s="161">
        <f>ROUND(I319*H319,2)</f>
        <v>0</v>
      </c>
      <c r="BL319" s="17" t="s">
        <v>179</v>
      </c>
      <c r="BM319" s="160" t="s">
        <v>1738</v>
      </c>
    </row>
    <row r="320" spans="2:51" s="13" customFormat="1" ht="10">
      <c r="B320" s="162"/>
      <c r="D320" s="163" t="s">
        <v>181</v>
      </c>
      <c r="E320" s="164" t="s">
        <v>1</v>
      </c>
      <c r="F320" s="165" t="s">
        <v>1739</v>
      </c>
      <c r="H320" s="166">
        <v>34</v>
      </c>
      <c r="I320" s="167"/>
      <c r="L320" s="162"/>
      <c r="M320" s="168"/>
      <c r="N320" s="169"/>
      <c r="O320" s="169"/>
      <c r="P320" s="169"/>
      <c r="Q320" s="169"/>
      <c r="R320" s="169"/>
      <c r="S320" s="169"/>
      <c r="T320" s="170"/>
      <c r="AT320" s="164" t="s">
        <v>181</v>
      </c>
      <c r="AU320" s="164" t="s">
        <v>88</v>
      </c>
      <c r="AV320" s="13" t="s">
        <v>88</v>
      </c>
      <c r="AW320" s="13" t="s">
        <v>34</v>
      </c>
      <c r="AX320" s="13" t="s">
        <v>85</v>
      </c>
      <c r="AY320" s="164" t="s">
        <v>172</v>
      </c>
    </row>
    <row r="321" spans="2:51" s="13" customFormat="1" ht="10">
      <c r="B321" s="162"/>
      <c r="D321" s="163" t="s">
        <v>181</v>
      </c>
      <c r="F321" s="165" t="s">
        <v>1740</v>
      </c>
      <c r="H321" s="166">
        <v>35.7</v>
      </c>
      <c r="I321" s="167"/>
      <c r="L321" s="162"/>
      <c r="M321" s="168"/>
      <c r="N321" s="169"/>
      <c r="O321" s="169"/>
      <c r="P321" s="169"/>
      <c r="Q321" s="169"/>
      <c r="R321" s="169"/>
      <c r="S321" s="169"/>
      <c r="T321" s="170"/>
      <c r="AT321" s="164" t="s">
        <v>181</v>
      </c>
      <c r="AU321" s="164" t="s">
        <v>88</v>
      </c>
      <c r="AV321" s="13" t="s">
        <v>88</v>
      </c>
      <c r="AW321" s="13" t="s">
        <v>3</v>
      </c>
      <c r="AX321" s="13" t="s">
        <v>85</v>
      </c>
      <c r="AY321" s="164" t="s">
        <v>172</v>
      </c>
    </row>
    <row r="322" spans="1:65" s="2" customFormat="1" ht="24.15" customHeight="1">
      <c r="A322" s="32"/>
      <c r="B322" s="148"/>
      <c r="C322" s="183" t="s">
        <v>448</v>
      </c>
      <c r="D322" s="183" t="s">
        <v>250</v>
      </c>
      <c r="E322" s="184" t="s">
        <v>1741</v>
      </c>
      <c r="F322" s="185" t="s">
        <v>1742</v>
      </c>
      <c r="G322" s="186" t="s">
        <v>200</v>
      </c>
      <c r="H322" s="187">
        <v>290.955</v>
      </c>
      <c r="I322" s="188"/>
      <c r="J322" s="189">
        <f>ROUND(I322*H322,2)</f>
        <v>0</v>
      </c>
      <c r="K322" s="185" t="s">
        <v>178</v>
      </c>
      <c r="L322" s="190"/>
      <c r="M322" s="191" t="s">
        <v>1</v>
      </c>
      <c r="N322" s="192" t="s">
        <v>43</v>
      </c>
      <c r="O322" s="58"/>
      <c r="P322" s="158">
        <f>O322*H322</f>
        <v>0</v>
      </c>
      <c r="Q322" s="158">
        <v>0.0483</v>
      </c>
      <c r="R322" s="158">
        <f>Q322*H322</f>
        <v>14.0531265</v>
      </c>
      <c r="S322" s="158">
        <v>0</v>
      </c>
      <c r="T322" s="15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0" t="s">
        <v>211</v>
      </c>
      <c r="AT322" s="160" t="s">
        <v>250</v>
      </c>
      <c r="AU322" s="160" t="s">
        <v>88</v>
      </c>
      <c r="AY322" s="17" t="s">
        <v>172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17" t="s">
        <v>85</v>
      </c>
      <c r="BK322" s="161">
        <f>ROUND(I322*H322,2)</f>
        <v>0</v>
      </c>
      <c r="BL322" s="17" t="s">
        <v>179</v>
      </c>
      <c r="BM322" s="160" t="s">
        <v>1743</v>
      </c>
    </row>
    <row r="323" spans="2:51" s="13" customFormat="1" ht="10">
      <c r="B323" s="162"/>
      <c r="D323" s="163" t="s">
        <v>181</v>
      </c>
      <c r="E323" s="164" t="s">
        <v>1</v>
      </c>
      <c r="F323" s="165" t="s">
        <v>1744</v>
      </c>
      <c r="H323" s="166">
        <v>277.1</v>
      </c>
      <c r="I323" s="167"/>
      <c r="L323" s="162"/>
      <c r="M323" s="168"/>
      <c r="N323" s="169"/>
      <c r="O323" s="169"/>
      <c r="P323" s="169"/>
      <c r="Q323" s="169"/>
      <c r="R323" s="169"/>
      <c r="S323" s="169"/>
      <c r="T323" s="170"/>
      <c r="AT323" s="164" t="s">
        <v>181</v>
      </c>
      <c r="AU323" s="164" t="s">
        <v>88</v>
      </c>
      <c r="AV323" s="13" t="s">
        <v>88</v>
      </c>
      <c r="AW323" s="13" t="s">
        <v>34</v>
      </c>
      <c r="AX323" s="13" t="s">
        <v>85</v>
      </c>
      <c r="AY323" s="164" t="s">
        <v>172</v>
      </c>
    </row>
    <row r="324" spans="2:51" s="13" customFormat="1" ht="10">
      <c r="B324" s="162"/>
      <c r="D324" s="163" t="s">
        <v>181</v>
      </c>
      <c r="F324" s="165" t="s">
        <v>1745</v>
      </c>
      <c r="H324" s="166">
        <v>290.955</v>
      </c>
      <c r="I324" s="167"/>
      <c r="L324" s="162"/>
      <c r="M324" s="168"/>
      <c r="N324" s="169"/>
      <c r="O324" s="169"/>
      <c r="P324" s="169"/>
      <c r="Q324" s="169"/>
      <c r="R324" s="169"/>
      <c r="S324" s="169"/>
      <c r="T324" s="170"/>
      <c r="AT324" s="164" t="s">
        <v>181</v>
      </c>
      <c r="AU324" s="164" t="s">
        <v>88</v>
      </c>
      <c r="AV324" s="13" t="s">
        <v>88</v>
      </c>
      <c r="AW324" s="13" t="s">
        <v>3</v>
      </c>
      <c r="AX324" s="13" t="s">
        <v>85</v>
      </c>
      <c r="AY324" s="164" t="s">
        <v>172</v>
      </c>
    </row>
    <row r="325" spans="1:65" s="2" customFormat="1" ht="24.15" customHeight="1">
      <c r="A325" s="32"/>
      <c r="B325" s="148"/>
      <c r="C325" s="149" t="s">
        <v>452</v>
      </c>
      <c r="D325" s="149" t="s">
        <v>174</v>
      </c>
      <c r="E325" s="150" t="s">
        <v>1746</v>
      </c>
      <c r="F325" s="151" t="s">
        <v>1747</v>
      </c>
      <c r="G325" s="152" t="s">
        <v>200</v>
      </c>
      <c r="H325" s="153">
        <v>192.34</v>
      </c>
      <c r="I325" s="154"/>
      <c r="J325" s="155">
        <f>ROUND(I325*H325,2)</f>
        <v>0</v>
      </c>
      <c r="K325" s="151" t="s">
        <v>178</v>
      </c>
      <c r="L325" s="33"/>
      <c r="M325" s="156" t="s">
        <v>1</v>
      </c>
      <c r="N325" s="157" t="s">
        <v>43</v>
      </c>
      <c r="O325" s="58"/>
      <c r="P325" s="158">
        <f>O325*H325</f>
        <v>0</v>
      </c>
      <c r="Q325" s="158">
        <v>0.1295</v>
      </c>
      <c r="R325" s="158">
        <f>Q325*H325</f>
        <v>24.90803</v>
      </c>
      <c r="S325" s="158">
        <v>0</v>
      </c>
      <c r="T325" s="15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0" t="s">
        <v>179</v>
      </c>
      <c r="AT325" s="160" t="s">
        <v>174</v>
      </c>
      <c r="AU325" s="160" t="s">
        <v>88</v>
      </c>
      <c r="AY325" s="17" t="s">
        <v>172</v>
      </c>
      <c r="BE325" s="161">
        <f>IF(N325="základní",J325,0)</f>
        <v>0</v>
      </c>
      <c r="BF325" s="161">
        <f>IF(N325="snížená",J325,0)</f>
        <v>0</v>
      </c>
      <c r="BG325" s="161">
        <f>IF(N325="zákl. přenesená",J325,0)</f>
        <v>0</v>
      </c>
      <c r="BH325" s="161">
        <f>IF(N325="sníž. přenesená",J325,0)</f>
        <v>0</v>
      </c>
      <c r="BI325" s="161">
        <f>IF(N325="nulová",J325,0)</f>
        <v>0</v>
      </c>
      <c r="BJ325" s="17" t="s">
        <v>85</v>
      </c>
      <c r="BK325" s="161">
        <f>ROUND(I325*H325,2)</f>
        <v>0</v>
      </c>
      <c r="BL325" s="17" t="s">
        <v>179</v>
      </c>
      <c r="BM325" s="160" t="s">
        <v>1748</v>
      </c>
    </row>
    <row r="326" spans="2:51" s="13" customFormat="1" ht="10">
      <c r="B326" s="162"/>
      <c r="D326" s="163" t="s">
        <v>181</v>
      </c>
      <c r="E326" s="164" t="s">
        <v>1</v>
      </c>
      <c r="F326" s="165" t="s">
        <v>1749</v>
      </c>
      <c r="H326" s="166">
        <v>192.34</v>
      </c>
      <c r="I326" s="167"/>
      <c r="L326" s="162"/>
      <c r="M326" s="168"/>
      <c r="N326" s="169"/>
      <c r="O326" s="169"/>
      <c r="P326" s="169"/>
      <c r="Q326" s="169"/>
      <c r="R326" s="169"/>
      <c r="S326" s="169"/>
      <c r="T326" s="170"/>
      <c r="AT326" s="164" t="s">
        <v>181</v>
      </c>
      <c r="AU326" s="164" t="s">
        <v>88</v>
      </c>
      <c r="AV326" s="13" t="s">
        <v>88</v>
      </c>
      <c r="AW326" s="13" t="s">
        <v>34</v>
      </c>
      <c r="AX326" s="13" t="s">
        <v>85</v>
      </c>
      <c r="AY326" s="164" t="s">
        <v>172</v>
      </c>
    </row>
    <row r="327" spans="1:65" s="2" customFormat="1" ht="14.4" customHeight="1">
      <c r="A327" s="32"/>
      <c r="B327" s="148"/>
      <c r="C327" s="183" t="s">
        <v>456</v>
      </c>
      <c r="D327" s="183" t="s">
        <v>250</v>
      </c>
      <c r="E327" s="184" t="s">
        <v>1750</v>
      </c>
      <c r="F327" s="185" t="s">
        <v>1751</v>
      </c>
      <c r="G327" s="186" t="s">
        <v>200</v>
      </c>
      <c r="H327" s="187">
        <v>201.957</v>
      </c>
      <c r="I327" s="188"/>
      <c r="J327" s="189">
        <f>ROUND(I327*H327,2)</f>
        <v>0</v>
      </c>
      <c r="K327" s="185" t="s">
        <v>178</v>
      </c>
      <c r="L327" s="190"/>
      <c r="M327" s="191" t="s">
        <v>1</v>
      </c>
      <c r="N327" s="192" t="s">
        <v>43</v>
      </c>
      <c r="O327" s="58"/>
      <c r="P327" s="158">
        <f>O327*H327</f>
        <v>0</v>
      </c>
      <c r="Q327" s="158">
        <v>0.036</v>
      </c>
      <c r="R327" s="158">
        <f>Q327*H327</f>
        <v>7.270451999999999</v>
      </c>
      <c r="S327" s="158">
        <v>0</v>
      </c>
      <c r="T327" s="15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0" t="s">
        <v>211</v>
      </c>
      <c r="AT327" s="160" t="s">
        <v>250</v>
      </c>
      <c r="AU327" s="160" t="s">
        <v>88</v>
      </c>
      <c r="AY327" s="17" t="s">
        <v>172</v>
      </c>
      <c r="BE327" s="161">
        <f>IF(N327="základní",J327,0)</f>
        <v>0</v>
      </c>
      <c r="BF327" s="161">
        <f>IF(N327="snížená",J327,0)</f>
        <v>0</v>
      </c>
      <c r="BG327" s="161">
        <f>IF(N327="zákl. přenesená",J327,0)</f>
        <v>0</v>
      </c>
      <c r="BH327" s="161">
        <f>IF(N327="sníž. přenesená",J327,0)</f>
        <v>0</v>
      </c>
      <c r="BI327" s="161">
        <f>IF(N327="nulová",J327,0)</f>
        <v>0</v>
      </c>
      <c r="BJ327" s="17" t="s">
        <v>85</v>
      </c>
      <c r="BK327" s="161">
        <f>ROUND(I327*H327,2)</f>
        <v>0</v>
      </c>
      <c r="BL327" s="17" t="s">
        <v>179</v>
      </c>
      <c r="BM327" s="160" t="s">
        <v>1752</v>
      </c>
    </row>
    <row r="328" spans="2:51" s="13" customFormat="1" ht="10">
      <c r="B328" s="162"/>
      <c r="D328" s="163" t="s">
        <v>181</v>
      </c>
      <c r="F328" s="165" t="s">
        <v>1753</v>
      </c>
      <c r="H328" s="166">
        <v>201.957</v>
      </c>
      <c r="I328" s="167"/>
      <c r="L328" s="162"/>
      <c r="M328" s="168"/>
      <c r="N328" s="169"/>
      <c r="O328" s="169"/>
      <c r="P328" s="169"/>
      <c r="Q328" s="169"/>
      <c r="R328" s="169"/>
      <c r="S328" s="169"/>
      <c r="T328" s="170"/>
      <c r="AT328" s="164" t="s">
        <v>181</v>
      </c>
      <c r="AU328" s="164" t="s">
        <v>88</v>
      </c>
      <c r="AV328" s="13" t="s">
        <v>88</v>
      </c>
      <c r="AW328" s="13" t="s">
        <v>3</v>
      </c>
      <c r="AX328" s="13" t="s">
        <v>85</v>
      </c>
      <c r="AY328" s="164" t="s">
        <v>172</v>
      </c>
    </row>
    <row r="329" spans="1:65" s="2" customFormat="1" ht="24.15" customHeight="1">
      <c r="A329" s="32"/>
      <c r="B329" s="148"/>
      <c r="C329" s="149" t="s">
        <v>460</v>
      </c>
      <c r="D329" s="149" t="s">
        <v>174</v>
      </c>
      <c r="E329" s="150" t="s">
        <v>1754</v>
      </c>
      <c r="F329" s="151" t="s">
        <v>1755</v>
      </c>
      <c r="G329" s="152" t="s">
        <v>177</v>
      </c>
      <c r="H329" s="153">
        <v>184.437</v>
      </c>
      <c r="I329" s="154"/>
      <c r="J329" s="155">
        <f>ROUND(I329*H329,2)</f>
        <v>0</v>
      </c>
      <c r="K329" s="151" t="s">
        <v>178</v>
      </c>
      <c r="L329" s="33"/>
      <c r="M329" s="156" t="s">
        <v>1</v>
      </c>
      <c r="N329" s="157" t="s">
        <v>43</v>
      </c>
      <c r="O329" s="58"/>
      <c r="P329" s="158">
        <f>O329*H329</f>
        <v>0</v>
      </c>
      <c r="Q329" s="158">
        <v>0.00069</v>
      </c>
      <c r="R329" s="158">
        <f>Q329*H329</f>
        <v>0.12726153</v>
      </c>
      <c r="S329" s="158">
        <v>0</v>
      </c>
      <c r="T329" s="15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0" t="s">
        <v>179</v>
      </c>
      <c r="AT329" s="160" t="s">
        <v>174</v>
      </c>
      <c r="AU329" s="160" t="s">
        <v>88</v>
      </c>
      <c r="AY329" s="17" t="s">
        <v>172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17" t="s">
        <v>85</v>
      </c>
      <c r="BK329" s="161">
        <f>ROUND(I329*H329,2)</f>
        <v>0</v>
      </c>
      <c r="BL329" s="17" t="s">
        <v>179</v>
      </c>
      <c r="BM329" s="160" t="s">
        <v>1756</v>
      </c>
    </row>
    <row r="330" spans="2:51" s="13" customFormat="1" ht="20">
      <c r="B330" s="162"/>
      <c r="D330" s="163" t="s">
        <v>181</v>
      </c>
      <c r="E330" s="164" t="s">
        <v>1</v>
      </c>
      <c r="F330" s="165" t="s">
        <v>1757</v>
      </c>
      <c r="H330" s="166">
        <v>155.606</v>
      </c>
      <c r="I330" s="167"/>
      <c r="L330" s="162"/>
      <c r="M330" s="168"/>
      <c r="N330" s="169"/>
      <c r="O330" s="169"/>
      <c r="P330" s="169"/>
      <c r="Q330" s="169"/>
      <c r="R330" s="169"/>
      <c r="S330" s="169"/>
      <c r="T330" s="170"/>
      <c r="AT330" s="164" t="s">
        <v>181</v>
      </c>
      <c r="AU330" s="164" t="s">
        <v>88</v>
      </c>
      <c r="AV330" s="13" t="s">
        <v>88</v>
      </c>
      <c r="AW330" s="13" t="s">
        <v>34</v>
      </c>
      <c r="AX330" s="13" t="s">
        <v>78</v>
      </c>
      <c r="AY330" s="164" t="s">
        <v>172</v>
      </c>
    </row>
    <row r="331" spans="2:51" s="13" customFormat="1" ht="10">
      <c r="B331" s="162"/>
      <c r="D331" s="163" t="s">
        <v>181</v>
      </c>
      <c r="E331" s="164" t="s">
        <v>1</v>
      </c>
      <c r="F331" s="165" t="s">
        <v>1758</v>
      </c>
      <c r="H331" s="166">
        <v>12.064</v>
      </c>
      <c r="I331" s="167"/>
      <c r="L331" s="162"/>
      <c r="M331" s="168"/>
      <c r="N331" s="169"/>
      <c r="O331" s="169"/>
      <c r="P331" s="169"/>
      <c r="Q331" s="169"/>
      <c r="R331" s="169"/>
      <c r="S331" s="169"/>
      <c r="T331" s="170"/>
      <c r="AT331" s="164" t="s">
        <v>181</v>
      </c>
      <c r="AU331" s="164" t="s">
        <v>88</v>
      </c>
      <c r="AV331" s="13" t="s">
        <v>88</v>
      </c>
      <c r="AW331" s="13" t="s">
        <v>34</v>
      </c>
      <c r="AX331" s="13" t="s">
        <v>78</v>
      </c>
      <c r="AY331" s="164" t="s">
        <v>172</v>
      </c>
    </row>
    <row r="332" spans="2:51" s="14" customFormat="1" ht="10">
      <c r="B332" s="175"/>
      <c r="D332" s="163" t="s">
        <v>181</v>
      </c>
      <c r="E332" s="176" t="s">
        <v>1</v>
      </c>
      <c r="F332" s="177" t="s">
        <v>221</v>
      </c>
      <c r="H332" s="178">
        <v>167.67</v>
      </c>
      <c r="I332" s="179"/>
      <c r="L332" s="175"/>
      <c r="M332" s="180"/>
      <c r="N332" s="181"/>
      <c r="O332" s="181"/>
      <c r="P332" s="181"/>
      <c r="Q332" s="181"/>
      <c r="R332" s="181"/>
      <c r="S332" s="181"/>
      <c r="T332" s="182"/>
      <c r="AT332" s="176" t="s">
        <v>181</v>
      </c>
      <c r="AU332" s="176" t="s">
        <v>88</v>
      </c>
      <c r="AV332" s="14" t="s">
        <v>179</v>
      </c>
      <c r="AW332" s="14" t="s">
        <v>34</v>
      </c>
      <c r="AX332" s="14" t="s">
        <v>85</v>
      </c>
      <c r="AY332" s="176" t="s">
        <v>172</v>
      </c>
    </row>
    <row r="333" spans="2:51" s="13" customFormat="1" ht="10">
      <c r="B333" s="162"/>
      <c r="D333" s="163" t="s">
        <v>181</v>
      </c>
      <c r="F333" s="165" t="s">
        <v>1759</v>
      </c>
      <c r="H333" s="166">
        <v>184.437</v>
      </c>
      <c r="I333" s="167"/>
      <c r="L333" s="162"/>
      <c r="M333" s="168"/>
      <c r="N333" s="169"/>
      <c r="O333" s="169"/>
      <c r="P333" s="169"/>
      <c r="Q333" s="169"/>
      <c r="R333" s="169"/>
      <c r="S333" s="169"/>
      <c r="T333" s="170"/>
      <c r="AT333" s="164" t="s">
        <v>181</v>
      </c>
      <c r="AU333" s="164" t="s">
        <v>88</v>
      </c>
      <c r="AV333" s="13" t="s">
        <v>88</v>
      </c>
      <c r="AW333" s="13" t="s">
        <v>3</v>
      </c>
      <c r="AX333" s="13" t="s">
        <v>85</v>
      </c>
      <c r="AY333" s="164" t="s">
        <v>172</v>
      </c>
    </row>
    <row r="334" spans="1:65" s="2" customFormat="1" ht="24.15" customHeight="1">
      <c r="A334" s="32"/>
      <c r="B334" s="148"/>
      <c r="C334" s="149" t="s">
        <v>464</v>
      </c>
      <c r="D334" s="149" t="s">
        <v>174</v>
      </c>
      <c r="E334" s="150" t="s">
        <v>1760</v>
      </c>
      <c r="F334" s="151" t="s">
        <v>1761</v>
      </c>
      <c r="G334" s="152" t="s">
        <v>177</v>
      </c>
      <c r="H334" s="153">
        <v>2366.049</v>
      </c>
      <c r="I334" s="154"/>
      <c r="J334" s="155">
        <f>ROUND(I334*H334,2)</f>
        <v>0</v>
      </c>
      <c r="K334" s="151" t="s">
        <v>178</v>
      </c>
      <c r="L334" s="33"/>
      <c r="M334" s="156" t="s">
        <v>1</v>
      </c>
      <c r="N334" s="157" t="s">
        <v>43</v>
      </c>
      <c r="O334" s="58"/>
      <c r="P334" s="158">
        <f>O334*H334</f>
        <v>0</v>
      </c>
      <c r="Q334" s="158">
        <v>0.00048</v>
      </c>
      <c r="R334" s="158">
        <f>Q334*H334</f>
        <v>1.13570352</v>
      </c>
      <c r="S334" s="158">
        <v>0</v>
      </c>
      <c r="T334" s="15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0" t="s">
        <v>179</v>
      </c>
      <c r="AT334" s="160" t="s">
        <v>174</v>
      </c>
      <c r="AU334" s="160" t="s">
        <v>88</v>
      </c>
      <c r="AY334" s="17" t="s">
        <v>172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17" t="s">
        <v>85</v>
      </c>
      <c r="BK334" s="161">
        <f>ROUND(I334*H334,2)</f>
        <v>0</v>
      </c>
      <c r="BL334" s="17" t="s">
        <v>179</v>
      </c>
      <c r="BM334" s="160" t="s">
        <v>1762</v>
      </c>
    </row>
    <row r="335" spans="2:51" s="13" customFormat="1" ht="20">
      <c r="B335" s="162"/>
      <c r="D335" s="163" t="s">
        <v>181</v>
      </c>
      <c r="E335" s="164" t="s">
        <v>1</v>
      </c>
      <c r="F335" s="165" t="s">
        <v>1591</v>
      </c>
      <c r="H335" s="166">
        <v>1070.277</v>
      </c>
      <c r="I335" s="167"/>
      <c r="L335" s="162"/>
      <c r="M335" s="168"/>
      <c r="N335" s="169"/>
      <c r="O335" s="169"/>
      <c r="P335" s="169"/>
      <c r="Q335" s="169"/>
      <c r="R335" s="169"/>
      <c r="S335" s="169"/>
      <c r="T335" s="170"/>
      <c r="AT335" s="164" t="s">
        <v>181</v>
      </c>
      <c r="AU335" s="164" t="s">
        <v>88</v>
      </c>
      <c r="AV335" s="13" t="s">
        <v>88</v>
      </c>
      <c r="AW335" s="13" t="s">
        <v>34</v>
      </c>
      <c r="AX335" s="13" t="s">
        <v>78</v>
      </c>
      <c r="AY335" s="164" t="s">
        <v>172</v>
      </c>
    </row>
    <row r="336" spans="2:51" s="15" customFormat="1" ht="10">
      <c r="B336" s="197"/>
      <c r="D336" s="163" t="s">
        <v>181</v>
      </c>
      <c r="E336" s="198" t="s">
        <v>1</v>
      </c>
      <c r="F336" s="199" t="s">
        <v>1592</v>
      </c>
      <c r="H336" s="200">
        <v>1070.277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181</v>
      </c>
      <c r="AU336" s="198" t="s">
        <v>88</v>
      </c>
      <c r="AV336" s="15" t="s">
        <v>186</v>
      </c>
      <c r="AW336" s="15" t="s">
        <v>34</v>
      </c>
      <c r="AX336" s="15" t="s">
        <v>78</v>
      </c>
      <c r="AY336" s="198" t="s">
        <v>172</v>
      </c>
    </row>
    <row r="337" spans="2:51" s="13" customFormat="1" ht="30">
      <c r="B337" s="162"/>
      <c r="D337" s="163" t="s">
        <v>181</v>
      </c>
      <c r="E337" s="164" t="s">
        <v>1</v>
      </c>
      <c r="F337" s="165" t="s">
        <v>1593</v>
      </c>
      <c r="H337" s="166">
        <v>183.222</v>
      </c>
      <c r="I337" s="167"/>
      <c r="L337" s="162"/>
      <c r="M337" s="168"/>
      <c r="N337" s="169"/>
      <c r="O337" s="169"/>
      <c r="P337" s="169"/>
      <c r="Q337" s="169"/>
      <c r="R337" s="169"/>
      <c r="S337" s="169"/>
      <c r="T337" s="170"/>
      <c r="AT337" s="164" t="s">
        <v>181</v>
      </c>
      <c r="AU337" s="164" t="s">
        <v>88</v>
      </c>
      <c r="AV337" s="13" t="s">
        <v>88</v>
      </c>
      <c r="AW337" s="13" t="s">
        <v>34</v>
      </c>
      <c r="AX337" s="13" t="s">
        <v>78</v>
      </c>
      <c r="AY337" s="164" t="s">
        <v>172</v>
      </c>
    </row>
    <row r="338" spans="2:51" s="13" customFormat="1" ht="20">
      <c r="B338" s="162"/>
      <c r="D338" s="163" t="s">
        <v>181</v>
      </c>
      <c r="E338" s="164" t="s">
        <v>1</v>
      </c>
      <c r="F338" s="165" t="s">
        <v>1594</v>
      </c>
      <c r="H338" s="166">
        <v>82.238</v>
      </c>
      <c r="I338" s="167"/>
      <c r="L338" s="162"/>
      <c r="M338" s="168"/>
      <c r="N338" s="169"/>
      <c r="O338" s="169"/>
      <c r="P338" s="169"/>
      <c r="Q338" s="169"/>
      <c r="R338" s="169"/>
      <c r="S338" s="169"/>
      <c r="T338" s="170"/>
      <c r="AT338" s="164" t="s">
        <v>181</v>
      </c>
      <c r="AU338" s="164" t="s">
        <v>88</v>
      </c>
      <c r="AV338" s="13" t="s">
        <v>88</v>
      </c>
      <c r="AW338" s="13" t="s">
        <v>34</v>
      </c>
      <c r="AX338" s="13" t="s">
        <v>78</v>
      </c>
      <c r="AY338" s="164" t="s">
        <v>172</v>
      </c>
    </row>
    <row r="339" spans="2:51" s="15" customFormat="1" ht="10">
      <c r="B339" s="197"/>
      <c r="D339" s="163" t="s">
        <v>181</v>
      </c>
      <c r="E339" s="198" t="s">
        <v>1</v>
      </c>
      <c r="F339" s="199" t="s">
        <v>1592</v>
      </c>
      <c r="H339" s="200">
        <v>265.46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181</v>
      </c>
      <c r="AU339" s="198" t="s">
        <v>88</v>
      </c>
      <c r="AV339" s="15" t="s">
        <v>186</v>
      </c>
      <c r="AW339" s="15" t="s">
        <v>34</v>
      </c>
      <c r="AX339" s="15" t="s">
        <v>78</v>
      </c>
      <c r="AY339" s="198" t="s">
        <v>172</v>
      </c>
    </row>
    <row r="340" spans="2:51" s="13" customFormat="1" ht="20">
      <c r="B340" s="162"/>
      <c r="D340" s="163" t="s">
        <v>181</v>
      </c>
      <c r="E340" s="164" t="s">
        <v>1</v>
      </c>
      <c r="F340" s="165" t="s">
        <v>1595</v>
      </c>
      <c r="H340" s="166">
        <v>63.635</v>
      </c>
      <c r="I340" s="167"/>
      <c r="L340" s="162"/>
      <c r="M340" s="168"/>
      <c r="N340" s="169"/>
      <c r="O340" s="169"/>
      <c r="P340" s="169"/>
      <c r="Q340" s="169"/>
      <c r="R340" s="169"/>
      <c r="S340" s="169"/>
      <c r="T340" s="170"/>
      <c r="AT340" s="164" t="s">
        <v>181</v>
      </c>
      <c r="AU340" s="164" t="s">
        <v>88</v>
      </c>
      <c r="AV340" s="13" t="s">
        <v>88</v>
      </c>
      <c r="AW340" s="13" t="s">
        <v>34</v>
      </c>
      <c r="AX340" s="13" t="s">
        <v>78</v>
      </c>
      <c r="AY340" s="164" t="s">
        <v>172</v>
      </c>
    </row>
    <row r="341" spans="2:51" s="13" customFormat="1" ht="30">
      <c r="B341" s="162"/>
      <c r="D341" s="163" t="s">
        <v>181</v>
      </c>
      <c r="E341" s="164" t="s">
        <v>1</v>
      </c>
      <c r="F341" s="165" t="s">
        <v>1596</v>
      </c>
      <c r="H341" s="166">
        <v>164.476</v>
      </c>
      <c r="I341" s="167"/>
      <c r="L341" s="162"/>
      <c r="M341" s="168"/>
      <c r="N341" s="169"/>
      <c r="O341" s="169"/>
      <c r="P341" s="169"/>
      <c r="Q341" s="169"/>
      <c r="R341" s="169"/>
      <c r="S341" s="169"/>
      <c r="T341" s="170"/>
      <c r="AT341" s="164" t="s">
        <v>181</v>
      </c>
      <c r="AU341" s="164" t="s">
        <v>88</v>
      </c>
      <c r="AV341" s="13" t="s">
        <v>88</v>
      </c>
      <c r="AW341" s="13" t="s">
        <v>34</v>
      </c>
      <c r="AX341" s="13" t="s">
        <v>78</v>
      </c>
      <c r="AY341" s="164" t="s">
        <v>172</v>
      </c>
    </row>
    <row r="342" spans="2:51" s="15" customFormat="1" ht="10">
      <c r="B342" s="197"/>
      <c r="D342" s="163" t="s">
        <v>181</v>
      </c>
      <c r="E342" s="198" t="s">
        <v>1</v>
      </c>
      <c r="F342" s="199" t="s">
        <v>1592</v>
      </c>
      <c r="H342" s="200">
        <v>228.111</v>
      </c>
      <c r="I342" s="201"/>
      <c r="L342" s="197"/>
      <c r="M342" s="202"/>
      <c r="N342" s="203"/>
      <c r="O342" s="203"/>
      <c r="P342" s="203"/>
      <c r="Q342" s="203"/>
      <c r="R342" s="203"/>
      <c r="S342" s="203"/>
      <c r="T342" s="204"/>
      <c r="AT342" s="198" t="s">
        <v>181</v>
      </c>
      <c r="AU342" s="198" t="s">
        <v>88</v>
      </c>
      <c r="AV342" s="15" t="s">
        <v>186</v>
      </c>
      <c r="AW342" s="15" t="s">
        <v>34</v>
      </c>
      <c r="AX342" s="15" t="s">
        <v>78</v>
      </c>
      <c r="AY342" s="198" t="s">
        <v>172</v>
      </c>
    </row>
    <row r="343" spans="2:51" s="13" customFormat="1" ht="20">
      <c r="B343" s="162"/>
      <c r="D343" s="163" t="s">
        <v>181</v>
      </c>
      <c r="E343" s="164" t="s">
        <v>1</v>
      </c>
      <c r="F343" s="165" t="s">
        <v>1597</v>
      </c>
      <c r="H343" s="166">
        <v>361.829</v>
      </c>
      <c r="I343" s="167"/>
      <c r="L343" s="162"/>
      <c r="M343" s="168"/>
      <c r="N343" s="169"/>
      <c r="O343" s="169"/>
      <c r="P343" s="169"/>
      <c r="Q343" s="169"/>
      <c r="R343" s="169"/>
      <c r="S343" s="169"/>
      <c r="T343" s="170"/>
      <c r="AT343" s="164" t="s">
        <v>181</v>
      </c>
      <c r="AU343" s="164" t="s">
        <v>88</v>
      </c>
      <c r="AV343" s="13" t="s">
        <v>88</v>
      </c>
      <c r="AW343" s="13" t="s">
        <v>34</v>
      </c>
      <c r="AX343" s="13" t="s">
        <v>78</v>
      </c>
      <c r="AY343" s="164" t="s">
        <v>172</v>
      </c>
    </row>
    <row r="344" spans="2:51" s="13" customFormat="1" ht="20">
      <c r="B344" s="162"/>
      <c r="D344" s="163" t="s">
        <v>181</v>
      </c>
      <c r="E344" s="164" t="s">
        <v>1</v>
      </c>
      <c r="F344" s="165" t="s">
        <v>1598</v>
      </c>
      <c r="H344" s="166">
        <v>23.452</v>
      </c>
      <c r="I344" s="167"/>
      <c r="L344" s="162"/>
      <c r="M344" s="168"/>
      <c r="N344" s="169"/>
      <c r="O344" s="169"/>
      <c r="P344" s="169"/>
      <c r="Q344" s="169"/>
      <c r="R344" s="169"/>
      <c r="S344" s="169"/>
      <c r="T344" s="170"/>
      <c r="AT344" s="164" t="s">
        <v>181</v>
      </c>
      <c r="AU344" s="164" t="s">
        <v>88</v>
      </c>
      <c r="AV344" s="13" t="s">
        <v>88</v>
      </c>
      <c r="AW344" s="13" t="s">
        <v>34</v>
      </c>
      <c r="AX344" s="13" t="s">
        <v>78</v>
      </c>
      <c r="AY344" s="164" t="s">
        <v>172</v>
      </c>
    </row>
    <row r="345" spans="2:51" s="15" customFormat="1" ht="10">
      <c r="B345" s="197"/>
      <c r="D345" s="163" t="s">
        <v>181</v>
      </c>
      <c r="E345" s="198" t="s">
        <v>1</v>
      </c>
      <c r="F345" s="199" t="s">
        <v>1592</v>
      </c>
      <c r="H345" s="200">
        <v>385.281</v>
      </c>
      <c r="I345" s="201"/>
      <c r="L345" s="197"/>
      <c r="M345" s="202"/>
      <c r="N345" s="203"/>
      <c r="O345" s="203"/>
      <c r="P345" s="203"/>
      <c r="Q345" s="203"/>
      <c r="R345" s="203"/>
      <c r="S345" s="203"/>
      <c r="T345" s="204"/>
      <c r="AT345" s="198" t="s">
        <v>181</v>
      </c>
      <c r="AU345" s="198" t="s">
        <v>88</v>
      </c>
      <c r="AV345" s="15" t="s">
        <v>186</v>
      </c>
      <c r="AW345" s="15" t="s">
        <v>34</v>
      </c>
      <c r="AX345" s="15" t="s">
        <v>78</v>
      </c>
      <c r="AY345" s="198" t="s">
        <v>172</v>
      </c>
    </row>
    <row r="346" spans="2:51" s="13" customFormat="1" ht="20">
      <c r="B346" s="162"/>
      <c r="D346" s="163" t="s">
        <v>181</v>
      </c>
      <c r="E346" s="164" t="s">
        <v>1</v>
      </c>
      <c r="F346" s="165" t="s">
        <v>1599</v>
      </c>
      <c r="H346" s="166">
        <v>187.304</v>
      </c>
      <c r="I346" s="167"/>
      <c r="L346" s="162"/>
      <c r="M346" s="168"/>
      <c r="N346" s="169"/>
      <c r="O346" s="169"/>
      <c r="P346" s="169"/>
      <c r="Q346" s="169"/>
      <c r="R346" s="169"/>
      <c r="S346" s="169"/>
      <c r="T346" s="170"/>
      <c r="AT346" s="164" t="s">
        <v>181</v>
      </c>
      <c r="AU346" s="164" t="s">
        <v>88</v>
      </c>
      <c r="AV346" s="13" t="s">
        <v>88</v>
      </c>
      <c r="AW346" s="13" t="s">
        <v>34</v>
      </c>
      <c r="AX346" s="13" t="s">
        <v>78</v>
      </c>
      <c r="AY346" s="164" t="s">
        <v>172</v>
      </c>
    </row>
    <row r="347" spans="2:51" s="13" customFormat="1" ht="10">
      <c r="B347" s="162"/>
      <c r="D347" s="163" t="s">
        <v>181</v>
      </c>
      <c r="E347" s="164" t="s">
        <v>1</v>
      </c>
      <c r="F347" s="165" t="s">
        <v>1600</v>
      </c>
      <c r="H347" s="166">
        <v>14.521</v>
      </c>
      <c r="I347" s="167"/>
      <c r="L347" s="162"/>
      <c r="M347" s="168"/>
      <c r="N347" s="169"/>
      <c r="O347" s="169"/>
      <c r="P347" s="169"/>
      <c r="Q347" s="169"/>
      <c r="R347" s="169"/>
      <c r="S347" s="169"/>
      <c r="T347" s="170"/>
      <c r="AT347" s="164" t="s">
        <v>181</v>
      </c>
      <c r="AU347" s="164" t="s">
        <v>88</v>
      </c>
      <c r="AV347" s="13" t="s">
        <v>88</v>
      </c>
      <c r="AW347" s="13" t="s">
        <v>34</v>
      </c>
      <c r="AX347" s="13" t="s">
        <v>78</v>
      </c>
      <c r="AY347" s="164" t="s">
        <v>172</v>
      </c>
    </row>
    <row r="348" spans="2:51" s="15" customFormat="1" ht="10">
      <c r="B348" s="197"/>
      <c r="D348" s="163" t="s">
        <v>181</v>
      </c>
      <c r="E348" s="198" t="s">
        <v>1</v>
      </c>
      <c r="F348" s="199" t="s">
        <v>1592</v>
      </c>
      <c r="H348" s="200">
        <v>201.825</v>
      </c>
      <c r="I348" s="201"/>
      <c r="L348" s="197"/>
      <c r="M348" s="202"/>
      <c r="N348" s="203"/>
      <c r="O348" s="203"/>
      <c r="P348" s="203"/>
      <c r="Q348" s="203"/>
      <c r="R348" s="203"/>
      <c r="S348" s="203"/>
      <c r="T348" s="204"/>
      <c r="AT348" s="198" t="s">
        <v>181</v>
      </c>
      <c r="AU348" s="198" t="s">
        <v>88</v>
      </c>
      <c r="AV348" s="15" t="s">
        <v>186</v>
      </c>
      <c r="AW348" s="15" t="s">
        <v>34</v>
      </c>
      <c r="AX348" s="15" t="s">
        <v>78</v>
      </c>
      <c r="AY348" s="198" t="s">
        <v>172</v>
      </c>
    </row>
    <row r="349" spans="2:51" s="14" customFormat="1" ht="10">
      <c r="B349" s="175"/>
      <c r="D349" s="163" t="s">
        <v>181</v>
      </c>
      <c r="E349" s="176" t="s">
        <v>1</v>
      </c>
      <c r="F349" s="177" t="s">
        <v>221</v>
      </c>
      <c r="H349" s="178">
        <v>2150.954</v>
      </c>
      <c r="I349" s="179"/>
      <c r="L349" s="175"/>
      <c r="M349" s="180"/>
      <c r="N349" s="181"/>
      <c r="O349" s="181"/>
      <c r="P349" s="181"/>
      <c r="Q349" s="181"/>
      <c r="R349" s="181"/>
      <c r="S349" s="181"/>
      <c r="T349" s="182"/>
      <c r="AT349" s="176" t="s">
        <v>181</v>
      </c>
      <c r="AU349" s="176" t="s">
        <v>88</v>
      </c>
      <c r="AV349" s="14" t="s">
        <v>179</v>
      </c>
      <c r="AW349" s="14" t="s">
        <v>34</v>
      </c>
      <c r="AX349" s="14" t="s">
        <v>85</v>
      </c>
      <c r="AY349" s="176" t="s">
        <v>172</v>
      </c>
    </row>
    <row r="350" spans="2:51" s="13" customFormat="1" ht="10">
      <c r="B350" s="162"/>
      <c r="D350" s="163" t="s">
        <v>181</v>
      </c>
      <c r="F350" s="165" t="s">
        <v>1763</v>
      </c>
      <c r="H350" s="166">
        <v>2366.049</v>
      </c>
      <c r="I350" s="167"/>
      <c r="L350" s="162"/>
      <c r="M350" s="168"/>
      <c r="N350" s="169"/>
      <c r="O350" s="169"/>
      <c r="P350" s="169"/>
      <c r="Q350" s="169"/>
      <c r="R350" s="169"/>
      <c r="S350" s="169"/>
      <c r="T350" s="170"/>
      <c r="AT350" s="164" t="s">
        <v>181</v>
      </c>
      <c r="AU350" s="164" t="s">
        <v>88</v>
      </c>
      <c r="AV350" s="13" t="s">
        <v>88</v>
      </c>
      <c r="AW350" s="13" t="s">
        <v>3</v>
      </c>
      <c r="AX350" s="13" t="s">
        <v>85</v>
      </c>
      <c r="AY350" s="164" t="s">
        <v>172</v>
      </c>
    </row>
    <row r="351" spans="1:65" s="2" customFormat="1" ht="14.4" customHeight="1">
      <c r="A351" s="32"/>
      <c r="B351" s="148"/>
      <c r="C351" s="149" t="s">
        <v>468</v>
      </c>
      <c r="D351" s="149" t="s">
        <v>174</v>
      </c>
      <c r="E351" s="150" t="s">
        <v>1764</v>
      </c>
      <c r="F351" s="151" t="s">
        <v>1765</v>
      </c>
      <c r="G351" s="152" t="s">
        <v>214</v>
      </c>
      <c r="H351" s="153">
        <v>1</v>
      </c>
      <c r="I351" s="154"/>
      <c r="J351" s="155">
        <f>ROUND(I351*H351,2)</f>
        <v>0</v>
      </c>
      <c r="K351" s="151" t="s">
        <v>178</v>
      </c>
      <c r="L351" s="33"/>
      <c r="M351" s="156" t="s">
        <v>1</v>
      </c>
      <c r="N351" s="157" t="s">
        <v>43</v>
      </c>
      <c r="O351" s="58"/>
      <c r="P351" s="158">
        <f>O351*H351</f>
        <v>0</v>
      </c>
      <c r="Q351" s="158">
        <v>0</v>
      </c>
      <c r="R351" s="158">
        <f>Q351*H351</f>
        <v>0</v>
      </c>
      <c r="S351" s="158">
        <v>2.27</v>
      </c>
      <c r="T351" s="159">
        <f>S351*H351</f>
        <v>2.27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60" t="s">
        <v>179</v>
      </c>
      <c r="AT351" s="160" t="s">
        <v>174</v>
      </c>
      <c r="AU351" s="160" t="s">
        <v>88</v>
      </c>
      <c r="AY351" s="17" t="s">
        <v>172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7" t="s">
        <v>85</v>
      </c>
      <c r="BK351" s="161">
        <f>ROUND(I351*H351,2)</f>
        <v>0</v>
      </c>
      <c r="BL351" s="17" t="s">
        <v>179</v>
      </c>
      <c r="BM351" s="160" t="s">
        <v>1766</v>
      </c>
    </row>
    <row r="352" spans="1:47" s="2" customFormat="1" ht="18">
      <c r="A352" s="32"/>
      <c r="B352" s="33"/>
      <c r="C352" s="32"/>
      <c r="D352" s="163" t="s">
        <v>191</v>
      </c>
      <c r="E352" s="32"/>
      <c r="F352" s="171" t="s">
        <v>1767</v>
      </c>
      <c r="G352" s="32"/>
      <c r="H352" s="32"/>
      <c r="I352" s="172"/>
      <c r="J352" s="32"/>
      <c r="K352" s="32"/>
      <c r="L352" s="33"/>
      <c r="M352" s="173"/>
      <c r="N352" s="174"/>
      <c r="O352" s="58"/>
      <c r="P352" s="58"/>
      <c r="Q352" s="58"/>
      <c r="R352" s="58"/>
      <c r="S352" s="58"/>
      <c r="T352" s="59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191</v>
      </c>
      <c r="AU352" s="17" t="s">
        <v>88</v>
      </c>
    </row>
    <row r="353" spans="1:65" s="2" customFormat="1" ht="24.15" customHeight="1">
      <c r="A353" s="32"/>
      <c r="B353" s="148"/>
      <c r="C353" s="149" t="s">
        <v>476</v>
      </c>
      <c r="D353" s="149" t="s">
        <v>174</v>
      </c>
      <c r="E353" s="150" t="s">
        <v>1768</v>
      </c>
      <c r="F353" s="151" t="s">
        <v>1769</v>
      </c>
      <c r="G353" s="152" t="s">
        <v>260</v>
      </c>
      <c r="H353" s="153">
        <v>7</v>
      </c>
      <c r="I353" s="154"/>
      <c r="J353" s="155">
        <f>ROUND(I353*H353,2)</f>
        <v>0</v>
      </c>
      <c r="K353" s="151" t="s">
        <v>178</v>
      </c>
      <c r="L353" s="33"/>
      <c r="M353" s="156" t="s">
        <v>1</v>
      </c>
      <c r="N353" s="157" t="s">
        <v>43</v>
      </c>
      <c r="O353" s="58"/>
      <c r="P353" s="158">
        <f>O353*H353</f>
        <v>0</v>
      </c>
      <c r="Q353" s="158">
        <v>0</v>
      </c>
      <c r="R353" s="158">
        <f>Q353*H353</f>
        <v>0</v>
      </c>
      <c r="S353" s="158">
        <v>0.082</v>
      </c>
      <c r="T353" s="159">
        <f>S353*H353</f>
        <v>0.5740000000000001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0" t="s">
        <v>179</v>
      </c>
      <c r="AT353" s="160" t="s">
        <v>174</v>
      </c>
      <c r="AU353" s="160" t="s">
        <v>88</v>
      </c>
      <c r="AY353" s="17" t="s">
        <v>172</v>
      </c>
      <c r="BE353" s="161">
        <f>IF(N353="základní",J353,0)</f>
        <v>0</v>
      </c>
      <c r="BF353" s="161">
        <f>IF(N353="snížená",J353,0)</f>
        <v>0</v>
      </c>
      <c r="BG353" s="161">
        <f>IF(N353="zákl. přenesená",J353,0)</f>
        <v>0</v>
      </c>
      <c r="BH353" s="161">
        <f>IF(N353="sníž. přenesená",J353,0)</f>
        <v>0</v>
      </c>
      <c r="BI353" s="161">
        <f>IF(N353="nulová",J353,0)</f>
        <v>0</v>
      </c>
      <c r="BJ353" s="17" t="s">
        <v>85</v>
      </c>
      <c r="BK353" s="161">
        <f>ROUND(I353*H353,2)</f>
        <v>0</v>
      </c>
      <c r="BL353" s="17" t="s">
        <v>179</v>
      </c>
      <c r="BM353" s="160" t="s">
        <v>1770</v>
      </c>
    </row>
    <row r="354" spans="1:47" s="2" customFormat="1" ht="18">
      <c r="A354" s="32"/>
      <c r="B354" s="33"/>
      <c r="C354" s="32"/>
      <c r="D354" s="163" t="s">
        <v>191</v>
      </c>
      <c r="E354" s="32"/>
      <c r="F354" s="171" t="s">
        <v>1771</v>
      </c>
      <c r="G354" s="32"/>
      <c r="H354" s="32"/>
      <c r="I354" s="172"/>
      <c r="J354" s="32"/>
      <c r="K354" s="32"/>
      <c r="L354" s="33"/>
      <c r="M354" s="173"/>
      <c r="N354" s="174"/>
      <c r="O354" s="58"/>
      <c r="P354" s="58"/>
      <c r="Q354" s="58"/>
      <c r="R354" s="58"/>
      <c r="S354" s="58"/>
      <c r="T354" s="59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7" t="s">
        <v>191</v>
      </c>
      <c r="AU354" s="17" t="s">
        <v>88</v>
      </c>
    </row>
    <row r="355" spans="2:63" s="12" customFormat="1" ht="22.75" customHeight="1">
      <c r="B355" s="135"/>
      <c r="D355" s="136" t="s">
        <v>77</v>
      </c>
      <c r="E355" s="146" t="s">
        <v>595</v>
      </c>
      <c r="F355" s="146" t="s">
        <v>596</v>
      </c>
      <c r="I355" s="138"/>
      <c r="J355" s="147">
        <f>BK355</f>
        <v>0</v>
      </c>
      <c r="L355" s="135"/>
      <c r="M355" s="140"/>
      <c r="N355" s="141"/>
      <c r="O355" s="141"/>
      <c r="P355" s="142">
        <f>SUM(P356:P367)</f>
        <v>0</v>
      </c>
      <c r="Q355" s="141"/>
      <c r="R355" s="142">
        <f>SUM(R356:R367)</f>
        <v>0</v>
      </c>
      <c r="S355" s="141"/>
      <c r="T355" s="143">
        <f>SUM(T356:T367)</f>
        <v>0</v>
      </c>
      <c r="AR355" s="136" t="s">
        <v>85</v>
      </c>
      <c r="AT355" s="144" t="s">
        <v>77</v>
      </c>
      <c r="AU355" s="144" t="s">
        <v>85</v>
      </c>
      <c r="AY355" s="136" t="s">
        <v>172</v>
      </c>
      <c r="BK355" s="145">
        <f>SUM(BK356:BK367)</f>
        <v>0</v>
      </c>
    </row>
    <row r="356" spans="1:65" s="2" customFormat="1" ht="14.4" customHeight="1">
      <c r="A356" s="32"/>
      <c r="B356" s="148"/>
      <c r="C356" s="149" t="s">
        <v>480</v>
      </c>
      <c r="D356" s="149" t="s">
        <v>174</v>
      </c>
      <c r="E356" s="150" t="s">
        <v>1772</v>
      </c>
      <c r="F356" s="151" t="s">
        <v>1773</v>
      </c>
      <c r="G356" s="152" t="s">
        <v>294</v>
      </c>
      <c r="H356" s="153">
        <v>1203.25</v>
      </c>
      <c r="I356" s="154"/>
      <c r="J356" s="155">
        <f>ROUND(I356*H356,2)</f>
        <v>0</v>
      </c>
      <c r="K356" s="151" t="s">
        <v>178</v>
      </c>
      <c r="L356" s="33"/>
      <c r="M356" s="156" t="s">
        <v>1</v>
      </c>
      <c r="N356" s="157" t="s">
        <v>43</v>
      </c>
      <c r="O356" s="58"/>
      <c r="P356" s="158">
        <f>O356*H356</f>
        <v>0</v>
      </c>
      <c r="Q356" s="158">
        <v>0</v>
      </c>
      <c r="R356" s="158">
        <f>Q356*H356</f>
        <v>0</v>
      </c>
      <c r="S356" s="158">
        <v>0</v>
      </c>
      <c r="T356" s="15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60" t="s">
        <v>179</v>
      </c>
      <c r="AT356" s="160" t="s">
        <v>174</v>
      </c>
      <c r="AU356" s="160" t="s">
        <v>88</v>
      </c>
      <c r="AY356" s="17" t="s">
        <v>172</v>
      </c>
      <c r="BE356" s="161">
        <f>IF(N356="základní",J356,0)</f>
        <v>0</v>
      </c>
      <c r="BF356" s="161">
        <f>IF(N356="snížená",J356,0)</f>
        <v>0</v>
      </c>
      <c r="BG356" s="161">
        <f>IF(N356="zákl. přenesená",J356,0)</f>
        <v>0</v>
      </c>
      <c r="BH356" s="161">
        <f>IF(N356="sníž. přenesená",J356,0)</f>
        <v>0</v>
      </c>
      <c r="BI356" s="161">
        <f>IF(N356="nulová",J356,0)</f>
        <v>0</v>
      </c>
      <c r="BJ356" s="17" t="s">
        <v>85</v>
      </c>
      <c r="BK356" s="161">
        <f>ROUND(I356*H356,2)</f>
        <v>0</v>
      </c>
      <c r="BL356" s="17" t="s">
        <v>179</v>
      </c>
      <c r="BM356" s="160" t="s">
        <v>1774</v>
      </c>
    </row>
    <row r="357" spans="1:65" s="2" customFormat="1" ht="24.15" customHeight="1">
      <c r="A357" s="32"/>
      <c r="B357" s="148"/>
      <c r="C357" s="149" t="s">
        <v>485</v>
      </c>
      <c r="D357" s="149" t="s">
        <v>174</v>
      </c>
      <c r="E357" s="150" t="s">
        <v>1775</v>
      </c>
      <c r="F357" s="151" t="s">
        <v>1776</v>
      </c>
      <c r="G357" s="152" t="s">
        <v>294</v>
      </c>
      <c r="H357" s="153">
        <v>3609.75</v>
      </c>
      <c r="I357" s="154"/>
      <c r="J357" s="155">
        <f>ROUND(I357*H357,2)</f>
        <v>0</v>
      </c>
      <c r="K357" s="151" t="s">
        <v>178</v>
      </c>
      <c r="L357" s="33"/>
      <c r="M357" s="156" t="s">
        <v>1</v>
      </c>
      <c r="N357" s="157" t="s">
        <v>43</v>
      </c>
      <c r="O357" s="58"/>
      <c r="P357" s="158">
        <f>O357*H357</f>
        <v>0</v>
      </c>
      <c r="Q357" s="158">
        <v>0</v>
      </c>
      <c r="R357" s="158">
        <f>Q357*H357</f>
        <v>0</v>
      </c>
      <c r="S357" s="158">
        <v>0</v>
      </c>
      <c r="T357" s="15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0" t="s">
        <v>179</v>
      </c>
      <c r="AT357" s="160" t="s">
        <v>174</v>
      </c>
      <c r="AU357" s="160" t="s">
        <v>88</v>
      </c>
      <c r="AY357" s="17" t="s">
        <v>172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17" t="s">
        <v>85</v>
      </c>
      <c r="BK357" s="161">
        <f>ROUND(I357*H357,2)</f>
        <v>0</v>
      </c>
      <c r="BL357" s="17" t="s">
        <v>179</v>
      </c>
      <c r="BM357" s="160" t="s">
        <v>1777</v>
      </c>
    </row>
    <row r="358" spans="1:47" s="2" customFormat="1" ht="18">
      <c r="A358" s="32"/>
      <c r="B358" s="33"/>
      <c r="C358" s="32"/>
      <c r="D358" s="163" t="s">
        <v>191</v>
      </c>
      <c r="E358" s="32"/>
      <c r="F358" s="171" t="s">
        <v>1778</v>
      </c>
      <c r="G358" s="32"/>
      <c r="H358" s="32"/>
      <c r="I358" s="172"/>
      <c r="J358" s="32"/>
      <c r="K358" s="32"/>
      <c r="L358" s="33"/>
      <c r="M358" s="173"/>
      <c r="N358" s="174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191</v>
      </c>
      <c r="AU358" s="17" t="s">
        <v>88</v>
      </c>
    </row>
    <row r="359" spans="2:51" s="13" customFormat="1" ht="10">
      <c r="B359" s="162"/>
      <c r="D359" s="163" t="s">
        <v>181</v>
      </c>
      <c r="F359" s="165" t="s">
        <v>1779</v>
      </c>
      <c r="H359" s="166">
        <v>3609.75</v>
      </c>
      <c r="I359" s="167"/>
      <c r="L359" s="162"/>
      <c r="M359" s="168"/>
      <c r="N359" s="169"/>
      <c r="O359" s="169"/>
      <c r="P359" s="169"/>
      <c r="Q359" s="169"/>
      <c r="R359" s="169"/>
      <c r="S359" s="169"/>
      <c r="T359" s="170"/>
      <c r="AT359" s="164" t="s">
        <v>181</v>
      </c>
      <c r="AU359" s="164" t="s">
        <v>88</v>
      </c>
      <c r="AV359" s="13" t="s">
        <v>88</v>
      </c>
      <c r="AW359" s="13" t="s">
        <v>3</v>
      </c>
      <c r="AX359" s="13" t="s">
        <v>85</v>
      </c>
      <c r="AY359" s="164" t="s">
        <v>172</v>
      </c>
    </row>
    <row r="360" spans="1:65" s="2" customFormat="1" ht="24.15" customHeight="1">
      <c r="A360" s="32"/>
      <c r="B360" s="148"/>
      <c r="C360" s="149" t="s">
        <v>489</v>
      </c>
      <c r="D360" s="149" t="s">
        <v>174</v>
      </c>
      <c r="E360" s="150" t="s">
        <v>614</v>
      </c>
      <c r="F360" s="151" t="s">
        <v>615</v>
      </c>
      <c r="G360" s="152" t="s">
        <v>294</v>
      </c>
      <c r="H360" s="153">
        <v>315.895</v>
      </c>
      <c r="I360" s="154"/>
      <c r="J360" s="155">
        <f>ROUND(I360*H360,2)</f>
        <v>0</v>
      </c>
      <c r="K360" s="151" t="s">
        <v>1</v>
      </c>
      <c r="L360" s="33"/>
      <c r="M360" s="156" t="s">
        <v>1</v>
      </c>
      <c r="N360" s="157" t="s">
        <v>43</v>
      </c>
      <c r="O360" s="58"/>
      <c r="P360" s="158">
        <f>O360*H360</f>
        <v>0</v>
      </c>
      <c r="Q360" s="158">
        <v>0</v>
      </c>
      <c r="R360" s="158">
        <f>Q360*H360</f>
        <v>0</v>
      </c>
      <c r="S360" s="158">
        <v>0</v>
      </c>
      <c r="T360" s="15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0" t="s">
        <v>179</v>
      </c>
      <c r="AT360" s="160" t="s">
        <v>174</v>
      </c>
      <c r="AU360" s="160" t="s">
        <v>88</v>
      </c>
      <c r="AY360" s="17" t="s">
        <v>172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7" t="s">
        <v>85</v>
      </c>
      <c r="BK360" s="161">
        <f>ROUND(I360*H360,2)</f>
        <v>0</v>
      </c>
      <c r="BL360" s="17" t="s">
        <v>179</v>
      </c>
      <c r="BM360" s="160" t="s">
        <v>1780</v>
      </c>
    </row>
    <row r="361" spans="2:51" s="13" customFormat="1" ht="10">
      <c r="B361" s="162"/>
      <c r="D361" s="163" t="s">
        <v>181</v>
      </c>
      <c r="E361" s="164" t="s">
        <v>1</v>
      </c>
      <c r="F361" s="165" t="s">
        <v>1781</v>
      </c>
      <c r="H361" s="166">
        <v>56.867</v>
      </c>
      <c r="I361" s="167"/>
      <c r="L361" s="162"/>
      <c r="M361" s="168"/>
      <c r="N361" s="169"/>
      <c r="O361" s="169"/>
      <c r="P361" s="169"/>
      <c r="Q361" s="169"/>
      <c r="R361" s="169"/>
      <c r="S361" s="169"/>
      <c r="T361" s="170"/>
      <c r="AT361" s="164" t="s">
        <v>181</v>
      </c>
      <c r="AU361" s="164" t="s">
        <v>88</v>
      </c>
      <c r="AV361" s="13" t="s">
        <v>88</v>
      </c>
      <c r="AW361" s="13" t="s">
        <v>34</v>
      </c>
      <c r="AX361" s="13" t="s">
        <v>78</v>
      </c>
      <c r="AY361" s="164" t="s">
        <v>172</v>
      </c>
    </row>
    <row r="362" spans="2:51" s="13" customFormat="1" ht="10">
      <c r="B362" s="162"/>
      <c r="D362" s="163" t="s">
        <v>181</v>
      </c>
      <c r="E362" s="164" t="s">
        <v>1</v>
      </c>
      <c r="F362" s="165" t="s">
        <v>1782</v>
      </c>
      <c r="H362" s="166">
        <v>259.028</v>
      </c>
      <c r="I362" s="167"/>
      <c r="L362" s="162"/>
      <c r="M362" s="168"/>
      <c r="N362" s="169"/>
      <c r="O362" s="169"/>
      <c r="P362" s="169"/>
      <c r="Q362" s="169"/>
      <c r="R362" s="169"/>
      <c r="S362" s="169"/>
      <c r="T362" s="170"/>
      <c r="AT362" s="164" t="s">
        <v>181</v>
      </c>
      <c r="AU362" s="164" t="s">
        <v>88</v>
      </c>
      <c r="AV362" s="13" t="s">
        <v>88</v>
      </c>
      <c r="AW362" s="13" t="s">
        <v>34</v>
      </c>
      <c r="AX362" s="13" t="s">
        <v>78</v>
      </c>
      <c r="AY362" s="164" t="s">
        <v>172</v>
      </c>
    </row>
    <row r="363" spans="2:51" s="14" customFormat="1" ht="10">
      <c r="B363" s="175"/>
      <c r="D363" s="163" t="s">
        <v>181</v>
      </c>
      <c r="E363" s="176" t="s">
        <v>1</v>
      </c>
      <c r="F363" s="177" t="s">
        <v>221</v>
      </c>
      <c r="H363" s="178">
        <v>315.895</v>
      </c>
      <c r="I363" s="179"/>
      <c r="L363" s="175"/>
      <c r="M363" s="180"/>
      <c r="N363" s="181"/>
      <c r="O363" s="181"/>
      <c r="P363" s="181"/>
      <c r="Q363" s="181"/>
      <c r="R363" s="181"/>
      <c r="S363" s="181"/>
      <c r="T363" s="182"/>
      <c r="AT363" s="176" t="s">
        <v>181</v>
      </c>
      <c r="AU363" s="176" t="s">
        <v>88</v>
      </c>
      <c r="AV363" s="14" t="s">
        <v>179</v>
      </c>
      <c r="AW363" s="14" t="s">
        <v>34</v>
      </c>
      <c r="AX363" s="14" t="s">
        <v>85</v>
      </c>
      <c r="AY363" s="176" t="s">
        <v>172</v>
      </c>
    </row>
    <row r="364" spans="1:65" s="2" customFormat="1" ht="24.15" customHeight="1">
      <c r="A364" s="32"/>
      <c r="B364" s="148"/>
      <c r="C364" s="149" t="s">
        <v>493</v>
      </c>
      <c r="D364" s="149" t="s">
        <v>174</v>
      </c>
      <c r="E364" s="150" t="s">
        <v>1783</v>
      </c>
      <c r="F364" s="151" t="s">
        <v>1221</v>
      </c>
      <c r="G364" s="152" t="s">
        <v>294</v>
      </c>
      <c r="H364" s="153">
        <v>121.231</v>
      </c>
      <c r="I364" s="154"/>
      <c r="J364" s="155">
        <f>ROUND(I364*H364,2)</f>
        <v>0</v>
      </c>
      <c r="K364" s="151" t="s">
        <v>1</v>
      </c>
      <c r="L364" s="33"/>
      <c r="M364" s="156" t="s">
        <v>1</v>
      </c>
      <c r="N364" s="157" t="s">
        <v>43</v>
      </c>
      <c r="O364" s="58"/>
      <c r="P364" s="158">
        <f>O364*H364</f>
        <v>0</v>
      </c>
      <c r="Q364" s="158">
        <v>0</v>
      </c>
      <c r="R364" s="158">
        <f>Q364*H364</f>
        <v>0</v>
      </c>
      <c r="S364" s="158">
        <v>0</v>
      </c>
      <c r="T364" s="15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0" t="s">
        <v>179</v>
      </c>
      <c r="AT364" s="160" t="s">
        <v>174</v>
      </c>
      <c r="AU364" s="160" t="s">
        <v>88</v>
      </c>
      <c r="AY364" s="17" t="s">
        <v>172</v>
      </c>
      <c r="BE364" s="161">
        <f>IF(N364="základní",J364,0)</f>
        <v>0</v>
      </c>
      <c r="BF364" s="161">
        <f>IF(N364="snížená",J364,0)</f>
        <v>0</v>
      </c>
      <c r="BG364" s="161">
        <f>IF(N364="zákl. přenesená",J364,0)</f>
        <v>0</v>
      </c>
      <c r="BH364" s="161">
        <f>IF(N364="sníž. přenesená",J364,0)</f>
        <v>0</v>
      </c>
      <c r="BI364" s="161">
        <f>IF(N364="nulová",J364,0)</f>
        <v>0</v>
      </c>
      <c r="BJ364" s="17" t="s">
        <v>85</v>
      </c>
      <c r="BK364" s="161">
        <f>ROUND(I364*H364,2)</f>
        <v>0</v>
      </c>
      <c r="BL364" s="17" t="s">
        <v>179</v>
      </c>
      <c r="BM364" s="160" t="s">
        <v>1784</v>
      </c>
    </row>
    <row r="365" spans="2:51" s="13" customFormat="1" ht="10">
      <c r="B365" s="162"/>
      <c r="D365" s="163" t="s">
        <v>181</v>
      </c>
      <c r="E365" s="164" t="s">
        <v>1</v>
      </c>
      <c r="F365" s="165" t="s">
        <v>1785</v>
      </c>
      <c r="H365" s="166">
        <v>121.231</v>
      </c>
      <c r="I365" s="167"/>
      <c r="L365" s="162"/>
      <c r="M365" s="168"/>
      <c r="N365" s="169"/>
      <c r="O365" s="169"/>
      <c r="P365" s="169"/>
      <c r="Q365" s="169"/>
      <c r="R365" s="169"/>
      <c r="S365" s="169"/>
      <c r="T365" s="170"/>
      <c r="AT365" s="164" t="s">
        <v>181</v>
      </c>
      <c r="AU365" s="164" t="s">
        <v>88</v>
      </c>
      <c r="AV365" s="13" t="s">
        <v>88</v>
      </c>
      <c r="AW365" s="13" t="s">
        <v>34</v>
      </c>
      <c r="AX365" s="13" t="s">
        <v>85</v>
      </c>
      <c r="AY365" s="164" t="s">
        <v>172</v>
      </c>
    </row>
    <row r="366" spans="1:65" s="2" customFormat="1" ht="24.15" customHeight="1">
      <c r="A366" s="32"/>
      <c r="B366" s="148"/>
      <c r="C366" s="149" t="s">
        <v>498</v>
      </c>
      <c r="D366" s="149" t="s">
        <v>174</v>
      </c>
      <c r="E366" s="150" t="s">
        <v>1786</v>
      </c>
      <c r="F366" s="151" t="s">
        <v>293</v>
      </c>
      <c r="G366" s="152" t="s">
        <v>294</v>
      </c>
      <c r="H366" s="153">
        <v>1132.246</v>
      </c>
      <c r="I366" s="154"/>
      <c r="J366" s="155">
        <f>ROUND(I366*H366,2)</f>
        <v>0</v>
      </c>
      <c r="K366" s="151" t="s">
        <v>1</v>
      </c>
      <c r="L366" s="33"/>
      <c r="M366" s="156" t="s">
        <v>1</v>
      </c>
      <c r="N366" s="157" t="s">
        <v>43</v>
      </c>
      <c r="O366" s="58"/>
      <c r="P366" s="158">
        <f>O366*H366</f>
        <v>0</v>
      </c>
      <c r="Q366" s="158">
        <v>0</v>
      </c>
      <c r="R366" s="158">
        <f>Q366*H366</f>
        <v>0</v>
      </c>
      <c r="S366" s="158">
        <v>0</v>
      </c>
      <c r="T366" s="15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60" t="s">
        <v>179</v>
      </c>
      <c r="AT366" s="160" t="s">
        <v>174</v>
      </c>
      <c r="AU366" s="160" t="s">
        <v>88</v>
      </c>
      <c r="AY366" s="17" t="s">
        <v>172</v>
      </c>
      <c r="BE366" s="161">
        <f>IF(N366="základní",J366,0)</f>
        <v>0</v>
      </c>
      <c r="BF366" s="161">
        <f>IF(N366="snížená",J366,0)</f>
        <v>0</v>
      </c>
      <c r="BG366" s="161">
        <f>IF(N366="zákl. přenesená",J366,0)</f>
        <v>0</v>
      </c>
      <c r="BH366" s="161">
        <f>IF(N366="sníž. přenesená",J366,0)</f>
        <v>0</v>
      </c>
      <c r="BI366" s="161">
        <f>IF(N366="nulová",J366,0)</f>
        <v>0</v>
      </c>
      <c r="BJ366" s="17" t="s">
        <v>85</v>
      </c>
      <c r="BK366" s="161">
        <f>ROUND(I366*H366,2)</f>
        <v>0</v>
      </c>
      <c r="BL366" s="17" t="s">
        <v>179</v>
      </c>
      <c r="BM366" s="160" t="s">
        <v>1787</v>
      </c>
    </row>
    <row r="367" spans="2:51" s="13" customFormat="1" ht="10">
      <c r="B367" s="162"/>
      <c r="D367" s="163" t="s">
        <v>181</v>
      </c>
      <c r="E367" s="164" t="s">
        <v>1</v>
      </c>
      <c r="F367" s="165" t="s">
        <v>1788</v>
      </c>
      <c r="H367" s="166">
        <v>1132.246</v>
      </c>
      <c r="I367" s="167"/>
      <c r="L367" s="162"/>
      <c r="M367" s="168"/>
      <c r="N367" s="169"/>
      <c r="O367" s="169"/>
      <c r="P367" s="169"/>
      <c r="Q367" s="169"/>
      <c r="R367" s="169"/>
      <c r="S367" s="169"/>
      <c r="T367" s="170"/>
      <c r="AT367" s="164" t="s">
        <v>181</v>
      </c>
      <c r="AU367" s="164" t="s">
        <v>88</v>
      </c>
      <c r="AV367" s="13" t="s">
        <v>88</v>
      </c>
      <c r="AW367" s="13" t="s">
        <v>34</v>
      </c>
      <c r="AX367" s="13" t="s">
        <v>85</v>
      </c>
      <c r="AY367" s="164" t="s">
        <v>172</v>
      </c>
    </row>
    <row r="368" spans="2:63" s="12" customFormat="1" ht="22.75" customHeight="1">
      <c r="B368" s="135"/>
      <c r="D368" s="136" t="s">
        <v>77</v>
      </c>
      <c r="E368" s="146" t="s">
        <v>617</v>
      </c>
      <c r="F368" s="146" t="s">
        <v>618</v>
      </c>
      <c r="I368" s="138"/>
      <c r="J368" s="147">
        <f>BK368</f>
        <v>0</v>
      </c>
      <c r="L368" s="135"/>
      <c r="M368" s="140"/>
      <c r="N368" s="141"/>
      <c r="O368" s="141"/>
      <c r="P368" s="142">
        <f>SUM(P369:P370)</f>
        <v>0</v>
      </c>
      <c r="Q368" s="141"/>
      <c r="R368" s="142">
        <f>SUM(R369:R370)</f>
        <v>0</v>
      </c>
      <c r="S368" s="141"/>
      <c r="T368" s="143">
        <f>SUM(T369:T370)</f>
        <v>0</v>
      </c>
      <c r="AR368" s="136" t="s">
        <v>85</v>
      </c>
      <c r="AT368" s="144" t="s">
        <v>77</v>
      </c>
      <c r="AU368" s="144" t="s">
        <v>85</v>
      </c>
      <c r="AY368" s="136" t="s">
        <v>172</v>
      </c>
      <c r="BK368" s="145">
        <f>SUM(BK369:BK370)</f>
        <v>0</v>
      </c>
    </row>
    <row r="369" spans="1:65" s="2" customFormat="1" ht="24.15" customHeight="1">
      <c r="A369" s="32"/>
      <c r="B369" s="148"/>
      <c r="C369" s="149" t="s">
        <v>503</v>
      </c>
      <c r="D369" s="149" t="s">
        <v>174</v>
      </c>
      <c r="E369" s="150" t="s">
        <v>1789</v>
      </c>
      <c r="F369" s="151" t="s">
        <v>1790</v>
      </c>
      <c r="G369" s="152" t="s">
        <v>294</v>
      </c>
      <c r="H369" s="153">
        <v>4455.508</v>
      </c>
      <c r="I369" s="154"/>
      <c r="J369" s="155">
        <f>ROUND(I369*H369,2)</f>
        <v>0</v>
      </c>
      <c r="K369" s="151" t="s">
        <v>178</v>
      </c>
      <c r="L369" s="33"/>
      <c r="M369" s="156" t="s">
        <v>1</v>
      </c>
      <c r="N369" s="157" t="s">
        <v>43</v>
      </c>
      <c r="O369" s="58"/>
      <c r="P369" s="158">
        <f>O369*H369</f>
        <v>0</v>
      </c>
      <c r="Q369" s="158">
        <v>0</v>
      </c>
      <c r="R369" s="158">
        <f>Q369*H369</f>
        <v>0</v>
      </c>
      <c r="S369" s="158">
        <v>0</v>
      </c>
      <c r="T369" s="15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60" t="s">
        <v>179</v>
      </c>
      <c r="AT369" s="160" t="s">
        <v>174</v>
      </c>
      <c r="AU369" s="160" t="s">
        <v>88</v>
      </c>
      <c r="AY369" s="17" t="s">
        <v>172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17" t="s">
        <v>85</v>
      </c>
      <c r="BK369" s="161">
        <f>ROUND(I369*H369,2)</f>
        <v>0</v>
      </c>
      <c r="BL369" s="17" t="s">
        <v>179</v>
      </c>
      <c r="BM369" s="160" t="s">
        <v>1791</v>
      </c>
    </row>
    <row r="370" spans="1:65" s="2" customFormat="1" ht="24.15" customHeight="1">
      <c r="A370" s="32"/>
      <c r="B370" s="148"/>
      <c r="C370" s="149" t="s">
        <v>508</v>
      </c>
      <c r="D370" s="149" t="s">
        <v>174</v>
      </c>
      <c r="E370" s="150" t="s">
        <v>1792</v>
      </c>
      <c r="F370" s="151" t="s">
        <v>1793</v>
      </c>
      <c r="G370" s="152" t="s">
        <v>294</v>
      </c>
      <c r="H370" s="153">
        <v>4455.508</v>
      </c>
      <c r="I370" s="154"/>
      <c r="J370" s="155">
        <f>ROUND(I370*H370,2)</f>
        <v>0</v>
      </c>
      <c r="K370" s="151" t="s">
        <v>178</v>
      </c>
      <c r="L370" s="33"/>
      <c r="M370" s="205" t="s">
        <v>1</v>
      </c>
      <c r="N370" s="206" t="s">
        <v>43</v>
      </c>
      <c r="O370" s="195"/>
      <c r="P370" s="207">
        <f>O370*H370</f>
        <v>0</v>
      </c>
      <c r="Q370" s="207">
        <v>0</v>
      </c>
      <c r="R370" s="207">
        <f>Q370*H370</f>
        <v>0</v>
      </c>
      <c r="S370" s="207">
        <v>0</v>
      </c>
      <c r="T370" s="208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60" t="s">
        <v>179</v>
      </c>
      <c r="AT370" s="160" t="s">
        <v>174</v>
      </c>
      <c r="AU370" s="160" t="s">
        <v>88</v>
      </c>
      <c r="AY370" s="17" t="s">
        <v>172</v>
      </c>
      <c r="BE370" s="161">
        <f>IF(N370="základní",J370,0)</f>
        <v>0</v>
      </c>
      <c r="BF370" s="161">
        <f>IF(N370="snížená",J370,0)</f>
        <v>0</v>
      </c>
      <c r="BG370" s="161">
        <f>IF(N370="zákl. přenesená",J370,0)</f>
        <v>0</v>
      </c>
      <c r="BH370" s="161">
        <f>IF(N370="sníž. přenesená",J370,0)</f>
        <v>0</v>
      </c>
      <c r="BI370" s="161">
        <f>IF(N370="nulová",J370,0)</f>
        <v>0</v>
      </c>
      <c r="BJ370" s="17" t="s">
        <v>85</v>
      </c>
      <c r="BK370" s="161">
        <f>ROUND(I370*H370,2)</f>
        <v>0</v>
      </c>
      <c r="BL370" s="17" t="s">
        <v>179</v>
      </c>
      <c r="BM370" s="160" t="s">
        <v>1794</v>
      </c>
    </row>
    <row r="371" spans="1:31" s="2" customFormat="1" ht="7" customHeight="1">
      <c r="A371" s="32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33"/>
      <c r="M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</row>
  </sheetData>
  <autoFilter ref="C126:K370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workbookViewId="0" topLeftCell="A254">
      <selection activeCell="F264" sqref="F26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115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1795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ROUND(J128,2)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ROUND((SUM(BE128:BE375)),2)</f>
        <v>0</v>
      </c>
      <c r="G35" s="32"/>
      <c r="H35" s="32"/>
      <c r="I35" s="105">
        <v>0.21</v>
      </c>
      <c r="J35" s="104">
        <f>ROUND(((SUM(BE128:BE375))*I35),2)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ROUND((SUM(BF128:BF375)),2)</f>
        <v>0</v>
      </c>
      <c r="G36" s="32"/>
      <c r="H36" s="32"/>
      <c r="I36" s="105">
        <v>0.15</v>
      </c>
      <c r="J36" s="104">
        <f>ROUND(((SUM(BF128:BF375))*I36),2)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ROUND((SUM(BG128:BG375)),2)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ROUND((SUM(BH128:BH375)),2)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ROUND((SUM(BI128:BI375)),2)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102 - OZ Na Výhoně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2:12" s="10" customFormat="1" ht="19.9" customHeight="1">
      <c r="B101" s="121"/>
      <c r="D101" s="122" t="s">
        <v>1524</v>
      </c>
      <c r="E101" s="123"/>
      <c r="F101" s="123"/>
      <c r="G101" s="123"/>
      <c r="H101" s="123"/>
      <c r="I101" s="123"/>
      <c r="J101" s="124">
        <f>J199</f>
        <v>0</v>
      </c>
      <c r="L101" s="121"/>
    </row>
    <row r="102" spans="2:12" s="10" customFormat="1" ht="19.9" customHeight="1">
      <c r="B102" s="121"/>
      <c r="D102" s="122" t="s">
        <v>146</v>
      </c>
      <c r="E102" s="123"/>
      <c r="F102" s="123"/>
      <c r="G102" s="123"/>
      <c r="H102" s="123"/>
      <c r="I102" s="123"/>
      <c r="J102" s="124">
        <f>J206</f>
        <v>0</v>
      </c>
      <c r="L102" s="121"/>
    </row>
    <row r="103" spans="2:12" s="10" customFormat="1" ht="19.9" customHeight="1">
      <c r="B103" s="121"/>
      <c r="D103" s="122" t="s">
        <v>148</v>
      </c>
      <c r="E103" s="123"/>
      <c r="F103" s="123"/>
      <c r="G103" s="123"/>
      <c r="H103" s="123"/>
      <c r="I103" s="123"/>
      <c r="J103" s="124">
        <f>J213</f>
        <v>0</v>
      </c>
      <c r="L103" s="121"/>
    </row>
    <row r="104" spans="2:12" s="10" customFormat="1" ht="19.9" customHeight="1">
      <c r="B104" s="121"/>
      <c r="D104" s="122" t="s">
        <v>150</v>
      </c>
      <c r="E104" s="123"/>
      <c r="F104" s="123"/>
      <c r="G104" s="123"/>
      <c r="H104" s="123"/>
      <c r="I104" s="123"/>
      <c r="J104" s="124">
        <f>J294</f>
        <v>0</v>
      </c>
      <c r="L104" s="121"/>
    </row>
    <row r="105" spans="2:12" s="10" customFormat="1" ht="19.9" customHeight="1">
      <c r="B105" s="121"/>
      <c r="D105" s="122" t="s">
        <v>151</v>
      </c>
      <c r="E105" s="123"/>
      <c r="F105" s="123"/>
      <c r="G105" s="123"/>
      <c r="H105" s="123"/>
      <c r="I105" s="123"/>
      <c r="J105" s="124">
        <f>J359</f>
        <v>0</v>
      </c>
      <c r="L105" s="121"/>
    </row>
    <row r="106" spans="2:12" s="10" customFormat="1" ht="19.9" customHeight="1">
      <c r="B106" s="121"/>
      <c r="D106" s="122" t="s">
        <v>152</v>
      </c>
      <c r="E106" s="123"/>
      <c r="F106" s="123"/>
      <c r="G106" s="123"/>
      <c r="H106" s="123"/>
      <c r="I106" s="123"/>
      <c r="J106" s="124">
        <f>J373</f>
        <v>0</v>
      </c>
      <c r="L106" s="12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7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7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5" customHeight="1">
      <c r="A113" s="32"/>
      <c r="B113" s="33"/>
      <c r="C113" s="21" t="s">
        <v>157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3.25" customHeight="1">
      <c r="A116" s="32"/>
      <c r="B116" s="33"/>
      <c r="C116" s="32"/>
      <c r="D116" s="32"/>
      <c r="E116" s="254" t="str">
        <f>E7</f>
        <v>Rekonstrukce místních komunikací v sídlišti K Hradišťku v Dačicích - I. Etapa - aktualizace</v>
      </c>
      <c r="F116" s="255"/>
      <c r="G116" s="255"/>
      <c r="H116" s="255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12" s="1" customFormat="1" ht="12" customHeight="1">
      <c r="B117" s="20"/>
      <c r="C117" s="27" t="s">
        <v>135</v>
      </c>
      <c r="L117" s="20"/>
    </row>
    <row r="118" spans="1:31" s="2" customFormat="1" ht="23.25" customHeight="1">
      <c r="A118" s="32"/>
      <c r="B118" s="33"/>
      <c r="C118" s="32"/>
      <c r="D118" s="32"/>
      <c r="E118" s="254" t="s">
        <v>1522</v>
      </c>
      <c r="F118" s="256"/>
      <c r="G118" s="256"/>
      <c r="H118" s="256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137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16" t="str">
        <f>E11</f>
        <v>SO 102 - OZ Na Výhoně</v>
      </c>
      <c r="F120" s="256"/>
      <c r="G120" s="256"/>
      <c r="H120" s="256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7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20</v>
      </c>
      <c r="D122" s="32"/>
      <c r="E122" s="32"/>
      <c r="F122" s="25" t="str">
        <f>F14</f>
        <v>Dačice</v>
      </c>
      <c r="G122" s="32"/>
      <c r="H122" s="32"/>
      <c r="I122" s="27" t="s">
        <v>22</v>
      </c>
      <c r="J122" s="55" t="str">
        <f>IF(J14="","",J14)</f>
        <v>21. 10. 2021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7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40" customHeight="1">
      <c r="A124" s="32"/>
      <c r="B124" s="33"/>
      <c r="C124" s="27" t="s">
        <v>24</v>
      </c>
      <c r="D124" s="32"/>
      <c r="E124" s="32"/>
      <c r="F124" s="25" t="str">
        <f>E17</f>
        <v>Město Dačice, Krajířova 27, 380 13 Dačice</v>
      </c>
      <c r="G124" s="32"/>
      <c r="H124" s="32"/>
      <c r="I124" s="27" t="s">
        <v>31</v>
      </c>
      <c r="J124" s="30" t="str">
        <f>E23</f>
        <v>Ing. arch. Martin Jirovský Ph.D., MBA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40" customHeight="1">
      <c r="A125" s="32"/>
      <c r="B125" s="33"/>
      <c r="C125" s="27" t="s">
        <v>29</v>
      </c>
      <c r="D125" s="32"/>
      <c r="E125" s="32"/>
      <c r="F125" s="25" t="str">
        <f>IF(E20="","",E20)</f>
        <v>Vyplň údaj</v>
      </c>
      <c r="G125" s="32"/>
      <c r="H125" s="32"/>
      <c r="I125" s="27" t="s">
        <v>35</v>
      </c>
      <c r="J125" s="30" t="str">
        <f>E26</f>
        <v>Centrum služeb Staré město; Petra Stejskalová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2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25"/>
      <c r="B127" s="126"/>
      <c r="C127" s="127" t="s">
        <v>158</v>
      </c>
      <c r="D127" s="128" t="s">
        <v>63</v>
      </c>
      <c r="E127" s="128" t="s">
        <v>59</v>
      </c>
      <c r="F127" s="128" t="s">
        <v>60</v>
      </c>
      <c r="G127" s="128" t="s">
        <v>159</v>
      </c>
      <c r="H127" s="128" t="s">
        <v>160</v>
      </c>
      <c r="I127" s="128" t="s">
        <v>161</v>
      </c>
      <c r="J127" s="128" t="s">
        <v>141</v>
      </c>
      <c r="K127" s="129" t="s">
        <v>162</v>
      </c>
      <c r="L127" s="130"/>
      <c r="M127" s="62" t="s">
        <v>1</v>
      </c>
      <c r="N127" s="63" t="s">
        <v>42</v>
      </c>
      <c r="O127" s="63" t="s">
        <v>163</v>
      </c>
      <c r="P127" s="63" t="s">
        <v>164</v>
      </c>
      <c r="Q127" s="63" t="s">
        <v>165</v>
      </c>
      <c r="R127" s="63" t="s">
        <v>166</v>
      </c>
      <c r="S127" s="63" t="s">
        <v>167</v>
      </c>
      <c r="T127" s="64" t="s">
        <v>168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75" customHeight="1">
      <c r="A128" s="32"/>
      <c r="B128" s="33"/>
      <c r="C128" s="69" t="s">
        <v>169</v>
      </c>
      <c r="D128" s="32"/>
      <c r="E128" s="32"/>
      <c r="F128" s="32"/>
      <c r="G128" s="32"/>
      <c r="H128" s="32"/>
      <c r="I128" s="32"/>
      <c r="J128" s="131">
        <f>BK128</f>
        <v>0</v>
      </c>
      <c r="K128" s="32"/>
      <c r="L128" s="33"/>
      <c r="M128" s="65"/>
      <c r="N128" s="56"/>
      <c r="O128" s="66"/>
      <c r="P128" s="132">
        <f>P129</f>
        <v>0</v>
      </c>
      <c r="Q128" s="66"/>
      <c r="R128" s="132">
        <f>R129</f>
        <v>3369.41559377</v>
      </c>
      <c r="S128" s="66"/>
      <c r="T128" s="133">
        <f>T129</f>
        <v>1134.94163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77</v>
      </c>
      <c r="AU128" s="17" t="s">
        <v>143</v>
      </c>
      <c r="BK128" s="134">
        <f>BK129</f>
        <v>0</v>
      </c>
    </row>
    <row r="129" spans="2:63" s="12" customFormat="1" ht="25.9" customHeight="1">
      <c r="B129" s="135"/>
      <c r="D129" s="136" t="s">
        <v>77</v>
      </c>
      <c r="E129" s="137" t="s">
        <v>170</v>
      </c>
      <c r="F129" s="137" t="s">
        <v>171</v>
      </c>
      <c r="I129" s="138"/>
      <c r="J129" s="139">
        <f>BK129</f>
        <v>0</v>
      </c>
      <c r="L129" s="135"/>
      <c r="M129" s="140"/>
      <c r="N129" s="141"/>
      <c r="O129" s="141"/>
      <c r="P129" s="142">
        <f>P130+P199+P206+P213+P294+P359+P373</f>
        <v>0</v>
      </c>
      <c r="Q129" s="141"/>
      <c r="R129" s="142">
        <f>R130+R199+R206+R213+R294+R359+R373</f>
        <v>3369.41559377</v>
      </c>
      <c r="S129" s="141"/>
      <c r="T129" s="143">
        <f>T130+T199+T206+T213+T294+T359+T373</f>
        <v>1134.94163</v>
      </c>
      <c r="AR129" s="136" t="s">
        <v>85</v>
      </c>
      <c r="AT129" s="144" t="s">
        <v>77</v>
      </c>
      <c r="AU129" s="144" t="s">
        <v>78</v>
      </c>
      <c r="AY129" s="136" t="s">
        <v>172</v>
      </c>
      <c r="BK129" s="145">
        <f>BK130+BK199+BK206+BK213+BK294+BK359+BK373</f>
        <v>0</v>
      </c>
    </row>
    <row r="130" spans="2:63" s="12" customFormat="1" ht="22.75" customHeight="1">
      <c r="B130" s="135"/>
      <c r="D130" s="136" t="s">
        <v>77</v>
      </c>
      <c r="E130" s="146" t="s">
        <v>85</v>
      </c>
      <c r="F130" s="146" t="s">
        <v>173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SUM(P131:P198)</f>
        <v>0</v>
      </c>
      <c r="Q130" s="141"/>
      <c r="R130" s="142">
        <f>SUM(R131:R198)</f>
        <v>0.0549665</v>
      </c>
      <c r="S130" s="141"/>
      <c r="T130" s="143">
        <f>SUM(T131:T198)</f>
        <v>1132.50763</v>
      </c>
      <c r="AR130" s="136" t="s">
        <v>85</v>
      </c>
      <c r="AT130" s="144" t="s">
        <v>77</v>
      </c>
      <c r="AU130" s="144" t="s">
        <v>85</v>
      </c>
      <c r="AY130" s="136" t="s">
        <v>172</v>
      </c>
      <c r="BK130" s="145">
        <f>SUM(BK131:BK198)</f>
        <v>0</v>
      </c>
    </row>
    <row r="131" spans="1:65" s="2" customFormat="1" ht="24.15" customHeight="1">
      <c r="A131" s="32"/>
      <c r="B131" s="148"/>
      <c r="C131" s="149" t="s">
        <v>85</v>
      </c>
      <c r="D131" s="149" t="s">
        <v>174</v>
      </c>
      <c r="E131" s="150" t="s">
        <v>1796</v>
      </c>
      <c r="F131" s="151" t="s">
        <v>1797</v>
      </c>
      <c r="G131" s="152" t="s">
        <v>177</v>
      </c>
      <c r="H131" s="153">
        <v>5.06</v>
      </c>
      <c r="I131" s="154"/>
      <c r="J131" s="155">
        <f>ROUND(I131*H131,2)</f>
        <v>0</v>
      </c>
      <c r="K131" s="151" t="s">
        <v>178</v>
      </c>
      <c r="L131" s="33"/>
      <c r="M131" s="156" t="s">
        <v>1</v>
      </c>
      <c r="N131" s="157" t="s">
        <v>43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0.417</v>
      </c>
      <c r="T131" s="159">
        <f>S131*H131</f>
        <v>2.1100199999999996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0" t="s">
        <v>179</v>
      </c>
      <c r="AT131" s="160" t="s">
        <v>174</v>
      </c>
      <c r="AU131" s="160" t="s">
        <v>88</v>
      </c>
      <c r="AY131" s="17" t="s">
        <v>172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7" t="s">
        <v>85</v>
      </c>
      <c r="BK131" s="161">
        <f>ROUND(I131*H131,2)</f>
        <v>0</v>
      </c>
      <c r="BL131" s="17" t="s">
        <v>179</v>
      </c>
      <c r="BM131" s="160" t="s">
        <v>1798</v>
      </c>
    </row>
    <row r="132" spans="2:51" s="13" customFormat="1" ht="10">
      <c r="B132" s="162"/>
      <c r="D132" s="163" t="s">
        <v>181</v>
      </c>
      <c r="E132" s="164" t="s">
        <v>1</v>
      </c>
      <c r="F132" s="165" t="s">
        <v>1799</v>
      </c>
      <c r="H132" s="166">
        <v>5.06</v>
      </c>
      <c r="I132" s="167"/>
      <c r="L132" s="162"/>
      <c r="M132" s="168"/>
      <c r="N132" s="169"/>
      <c r="O132" s="169"/>
      <c r="P132" s="169"/>
      <c r="Q132" s="169"/>
      <c r="R132" s="169"/>
      <c r="S132" s="169"/>
      <c r="T132" s="170"/>
      <c r="AT132" s="164" t="s">
        <v>181</v>
      </c>
      <c r="AU132" s="164" t="s">
        <v>88</v>
      </c>
      <c r="AV132" s="13" t="s">
        <v>88</v>
      </c>
      <c r="AW132" s="13" t="s">
        <v>34</v>
      </c>
      <c r="AX132" s="13" t="s">
        <v>85</v>
      </c>
      <c r="AY132" s="164" t="s">
        <v>172</v>
      </c>
    </row>
    <row r="133" spans="1:65" s="2" customFormat="1" ht="24.15" customHeight="1">
      <c r="A133" s="32"/>
      <c r="B133" s="148"/>
      <c r="C133" s="149" t="s">
        <v>88</v>
      </c>
      <c r="D133" s="149" t="s">
        <v>174</v>
      </c>
      <c r="E133" s="150" t="s">
        <v>1800</v>
      </c>
      <c r="F133" s="151" t="s">
        <v>1801</v>
      </c>
      <c r="G133" s="152" t="s">
        <v>177</v>
      </c>
      <c r="H133" s="153">
        <v>9.02</v>
      </c>
      <c r="I133" s="154"/>
      <c r="J133" s="155">
        <f>ROUND(I133*H133,2)</f>
        <v>0</v>
      </c>
      <c r="K133" s="151" t="s">
        <v>178</v>
      </c>
      <c r="L133" s="33"/>
      <c r="M133" s="156" t="s">
        <v>1</v>
      </c>
      <c r="N133" s="157" t="s">
        <v>43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0.295</v>
      </c>
      <c r="T133" s="159">
        <f>S133*H133</f>
        <v>2.6609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0" t="s">
        <v>179</v>
      </c>
      <c r="AT133" s="160" t="s">
        <v>174</v>
      </c>
      <c r="AU133" s="160" t="s">
        <v>88</v>
      </c>
      <c r="AY133" s="17" t="s">
        <v>172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7" t="s">
        <v>85</v>
      </c>
      <c r="BK133" s="161">
        <f>ROUND(I133*H133,2)</f>
        <v>0</v>
      </c>
      <c r="BL133" s="17" t="s">
        <v>179</v>
      </c>
      <c r="BM133" s="160" t="s">
        <v>1802</v>
      </c>
    </row>
    <row r="134" spans="2:51" s="13" customFormat="1" ht="10">
      <c r="B134" s="162"/>
      <c r="D134" s="163" t="s">
        <v>181</v>
      </c>
      <c r="E134" s="164" t="s">
        <v>1</v>
      </c>
      <c r="F134" s="165" t="s">
        <v>1803</v>
      </c>
      <c r="H134" s="166">
        <v>9.02</v>
      </c>
      <c r="I134" s="167"/>
      <c r="L134" s="162"/>
      <c r="M134" s="168"/>
      <c r="N134" s="169"/>
      <c r="O134" s="169"/>
      <c r="P134" s="169"/>
      <c r="Q134" s="169"/>
      <c r="R134" s="169"/>
      <c r="S134" s="169"/>
      <c r="T134" s="170"/>
      <c r="AT134" s="164" t="s">
        <v>181</v>
      </c>
      <c r="AU134" s="164" t="s">
        <v>88</v>
      </c>
      <c r="AV134" s="13" t="s">
        <v>88</v>
      </c>
      <c r="AW134" s="13" t="s">
        <v>34</v>
      </c>
      <c r="AX134" s="13" t="s">
        <v>85</v>
      </c>
      <c r="AY134" s="164" t="s">
        <v>172</v>
      </c>
    </row>
    <row r="135" spans="1:65" s="2" customFormat="1" ht="24.15" customHeight="1">
      <c r="A135" s="32"/>
      <c r="B135" s="148"/>
      <c r="C135" s="149" t="s">
        <v>186</v>
      </c>
      <c r="D135" s="149" t="s">
        <v>174</v>
      </c>
      <c r="E135" s="150" t="s">
        <v>1804</v>
      </c>
      <c r="F135" s="151" t="s">
        <v>1805</v>
      </c>
      <c r="G135" s="152" t="s">
        <v>177</v>
      </c>
      <c r="H135" s="153">
        <v>522.56</v>
      </c>
      <c r="I135" s="154"/>
      <c r="J135" s="155">
        <f>ROUND(I135*H135,2)</f>
        <v>0</v>
      </c>
      <c r="K135" s="151" t="s">
        <v>178</v>
      </c>
      <c r="L135" s="33"/>
      <c r="M135" s="156" t="s">
        <v>1</v>
      </c>
      <c r="N135" s="157" t="s">
        <v>43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0.32</v>
      </c>
      <c r="T135" s="159">
        <f>S135*H135</f>
        <v>167.21919999999997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0" t="s">
        <v>179</v>
      </c>
      <c r="AT135" s="160" t="s">
        <v>174</v>
      </c>
      <c r="AU135" s="160" t="s">
        <v>88</v>
      </c>
      <c r="AY135" s="17" t="s">
        <v>172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7" t="s">
        <v>85</v>
      </c>
      <c r="BK135" s="161">
        <f>ROUND(I135*H135,2)</f>
        <v>0</v>
      </c>
      <c r="BL135" s="17" t="s">
        <v>179</v>
      </c>
      <c r="BM135" s="160" t="s">
        <v>1806</v>
      </c>
    </row>
    <row r="136" spans="2:51" s="13" customFormat="1" ht="10">
      <c r="B136" s="162"/>
      <c r="D136" s="163" t="s">
        <v>181</v>
      </c>
      <c r="E136" s="164" t="s">
        <v>1</v>
      </c>
      <c r="F136" s="165" t="s">
        <v>1807</v>
      </c>
      <c r="H136" s="166">
        <v>64.52</v>
      </c>
      <c r="I136" s="167"/>
      <c r="L136" s="162"/>
      <c r="M136" s="168"/>
      <c r="N136" s="169"/>
      <c r="O136" s="169"/>
      <c r="P136" s="169"/>
      <c r="Q136" s="169"/>
      <c r="R136" s="169"/>
      <c r="S136" s="169"/>
      <c r="T136" s="170"/>
      <c r="AT136" s="164" t="s">
        <v>181</v>
      </c>
      <c r="AU136" s="164" t="s">
        <v>88</v>
      </c>
      <c r="AV136" s="13" t="s">
        <v>88</v>
      </c>
      <c r="AW136" s="13" t="s">
        <v>34</v>
      </c>
      <c r="AX136" s="13" t="s">
        <v>78</v>
      </c>
      <c r="AY136" s="164" t="s">
        <v>172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1808</v>
      </c>
      <c r="H137" s="166">
        <v>458.04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78</v>
      </c>
      <c r="AY137" s="164" t="s">
        <v>172</v>
      </c>
    </row>
    <row r="138" spans="2:51" s="14" customFormat="1" ht="10">
      <c r="B138" s="175"/>
      <c r="D138" s="163" t="s">
        <v>181</v>
      </c>
      <c r="E138" s="176" t="s">
        <v>1</v>
      </c>
      <c r="F138" s="177" t="s">
        <v>221</v>
      </c>
      <c r="H138" s="178">
        <v>522.56</v>
      </c>
      <c r="I138" s="179"/>
      <c r="L138" s="175"/>
      <c r="M138" s="180"/>
      <c r="N138" s="181"/>
      <c r="O138" s="181"/>
      <c r="P138" s="181"/>
      <c r="Q138" s="181"/>
      <c r="R138" s="181"/>
      <c r="S138" s="181"/>
      <c r="T138" s="182"/>
      <c r="AT138" s="176" t="s">
        <v>181</v>
      </c>
      <c r="AU138" s="176" t="s">
        <v>88</v>
      </c>
      <c r="AV138" s="14" t="s">
        <v>179</v>
      </c>
      <c r="AW138" s="14" t="s">
        <v>34</v>
      </c>
      <c r="AX138" s="14" t="s">
        <v>85</v>
      </c>
      <c r="AY138" s="176" t="s">
        <v>172</v>
      </c>
    </row>
    <row r="139" spans="1:65" s="2" customFormat="1" ht="24.15" customHeight="1">
      <c r="A139" s="32"/>
      <c r="B139" s="148"/>
      <c r="C139" s="149" t="s">
        <v>179</v>
      </c>
      <c r="D139" s="149" t="s">
        <v>174</v>
      </c>
      <c r="E139" s="150" t="s">
        <v>1809</v>
      </c>
      <c r="F139" s="151" t="s">
        <v>1810</v>
      </c>
      <c r="G139" s="152" t="s">
        <v>177</v>
      </c>
      <c r="H139" s="153">
        <v>91.13</v>
      </c>
      <c r="I139" s="154"/>
      <c r="J139" s="155">
        <f>ROUND(I139*H139,2)</f>
        <v>0</v>
      </c>
      <c r="K139" s="151" t="s">
        <v>178</v>
      </c>
      <c r="L139" s="33"/>
      <c r="M139" s="156" t="s">
        <v>1</v>
      </c>
      <c r="N139" s="157" t="s">
        <v>43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0.29</v>
      </c>
      <c r="T139" s="159">
        <f>S139*H139</f>
        <v>26.427699999999998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0" t="s">
        <v>179</v>
      </c>
      <c r="AT139" s="160" t="s">
        <v>174</v>
      </c>
      <c r="AU139" s="160" t="s">
        <v>88</v>
      </c>
      <c r="AY139" s="17" t="s">
        <v>172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7" t="s">
        <v>85</v>
      </c>
      <c r="BK139" s="161">
        <f>ROUND(I139*H139,2)</f>
        <v>0</v>
      </c>
      <c r="BL139" s="17" t="s">
        <v>179</v>
      </c>
      <c r="BM139" s="160" t="s">
        <v>1811</v>
      </c>
    </row>
    <row r="140" spans="2:51" s="13" customFormat="1" ht="10">
      <c r="B140" s="162"/>
      <c r="D140" s="163" t="s">
        <v>181</v>
      </c>
      <c r="E140" s="164" t="s">
        <v>1</v>
      </c>
      <c r="F140" s="165" t="s">
        <v>1812</v>
      </c>
      <c r="H140" s="166">
        <v>91.13</v>
      </c>
      <c r="I140" s="167"/>
      <c r="L140" s="162"/>
      <c r="M140" s="168"/>
      <c r="N140" s="169"/>
      <c r="O140" s="169"/>
      <c r="P140" s="169"/>
      <c r="Q140" s="169"/>
      <c r="R140" s="169"/>
      <c r="S140" s="169"/>
      <c r="T140" s="170"/>
      <c r="AT140" s="164" t="s">
        <v>181</v>
      </c>
      <c r="AU140" s="164" t="s">
        <v>88</v>
      </c>
      <c r="AV140" s="13" t="s">
        <v>88</v>
      </c>
      <c r="AW140" s="13" t="s">
        <v>34</v>
      </c>
      <c r="AX140" s="13" t="s">
        <v>85</v>
      </c>
      <c r="AY140" s="164" t="s">
        <v>172</v>
      </c>
    </row>
    <row r="141" spans="1:65" s="2" customFormat="1" ht="24.15" customHeight="1">
      <c r="A141" s="32"/>
      <c r="B141" s="148"/>
      <c r="C141" s="149" t="s">
        <v>197</v>
      </c>
      <c r="D141" s="149" t="s">
        <v>174</v>
      </c>
      <c r="E141" s="150" t="s">
        <v>1813</v>
      </c>
      <c r="F141" s="151" t="s">
        <v>1814</v>
      </c>
      <c r="G141" s="152" t="s">
        <v>177</v>
      </c>
      <c r="H141" s="153">
        <v>578.9</v>
      </c>
      <c r="I141" s="154"/>
      <c r="J141" s="155">
        <f>ROUND(I141*H141,2)</f>
        <v>0</v>
      </c>
      <c r="K141" s="151" t="s">
        <v>178</v>
      </c>
      <c r="L141" s="33"/>
      <c r="M141" s="156" t="s">
        <v>1</v>
      </c>
      <c r="N141" s="157" t="s">
        <v>43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0.17</v>
      </c>
      <c r="T141" s="159">
        <f>S141*H141</f>
        <v>98.413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0" t="s">
        <v>179</v>
      </c>
      <c r="AT141" s="160" t="s">
        <v>174</v>
      </c>
      <c r="AU141" s="160" t="s">
        <v>88</v>
      </c>
      <c r="AY141" s="17" t="s">
        <v>172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7" t="s">
        <v>85</v>
      </c>
      <c r="BK141" s="161">
        <f>ROUND(I141*H141,2)</f>
        <v>0</v>
      </c>
      <c r="BL141" s="17" t="s">
        <v>179</v>
      </c>
      <c r="BM141" s="160" t="s">
        <v>1815</v>
      </c>
    </row>
    <row r="142" spans="2:51" s="13" customFormat="1" ht="10">
      <c r="B142" s="162"/>
      <c r="D142" s="163" t="s">
        <v>181</v>
      </c>
      <c r="E142" s="164" t="s">
        <v>1</v>
      </c>
      <c r="F142" s="165" t="s">
        <v>1816</v>
      </c>
      <c r="H142" s="166">
        <v>90.32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34</v>
      </c>
      <c r="AX142" s="13" t="s">
        <v>78</v>
      </c>
      <c r="AY142" s="164" t="s">
        <v>172</v>
      </c>
    </row>
    <row r="143" spans="2:51" s="13" customFormat="1" ht="10">
      <c r="B143" s="162"/>
      <c r="D143" s="163" t="s">
        <v>181</v>
      </c>
      <c r="E143" s="164" t="s">
        <v>1</v>
      </c>
      <c r="F143" s="165" t="s">
        <v>1817</v>
      </c>
      <c r="H143" s="166">
        <v>488.58</v>
      </c>
      <c r="I143" s="167"/>
      <c r="L143" s="162"/>
      <c r="M143" s="168"/>
      <c r="N143" s="169"/>
      <c r="O143" s="169"/>
      <c r="P143" s="169"/>
      <c r="Q143" s="169"/>
      <c r="R143" s="169"/>
      <c r="S143" s="169"/>
      <c r="T143" s="170"/>
      <c r="AT143" s="164" t="s">
        <v>181</v>
      </c>
      <c r="AU143" s="164" t="s">
        <v>88</v>
      </c>
      <c r="AV143" s="13" t="s">
        <v>88</v>
      </c>
      <c r="AW143" s="13" t="s">
        <v>34</v>
      </c>
      <c r="AX143" s="13" t="s">
        <v>78</v>
      </c>
      <c r="AY143" s="164" t="s">
        <v>172</v>
      </c>
    </row>
    <row r="144" spans="2:51" s="14" customFormat="1" ht="10">
      <c r="B144" s="175"/>
      <c r="D144" s="163" t="s">
        <v>181</v>
      </c>
      <c r="E144" s="176" t="s">
        <v>1</v>
      </c>
      <c r="F144" s="177" t="s">
        <v>221</v>
      </c>
      <c r="H144" s="178">
        <v>578.9</v>
      </c>
      <c r="I144" s="179"/>
      <c r="L144" s="175"/>
      <c r="M144" s="180"/>
      <c r="N144" s="181"/>
      <c r="O144" s="181"/>
      <c r="P144" s="181"/>
      <c r="Q144" s="181"/>
      <c r="R144" s="181"/>
      <c r="S144" s="181"/>
      <c r="T144" s="182"/>
      <c r="AT144" s="176" t="s">
        <v>181</v>
      </c>
      <c r="AU144" s="176" t="s">
        <v>88</v>
      </c>
      <c r="AV144" s="14" t="s">
        <v>179</v>
      </c>
      <c r="AW144" s="14" t="s">
        <v>34</v>
      </c>
      <c r="AX144" s="14" t="s">
        <v>85</v>
      </c>
      <c r="AY144" s="176" t="s">
        <v>172</v>
      </c>
    </row>
    <row r="145" spans="1:65" s="2" customFormat="1" ht="24.15" customHeight="1">
      <c r="A145" s="32"/>
      <c r="B145" s="148"/>
      <c r="C145" s="149" t="s">
        <v>202</v>
      </c>
      <c r="D145" s="149" t="s">
        <v>174</v>
      </c>
      <c r="E145" s="150" t="s">
        <v>1545</v>
      </c>
      <c r="F145" s="151" t="s">
        <v>1546</v>
      </c>
      <c r="G145" s="152" t="s">
        <v>177</v>
      </c>
      <c r="H145" s="153">
        <v>1297.97</v>
      </c>
      <c r="I145" s="154"/>
      <c r="J145" s="155">
        <f>ROUND(I145*H145,2)</f>
        <v>0</v>
      </c>
      <c r="K145" s="151" t="s">
        <v>178</v>
      </c>
      <c r="L145" s="33"/>
      <c r="M145" s="156" t="s">
        <v>1</v>
      </c>
      <c r="N145" s="157" t="s">
        <v>43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0.44</v>
      </c>
      <c r="T145" s="159">
        <f>S145*H145</f>
        <v>571.1068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0" t="s">
        <v>179</v>
      </c>
      <c r="AT145" s="160" t="s">
        <v>174</v>
      </c>
      <c r="AU145" s="160" t="s">
        <v>88</v>
      </c>
      <c r="AY145" s="17" t="s">
        <v>172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7" t="s">
        <v>85</v>
      </c>
      <c r="BK145" s="161">
        <f>ROUND(I145*H145,2)</f>
        <v>0</v>
      </c>
      <c r="BL145" s="17" t="s">
        <v>179</v>
      </c>
      <c r="BM145" s="160" t="s">
        <v>1818</v>
      </c>
    </row>
    <row r="146" spans="2:51" s="13" customFormat="1" ht="10">
      <c r="B146" s="162"/>
      <c r="D146" s="163" t="s">
        <v>181</v>
      </c>
      <c r="E146" s="164" t="s">
        <v>1</v>
      </c>
      <c r="F146" s="165" t="s">
        <v>1819</v>
      </c>
      <c r="H146" s="166">
        <v>25.66</v>
      </c>
      <c r="I146" s="167"/>
      <c r="L146" s="162"/>
      <c r="M146" s="168"/>
      <c r="N146" s="169"/>
      <c r="O146" s="169"/>
      <c r="P146" s="169"/>
      <c r="Q146" s="169"/>
      <c r="R146" s="169"/>
      <c r="S146" s="169"/>
      <c r="T146" s="170"/>
      <c r="AT146" s="164" t="s">
        <v>181</v>
      </c>
      <c r="AU146" s="164" t="s">
        <v>88</v>
      </c>
      <c r="AV146" s="13" t="s">
        <v>88</v>
      </c>
      <c r="AW146" s="13" t="s">
        <v>34</v>
      </c>
      <c r="AX146" s="13" t="s">
        <v>78</v>
      </c>
      <c r="AY146" s="164" t="s">
        <v>172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1820</v>
      </c>
      <c r="H147" s="166">
        <v>1272.31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78</v>
      </c>
      <c r="AY147" s="164" t="s">
        <v>172</v>
      </c>
    </row>
    <row r="148" spans="2:51" s="14" customFormat="1" ht="10">
      <c r="B148" s="175"/>
      <c r="D148" s="163" t="s">
        <v>181</v>
      </c>
      <c r="E148" s="176" t="s">
        <v>1</v>
      </c>
      <c r="F148" s="177" t="s">
        <v>221</v>
      </c>
      <c r="H148" s="178">
        <v>1297.97</v>
      </c>
      <c r="I148" s="179"/>
      <c r="L148" s="175"/>
      <c r="M148" s="180"/>
      <c r="N148" s="181"/>
      <c r="O148" s="181"/>
      <c r="P148" s="181"/>
      <c r="Q148" s="181"/>
      <c r="R148" s="181"/>
      <c r="S148" s="181"/>
      <c r="T148" s="182"/>
      <c r="AT148" s="176" t="s">
        <v>181</v>
      </c>
      <c r="AU148" s="176" t="s">
        <v>88</v>
      </c>
      <c r="AV148" s="14" t="s">
        <v>179</v>
      </c>
      <c r="AW148" s="14" t="s">
        <v>34</v>
      </c>
      <c r="AX148" s="14" t="s">
        <v>85</v>
      </c>
      <c r="AY148" s="176" t="s">
        <v>172</v>
      </c>
    </row>
    <row r="149" spans="1:65" s="2" customFormat="1" ht="24.15" customHeight="1">
      <c r="A149" s="32"/>
      <c r="B149" s="148"/>
      <c r="C149" s="149" t="s">
        <v>206</v>
      </c>
      <c r="D149" s="149" t="s">
        <v>174</v>
      </c>
      <c r="E149" s="150" t="s">
        <v>1821</v>
      </c>
      <c r="F149" s="151" t="s">
        <v>1822</v>
      </c>
      <c r="G149" s="152" t="s">
        <v>177</v>
      </c>
      <c r="H149" s="153">
        <v>11.72</v>
      </c>
      <c r="I149" s="154"/>
      <c r="J149" s="155">
        <f>ROUND(I149*H149,2)</f>
        <v>0</v>
      </c>
      <c r="K149" s="151" t="s">
        <v>178</v>
      </c>
      <c r="L149" s="33"/>
      <c r="M149" s="156" t="s">
        <v>1</v>
      </c>
      <c r="N149" s="157" t="s">
        <v>43</v>
      </c>
      <c r="O149" s="58"/>
      <c r="P149" s="158">
        <f>O149*H149</f>
        <v>0</v>
      </c>
      <c r="Q149" s="158">
        <v>0</v>
      </c>
      <c r="R149" s="158">
        <f>Q149*H149</f>
        <v>0</v>
      </c>
      <c r="S149" s="158">
        <v>0.24</v>
      </c>
      <c r="T149" s="159">
        <f>S149*H149</f>
        <v>2.8128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0" t="s">
        <v>179</v>
      </c>
      <c r="AT149" s="160" t="s">
        <v>174</v>
      </c>
      <c r="AU149" s="160" t="s">
        <v>88</v>
      </c>
      <c r="AY149" s="17" t="s">
        <v>172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7" t="s">
        <v>85</v>
      </c>
      <c r="BK149" s="161">
        <f>ROUND(I149*H149,2)</f>
        <v>0</v>
      </c>
      <c r="BL149" s="17" t="s">
        <v>179</v>
      </c>
      <c r="BM149" s="160" t="s">
        <v>1823</v>
      </c>
    </row>
    <row r="150" spans="2:51" s="13" customFormat="1" ht="10">
      <c r="B150" s="162"/>
      <c r="D150" s="163" t="s">
        <v>181</v>
      </c>
      <c r="E150" s="164" t="s">
        <v>1</v>
      </c>
      <c r="F150" s="165" t="s">
        <v>1824</v>
      </c>
      <c r="H150" s="166">
        <v>11.72</v>
      </c>
      <c r="I150" s="167"/>
      <c r="L150" s="162"/>
      <c r="M150" s="168"/>
      <c r="N150" s="169"/>
      <c r="O150" s="169"/>
      <c r="P150" s="169"/>
      <c r="Q150" s="169"/>
      <c r="R150" s="169"/>
      <c r="S150" s="169"/>
      <c r="T150" s="170"/>
      <c r="AT150" s="164" t="s">
        <v>181</v>
      </c>
      <c r="AU150" s="164" t="s">
        <v>88</v>
      </c>
      <c r="AV150" s="13" t="s">
        <v>88</v>
      </c>
      <c r="AW150" s="13" t="s">
        <v>34</v>
      </c>
      <c r="AX150" s="13" t="s">
        <v>85</v>
      </c>
      <c r="AY150" s="164" t="s">
        <v>172</v>
      </c>
    </row>
    <row r="151" spans="1:65" s="2" customFormat="1" ht="24.15" customHeight="1">
      <c r="A151" s="32"/>
      <c r="B151" s="148"/>
      <c r="C151" s="149" t="s">
        <v>211</v>
      </c>
      <c r="D151" s="149" t="s">
        <v>174</v>
      </c>
      <c r="E151" s="150" t="s">
        <v>1825</v>
      </c>
      <c r="F151" s="151" t="s">
        <v>1826</v>
      </c>
      <c r="G151" s="152" t="s">
        <v>177</v>
      </c>
      <c r="H151" s="153">
        <v>1099.33</v>
      </c>
      <c r="I151" s="154"/>
      <c r="J151" s="155">
        <f>ROUND(I151*H151,2)</f>
        <v>0</v>
      </c>
      <c r="K151" s="151" t="s">
        <v>178</v>
      </c>
      <c r="L151" s="33"/>
      <c r="M151" s="156" t="s">
        <v>1</v>
      </c>
      <c r="N151" s="157" t="s">
        <v>43</v>
      </c>
      <c r="O151" s="58"/>
      <c r="P151" s="158">
        <f>O151*H151</f>
        <v>0</v>
      </c>
      <c r="Q151" s="158">
        <v>5E-05</v>
      </c>
      <c r="R151" s="158">
        <f>Q151*H151</f>
        <v>0.0549665</v>
      </c>
      <c r="S151" s="158">
        <v>0.077</v>
      </c>
      <c r="T151" s="159">
        <f>S151*H151</f>
        <v>84.64841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0" t="s">
        <v>179</v>
      </c>
      <c r="AT151" s="160" t="s">
        <v>174</v>
      </c>
      <c r="AU151" s="160" t="s">
        <v>88</v>
      </c>
      <c r="AY151" s="17" t="s">
        <v>172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7" t="s">
        <v>85</v>
      </c>
      <c r="BK151" s="161">
        <f>ROUND(I151*H151,2)</f>
        <v>0</v>
      </c>
      <c r="BL151" s="17" t="s">
        <v>179</v>
      </c>
      <c r="BM151" s="160" t="s">
        <v>1827</v>
      </c>
    </row>
    <row r="152" spans="2:51" s="13" customFormat="1" ht="10">
      <c r="B152" s="162"/>
      <c r="D152" s="163" t="s">
        <v>181</v>
      </c>
      <c r="E152" s="164" t="s">
        <v>1</v>
      </c>
      <c r="F152" s="165" t="s">
        <v>1828</v>
      </c>
      <c r="H152" s="166">
        <v>1099.33</v>
      </c>
      <c r="I152" s="167"/>
      <c r="L152" s="162"/>
      <c r="M152" s="168"/>
      <c r="N152" s="169"/>
      <c r="O152" s="169"/>
      <c r="P152" s="169"/>
      <c r="Q152" s="169"/>
      <c r="R152" s="169"/>
      <c r="S152" s="169"/>
      <c r="T152" s="170"/>
      <c r="AT152" s="164" t="s">
        <v>181</v>
      </c>
      <c r="AU152" s="164" t="s">
        <v>88</v>
      </c>
      <c r="AV152" s="13" t="s">
        <v>88</v>
      </c>
      <c r="AW152" s="13" t="s">
        <v>34</v>
      </c>
      <c r="AX152" s="13" t="s">
        <v>85</v>
      </c>
      <c r="AY152" s="164" t="s">
        <v>172</v>
      </c>
    </row>
    <row r="153" spans="1:65" s="2" customFormat="1" ht="14.4" customHeight="1">
      <c r="A153" s="32"/>
      <c r="B153" s="148"/>
      <c r="C153" s="149" t="s">
        <v>222</v>
      </c>
      <c r="D153" s="149" t="s">
        <v>174</v>
      </c>
      <c r="E153" s="150" t="s">
        <v>667</v>
      </c>
      <c r="F153" s="151" t="s">
        <v>668</v>
      </c>
      <c r="G153" s="152" t="s">
        <v>200</v>
      </c>
      <c r="H153" s="153">
        <v>610.72</v>
      </c>
      <c r="I153" s="154"/>
      <c r="J153" s="155">
        <f>ROUND(I153*H153,2)</f>
        <v>0</v>
      </c>
      <c r="K153" s="151" t="s">
        <v>178</v>
      </c>
      <c r="L153" s="33"/>
      <c r="M153" s="156" t="s">
        <v>1</v>
      </c>
      <c r="N153" s="157" t="s">
        <v>43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0.29</v>
      </c>
      <c r="T153" s="159">
        <f>S153*H153</f>
        <v>177.1088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0" t="s">
        <v>179</v>
      </c>
      <c r="AT153" s="160" t="s">
        <v>174</v>
      </c>
      <c r="AU153" s="160" t="s">
        <v>88</v>
      </c>
      <c r="AY153" s="17" t="s">
        <v>172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7" t="s">
        <v>85</v>
      </c>
      <c r="BK153" s="161">
        <f>ROUND(I153*H153,2)</f>
        <v>0</v>
      </c>
      <c r="BL153" s="17" t="s">
        <v>179</v>
      </c>
      <c r="BM153" s="160" t="s">
        <v>1829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1830</v>
      </c>
      <c r="H154" s="166">
        <v>610.72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85</v>
      </c>
      <c r="AY154" s="164" t="s">
        <v>172</v>
      </c>
    </row>
    <row r="155" spans="1:65" s="2" customFormat="1" ht="24.15" customHeight="1">
      <c r="A155" s="32"/>
      <c r="B155" s="148"/>
      <c r="C155" s="149" t="s">
        <v>230</v>
      </c>
      <c r="D155" s="149" t="s">
        <v>174</v>
      </c>
      <c r="E155" s="150" t="s">
        <v>207</v>
      </c>
      <c r="F155" s="151" t="s">
        <v>208</v>
      </c>
      <c r="G155" s="152" t="s">
        <v>177</v>
      </c>
      <c r="H155" s="153">
        <v>508.2</v>
      </c>
      <c r="I155" s="154"/>
      <c r="J155" s="155">
        <f>ROUND(I155*H155,2)</f>
        <v>0</v>
      </c>
      <c r="K155" s="151" t="s">
        <v>178</v>
      </c>
      <c r="L155" s="33"/>
      <c r="M155" s="156" t="s">
        <v>1</v>
      </c>
      <c r="N155" s="157" t="s">
        <v>43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0" t="s">
        <v>179</v>
      </c>
      <c r="AT155" s="160" t="s">
        <v>174</v>
      </c>
      <c r="AU155" s="160" t="s">
        <v>88</v>
      </c>
      <c r="AY155" s="17" t="s">
        <v>172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7" t="s">
        <v>85</v>
      </c>
      <c r="BK155" s="161">
        <f>ROUND(I155*H155,2)</f>
        <v>0</v>
      </c>
      <c r="BL155" s="17" t="s">
        <v>179</v>
      </c>
      <c r="BM155" s="160" t="s">
        <v>1831</v>
      </c>
    </row>
    <row r="156" spans="2:51" s="13" customFormat="1" ht="10">
      <c r="B156" s="162"/>
      <c r="D156" s="163" t="s">
        <v>181</v>
      </c>
      <c r="E156" s="164" t="s">
        <v>1</v>
      </c>
      <c r="F156" s="165" t="s">
        <v>1832</v>
      </c>
      <c r="H156" s="166">
        <v>508.2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85</v>
      </c>
      <c r="AY156" s="164" t="s">
        <v>172</v>
      </c>
    </row>
    <row r="157" spans="1:65" s="2" customFormat="1" ht="24.15" customHeight="1">
      <c r="A157" s="32"/>
      <c r="B157" s="148"/>
      <c r="C157" s="149" t="s">
        <v>234</v>
      </c>
      <c r="D157" s="149" t="s">
        <v>174</v>
      </c>
      <c r="E157" s="150" t="s">
        <v>1833</v>
      </c>
      <c r="F157" s="151" t="s">
        <v>1834</v>
      </c>
      <c r="G157" s="152" t="s">
        <v>214</v>
      </c>
      <c r="H157" s="153">
        <v>681.762</v>
      </c>
      <c r="I157" s="154"/>
      <c r="J157" s="155">
        <f>ROUND(I157*H157,2)</f>
        <v>0</v>
      </c>
      <c r="K157" s="151" t="s">
        <v>178</v>
      </c>
      <c r="L157" s="33"/>
      <c r="M157" s="156" t="s">
        <v>1</v>
      </c>
      <c r="N157" s="157" t="s">
        <v>43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</v>
      </c>
      <c r="T157" s="15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0" t="s">
        <v>179</v>
      </c>
      <c r="AT157" s="160" t="s">
        <v>174</v>
      </c>
      <c r="AU157" s="160" t="s">
        <v>88</v>
      </c>
      <c r="AY157" s="17" t="s">
        <v>172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7" t="s">
        <v>85</v>
      </c>
      <c r="BK157" s="161">
        <f>ROUND(I157*H157,2)</f>
        <v>0</v>
      </c>
      <c r="BL157" s="17" t="s">
        <v>179</v>
      </c>
      <c r="BM157" s="160" t="s">
        <v>1835</v>
      </c>
    </row>
    <row r="158" spans="2:51" s="13" customFormat="1" ht="10">
      <c r="B158" s="162"/>
      <c r="D158" s="163" t="s">
        <v>181</v>
      </c>
      <c r="E158" s="164" t="s">
        <v>1</v>
      </c>
      <c r="F158" s="165" t="s">
        <v>1836</v>
      </c>
      <c r="H158" s="166">
        <v>249.86</v>
      </c>
      <c r="I158" s="167"/>
      <c r="L158" s="162"/>
      <c r="M158" s="168"/>
      <c r="N158" s="169"/>
      <c r="O158" s="169"/>
      <c r="P158" s="169"/>
      <c r="Q158" s="169"/>
      <c r="R158" s="169"/>
      <c r="S158" s="169"/>
      <c r="T158" s="170"/>
      <c r="AT158" s="164" t="s">
        <v>181</v>
      </c>
      <c r="AU158" s="164" t="s">
        <v>88</v>
      </c>
      <c r="AV158" s="13" t="s">
        <v>88</v>
      </c>
      <c r="AW158" s="13" t="s">
        <v>34</v>
      </c>
      <c r="AX158" s="13" t="s">
        <v>78</v>
      </c>
      <c r="AY158" s="164" t="s">
        <v>172</v>
      </c>
    </row>
    <row r="159" spans="2:51" s="13" customFormat="1" ht="10">
      <c r="B159" s="162"/>
      <c r="D159" s="163" t="s">
        <v>181</v>
      </c>
      <c r="E159" s="164" t="s">
        <v>1</v>
      </c>
      <c r="F159" s="165" t="s">
        <v>1837</v>
      </c>
      <c r="H159" s="166">
        <v>110.43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181</v>
      </c>
      <c r="AU159" s="164" t="s">
        <v>88</v>
      </c>
      <c r="AV159" s="13" t="s">
        <v>88</v>
      </c>
      <c r="AW159" s="13" t="s">
        <v>34</v>
      </c>
      <c r="AX159" s="13" t="s">
        <v>78</v>
      </c>
      <c r="AY159" s="164" t="s">
        <v>172</v>
      </c>
    </row>
    <row r="160" spans="2:51" s="13" customFormat="1" ht="20">
      <c r="B160" s="162"/>
      <c r="D160" s="163" t="s">
        <v>181</v>
      </c>
      <c r="E160" s="164" t="s">
        <v>1</v>
      </c>
      <c r="F160" s="165" t="s">
        <v>1838</v>
      </c>
      <c r="H160" s="166">
        <v>275.951</v>
      </c>
      <c r="I160" s="167"/>
      <c r="L160" s="162"/>
      <c r="M160" s="168"/>
      <c r="N160" s="169"/>
      <c r="O160" s="169"/>
      <c r="P160" s="169"/>
      <c r="Q160" s="169"/>
      <c r="R160" s="169"/>
      <c r="S160" s="169"/>
      <c r="T160" s="170"/>
      <c r="AT160" s="164" t="s">
        <v>181</v>
      </c>
      <c r="AU160" s="164" t="s">
        <v>88</v>
      </c>
      <c r="AV160" s="13" t="s">
        <v>88</v>
      </c>
      <c r="AW160" s="13" t="s">
        <v>34</v>
      </c>
      <c r="AX160" s="13" t="s">
        <v>78</v>
      </c>
      <c r="AY160" s="164" t="s">
        <v>172</v>
      </c>
    </row>
    <row r="161" spans="2:51" s="13" customFormat="1" ht="20">
      <c r="B161" s="162"/>
      <c r="D161" s="163" t="s">
        <v>181</v>
      </c>
      <c r="E161" s="164" t="s">
        <v>1</v>
      </c>
      <c r="F161" s="165" t="s">
        <v>1839</v>
      </c>
      <c r="H161" s="166">
        <v>45.521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34</v>
      </c>
      <c r="AX161" s="13" t="s">
        <v>78</v>
      </c>
      <c r="AY161" s="164" t="s">
        <v>172</v>
      </c>
    </row>
    <row r="162" spans="2:51" s="14" customFormat="1" ht="10">
      <c r="B162" s="175"/>
      <c r="D162" s="163" t="s">
        <v>181</v>
      </c>
      <c r="E162" s="176" t="s">
        <v>1</v>
      </c>
      <c r="F162" s="177" t="s">
        <v>221</v>
      </c>
      <c r="H162" s="178">
        <v>681.762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181</v>
      </c>
      <c r="AU162" s="176" t="s">
        <v>88</v>
      </c>
      <c r="AV162" s="14" t="s">
        <v>179</v>
      </c>
      <c r="AW162" s="14" t="s">
        <v>34</v>
      </c>
      <c r="AX162" s="14" t="s">
        <v>85</v>
      </c>
      <c r="AY162" s="176" t="s">
        <v>172</v>
      </c>
    </row>
    <row r="163" spans="1:65" s="2" customFormat="1" ht="24.15" customHeight="1">
      <c r="A163" s="32"/>
      <c r="B163" s="148"/>
      <c r="C163" s="149" t="s">
        <v>240</v>
      </c>
      <c r="D163" s="149" t="s">
        <v>174</v>
      </c>
      <c r="E163" s="150" t="s">
        <v>1563</v>
      </c>
      <c r="F163" s="151" t="s">
        <v>1564</v>
      </c>
      <c r="G163" s="152" t="s">
        <v>214</v>
      </c>
      <c r="H163" s="153">
        <v>769</v>
      </c>
      <c r="I163" s="154"/>
      <c r="J163" s="155">
        <f>ROUND(I163*H163,2)</f>
        <v>0</v>
      </c>
      <c r="K163" s="151" t="s">
        <v>178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179</v>
      </c>
      <c r="AT163" s="160" t="s">
        <v>174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179</v>
      </c>
      <c r="BM163" s="160" t="s">
        <v>1840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1841</v>
      </c>
      <c r="H164" s="166">
        <v>335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78</v>
      </c>
      <c r="AY164" s="164" t="s">
        <v>172</v>
      </c>
    </row>
    <row r="165" spans="2:51" s="13" customFormat="1" ht="10">
      <c r="B165" s="162"/>
      <c r="D165" s="163" t="s">
        <v>181</v>
      </c>
      <c r="E165" s="164" t="s">
        <v>1</v>
      </c>
      <c r="F165" s="165" t="s">
        <v>1842</v>
      </c>
      <c r="H165" s="166">
        <v>276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181</v>
      </c>
      <c r="AU165" s="164" t="s">
        <v>88</v>
      </c>
      <c r="AV165" s="13" t="s">
        <v>88</v>
      </c>
      <c r="AW165" s="13" t="s">
        <v>34</v>
      </c>
      <c r="AX165" s="13" t="s">
        <v>78</v>
      </c>
      <c r="AY165" s="164" t="s">
        <v>172</v>
      </c>
    </row>
    <row r="166" spans="2:51" s="13" customFormat="1" ht="10">
      <c r="B166" s="162"/>
      <c r="D166" s="163" t="s">
        <v>181</v>
      </c>
      <c r="E166" s="164" t="s">
        <v>1</v>
      </c>
      <c r="F166" s="165" t="s">
        <v>1843</v>
      </c>
      <c r="H166" s="166">
        <v>158</v>
      </c>
      <c r="I166" s="167"/>
      <c r="L166" s="162"/>
      <c r="M166" s="168"/>
      <c r="N166" s="169"/>
      <c r="O166" s="169"/>
      <c r="P166" s="169"/>
      <c r="Q166" s="169"/>
      <c r="R166" s="169"/>
      <c r="S166" s="169"/>
      <c r="T166" s="170"/>
      <c r="AT166" s="164" t="s">
        <v>181</v>
      </c>
      <c r="AU166" s="164" t="s">
        <v>88</v>
      </c>
      <c r="AV166" s="13" t="s">
        <v>88</v>
      </c>
      <c r="AW166" s="13" t="s">
        <v>34</v>
      </c>
      <c r="AX166" s="13" t="s">
        <v>78</v>
      </c>
      <c r="AY166" s="164" t="s">
        <v>172</v>
      </c>
    </row>
    <row r="167" spans="2:51" s="14" customFormat="1" ht="10">
      <c r="B167" s="175"/>
      <c r="D167" s="163" t="s">
        <v>181</v>
      </c>
      <c r="E167" s="176" t="s">
        <v>1</v>
      </c>
      <c r="F167" s="177" t="s">
        <v>221</v>
      </c>
      <c r="H167" s="178">
        <v>769</v>
      </c>
      <c r="I167" s="179"/>
      <c r="L167" s="175"/>
      <c r="M167" s="180"/>
      <c r="N167" s="181"/>
      <c r="O167" s="181"/>
      <c r="P167" s="181"/>
      <c r="Q167" s="181"/>
      <c r="R167" s="181"/>
      <c r="S167" s="181"/>
      <c r="T167" s="182"/>
      <c r="AT167" s="176" t="s">
        <v>181</v>
      </c>
      <c r="AU167" s="176" t="s">
        <v>88</v>
      </c>
      <c r="AV167" s="14" t="s">
        <v>179</v>
      </c>
      <c r="AW167" s="14" t="s">
        <v>34</v>
      </c>
      <c r="AX167" s="14" t="s">
        <v>85</v>
      </c>
      <c r="AY167" s="176" t="s">
        <v>172</v>
      </c>
    </row>
    <row r="168" spans="1:65" s="2" customFormat="1" ht="24.15" customHeight="1">
      <c r="A168" s="32"/>
      <c r="B168" s="148"/>
      <c r="C168" s="149" t="s">
        <v>245</v>
      </c>
      <c r="D168" s="149" t="s">
        <v>174</v>
      </c>
      <c r="E168" s="150" t="s">
        <v>1569</v>
      </c>
      <c r="F168" s="151" t="s">
        <v>1570</v>
      </c>
      <c r="G168" s="152" t="s">
        <v>214</v>
      </c>
      <c r="H168" s="153">
        <v>311.42</v>
      </c>
      <c r="I168" s="154"/>
      <c r="J168" s="155">
        <f>ROUND(I168*H168,2)</f>
        <v>0</v>
      </c>
      <c r="K168" s="151" t="s">
        <v>178</v>
      </c>
      <c r="L168" s="33"/>
      <c r="M168" s="156" t="s">
        <v>1</v>
      </c>
      <c r="N168" s="157" t="s">
        <v>43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0" t="s">
        <v>179</v>
      </c>
      <c r="AT168" s="160" t="s">
        <v>174</v>
      </c>
      <c r="AU168" s="160" t="s">
        <v>88</v>
      </c>
      <c r="AY168" s="17" t="s">
        <v>172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7" t="s">
        <v>85</v>
      </c>
      <c r="BK168" s="161">
        <f>ROUND(I168*H168,2)</f>
        <v>0</v>
      </c>
      <c r="BL168" s="17" t="s">
        <v>179</v>
      </c>
      <c r="BM168" s="160" t="s">
        <v>1844</v>
      </c>
    </row>
    <row r="169" spans="2:51" s="13" customFormat="1" ht="10">
      <c r="B169" s="162"/>
      <c r="D169" s="163" t="s">
        <v>181</v>
      </c>
      <c r="E169" s="164" t="s">
        <v>1</v>
      </c>
      <c r="F169" s="165" t="s">
        <v>1845</v>
      </c>
      <c r="H169" s="166">
        <v>111.64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34</v>
      </c>
      <c r="AX169" s="13" t="s">
        <v>78</v>
      </c>
      <c r="AY169" s="164" t="s">
        <v>172</v>
      </c>
    </row>
    <row r="170" spans="2:51" s="13" customFormat="1" ht="10">
      <c r="B170" s="162"/>
      <c r="D170" s="163" t="s">
        <v>181</v>
      </c>
      <c r="E170" s="164" t="s">
        <v>1</v>
      </c>
      <c r="F170" s="165" t="s">
        <v>1846</v>
      </c>
      <c r="H170" s="166">
        <v>199.78</v>
      </c>
      <c r="I170" s="167"/>
      <c r="L170" s="162"/>
      <c r="M170" s="168"/>
      <c r="N170" s="169"/>
      <c r="O170" s="169"/>
      <c r="P170" s="169"/>
      <c r="Q170" s="169"/>
      <c r="R170" s="169"/>
      <c r="S170" s="169"/>
      <c r="T170" s="170"/>
      <c r="AT170" s="164" t="s">
        <v>181</v>
      </c>
      <c r="AU170" s="164" t="s">
        <v>88</v>
      </c>
      <c r="AV170" s="13" t="s">
        <v>88</v>
      </c>
      <c r="AW170" s="13" t="s">
        <v>34</v>
      </c>
      <c r="AX170" s="13" t="s">
        <v>78</v>
      </c>
      <c r="AY170" s="164" t="s">
        <v>172</v>
      </c>
    </row>
    <row r="171" spans="2:51" s="14" customFormat="1" ht="10">
      <c r="B171" s="175"/>
      <c r="D171" s="163" t="s">
        <v>181</v>
      </c>
      <c r="E171" s="176" t="s">
        <v>1</v>
      </c>
      <c r="F171" s="177" t="s">
        <v>221</v>
      </c>
      <c r="H171" s="178">
        <v>311.42</v>
      </c>
      <c r="I171" s="179"/>
      <c r="L171" s="175"/>
      <c r="M171" s="180"/>
      <c r="N171" s="181"/>
      <c r="O171" s="181"/>
      <c r="P171" s="181"/>
      <c r="Q171" s="181"/>
      <c r="R171" s="181"/>
      <c r="S171" s="181"/>
      <c r="T171" s="182"/>
      <c r="AT171" s="176" t="s">
        <v>181</v>
      </c>
      <c r="AU171" s="176" t="s">
        <v>88</v>
      </c>
      <c r="AV171" s="14" t="s">
        <v>179</v>
      </c>
      <c r="AW171" s="14" t="s">
        <v>34</v>
      </c>
      <c r="AX171" s="14" t="s">
        <v>85</v>
      </c>
      <c r="AY171" s="176" t="s">
        <v>172</v>
      </c>
    </row>
    <row r="172" spans="1:65" s="2" customFormat="1" ht="24.15" customHeight="1">
      <c r="A172" s="32"/>
      <c r="B172" s="148"/>
      <c r="C172" s="149" t="s">
        <v>249</v>
      </c>
      <c r="D172" s="149" t="s">
        <v>174</v>
      </c>
      <c r="E172" s="150" t="s">
        <v>282</v>
      </c>
      <c r="F172" s="151" t="s">
        <v>283</v>
      </c>
      <c r="G172" s="152" t="s">
        <v>214</v>
      </c>
      <c r="H172" s="153">
        <v>602.282</v>
      </c>
      <c r="I172" s="154"/>
      <c r="J172" s="155">
        <f>ROUND(I172*H172,2)</f>
        <v>0</v>
      </c>
      <c r="K172" s="151" t="s">
        <v>178</v>
      </c>
      <c r="L172" s="33"/>
      <c r="M172" s="156" t="s">
        <v>1</v>
      </c>
      <c r="N172" s="157" t="s">
        <v>43</v>
      </c>
      <c r="O172" s="58"/>
      <c r="P172" s="158">
        <f>O172*H172</f>
        <v>0</v>
      </c>
      <c r="Q172" s="158">
        <v>0</v>
      </c>
      <c r="R172" s="158">
        <f>Q172*H172</f>
        <v>0</v>
      </c>
      <c r="S172" s="158">
        <v>0</v>
      </c>
      <c r="T172" s="15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0" t="s">
        <v>179</v>
      </c>
      <c r="AT172" s="160" t="s">
        <v>174</v>
      </c>
      <c r="AU172" s="160" t="s">
        <v>88</v>
      </c>
      <c r="AY172" s="17" t="s">
        <v>172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7" t="s">
        <v>85</v>
      </c>
      <c r="BK172" s="161">
        <f>ROUND(I172*H172,2)</f>
        <v>0</v>
      </c>
      <c r="BL172" s="17" t="s">
        <v>179</v>
      </c>
      <c r="BM172" s="160" t="s">
        <v>1847</v>
      </c>
    </row>
    <row r="173" spans="2:51" s="13" customFormat="1" ht="10">
      <c r="B173" s="162"/>
      <c r="D173" s="163" t="s">
        <v>181</v>
      </c>
      <c r="E173" s="164" t="s">
        <v>1</v>
      </c>
      <c r="F173" s="165" t="s">
        <v>1848</v>
      </c>
      <c r="H173" s="166">
        <v>20.41</v>
      </c>
      <c r="I173" s="167"/>
      <c r="L173" s="162"/>
      <c r="M173" s="168"/>
      <c r="N173" s="169"/>
      <c r="O173" s="169"/>
      <c r="P173" s="169"/>
      <c r="Q173" s="169"/>
      <c r="R173" s="169"/>
      <c r="S173" s="169"/>
      <c r="T173" s="170"/>
      <c r="AT173" s="164" t="s">
        <v>181</v>
      </c>
      <c r="AU173" s="164" t="s">
        <v>88</v>
      </c>
      <c r="AV173" s="13" t="s">
        <v>88</v>
      </c>
      <c r="AW173" s="13" t="s">
        <v>34</v>
      </c>
      <c r="AX173" s="13" t="s">
        <v>78</v>
      </c>
      <c r="AY173" s="164" t="s">
        <v>172</v>
      </c>
    </row>
    <row r="174" spans="2:51" s="13" customFormat="1" ht="10">
      <c r="B174" s="162"/>
      <c r="D174" s="163" t="s">
        <v>181</v>
      </c>
      <c r="E174" s="164" t="s">
        <v>1</v>
      </c>
      <c r="F174" s="165" t="s">
        <v>1849</v>
      </c>
      <c r="H174" s="166">
        <v>581.872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78</v>
      </c>
      <c r="AY174" s="164" t="s">
        <v>172</v>
      </c>
    </row>
    <row r="175" spans="2:51" s="14" customFormat="1" ht="10">
      <c r="B175" s="175"/>
      <c r="D175" s="163" t="s">
        <v>181</v>
      </c>
      <c r="E175" s="176" t="s">
        <v>1</v>
      </c>
      <c r="F175" s="177" t="s">
        <v>221</v>
      </c>
      <c r="H175" s="178">
        <v>602.282</v>
      </c>
      <c r="I175" s="179"/>
      <c r="L175" s="175"/>
      <c r="M175" s="180"/>
      <c r="N175" s="181"/>
      <c r="O175" s="181"/>
      <c r="P175" s="181"/>
      <c r="Q175" s="181"/>
      <c r="R175" s="181"/>
      <c r="S175" s="181"/>
      <c r="T175" s="182"/>
      <c r="AT175" s="176" t="s">
        <v>181</v>
      </c>
      <c r="AU175" s="176" t="s">
        <v>88</v>
      </c>
      <c r="AV175" s="14" t="s">
        <v>179</v>
      </c>
      <c r="AW175" s="14" t="s">
        <v>34</v>
      </c>
      <c r="AX175" s="14" t="s">
        <v>85</v>
      </c>
      <c r="AY175" s="176" t="s">
        <v>172</v>
      </c>
    </row>
    <row r="176" spans="1:65" s="2" customFormat="1" ht="24.15" customHeight="1">
      <c r="A176" s="32"/>
      <c r="B176" s="148"/>
      <c r="C176" s="149" t="s">
        <v>8</v>
      </c>
      <c r="D176" s="149" t="s">
        <v>174</v>
      </c>
      <c r="E176" s="150" t="s">
        <v>1850</v>
      </c>
      <c r="F176" s="151" t="s">
        <v>1851</v>
      </c>
      <c r="G176" s="152" t="s">
        <v>214</v>
      </c>
      <c r="H176" s="153">
        <v>155.71</v>
      </c>
      <c r="I176" s="154"/>
      <c r="J176" s="155">
        <f>ROUND(I176*H176,2)</f>
        <v>0</v>
      </c>
      <c r="K176" s="151" t="s">
        <v>178</v>
      </c>
      <c r="L176" s="33"/>
      <c r="M176" s="156" t="s">
        <v>1</v>
      </c>
      <c r="N176" s="157" t="s">
        <v>43</v>
      </c>
      <c r="O176" s="58"/>
      <c r="P176" s="158">
        <f>O176*H176</f>
        <v>0</v>
      </c>
      <c r="Q176" s="158">
        <v>0</v>
      </c>
      <c r="R176" s="158">
        <f>Q176*H176</f>
        <v>0</v>
      </c>
      <c r="S176" s="158">
        <v>0</v>
      </c>
      <c r="T176" s="15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0" t="s">
        <v>179</v>
      </c>
      <c r="AT176" s="160" t="s">
        <v>174</v>
      </c>
      <c r="AU176" s="160" t="s">
        <v>88</v>
      </c>
      <c r="AY176" s="17" t="s">
        <v>172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7" t="s">
        <v>85</v>
      </c>
      <c r="BK176" s="161">
        <f>ROUND(I176*H176,2)</f>
        <v>0</v>
      </c>
      <c r="BL176" s="17" t="s">
        <v>179</v>
      </c>
      <c r="BM176" s="160" t="s">
        <v>1852</v>
      </c>
    </row>
    <row r="177" spans="2:51" s="13" customFormat="1" ht="10">
      <c r="B177" s="162"/>
      <c r="D177" s="163" t="s">
        <v>181</v>
      </c>
      <c r="E177" s="164" t="s">
        <v>1</v>
      </c>
      <c r="F177" s="165" t="s">
        <v>1853</v>
      </c>
      <c r="H177" s="166">
        <v>155.71</v>
      </c>
      <c r="I177" s="167"/>
      <c r="L177" s="162"/>
      <c r="M177" s="168"/>
      <c r="N177" s="169"/>
      <c r="O177" s="169"/>
      <c r="P177" s="169"/>
      <c r="Q177" s="169"/>
      <c r="R177" s="169"/>
      <c r="S177" s="169"/>
      <c r="T177" s="170"/>
      <c r="AT177" s="164" t="s">
        <v>181</v>
      </c>
      <c r="AU177" s="164" t="s">
        <v>88</v>
      </c>
      <c r="AV177" s="13" t="s">
        <v>88</v>
      </c>
      <c r="AW177" s="13" t="s">
        <v>34</v>
      </c>
      <c r="AX177" s="13" t="s">
        <v>85</v>
      </c>
      <c r="AY177" s="164" t="s">
        <v>172</v>
      </c>
    </row>
    <row r="178" spans="1:65" s="2" customFormat="1" ht="24.15" customHeight="1">
      <c r="A178" s="32"/>
      <c r="B178" s="148"/>
      <c r="C178" s="149" t="s">
        <v>257</v>
      </c>
      <c r="D178" s="149" t="s">
        <v>174</v>
      </c>
      <c r="E178" s="150" t="s">
        <v>1583</v>
      </c>
      <c r="F178" s="151" t="s">
        <v>1584</v>
      </c>
      <c r="G178" s="152" t="s">
        <v>214</v>
      </c>
      <c r="H178" s="153">
        <v>99.89</v>
      </c>
      <c r="I178" s="154"/>
      <c r="J178" s="155">
        <f>ROUND(I178*H178,2)</f>
        <v>0</v>
      </c>
      <c r="K178" s="151" t="s">
        <v>178</v>
      </c>
      <c r="L178" s="33"/>
      <c r="M178" s="156" t="s">
        <v>1</v>
      </c>
      <c r="N178" s="157" t="s">
        <v>43</v>
      </c>
      <c r="O178" s="58"/>
      <c r="P178" s="158">
        <f>O178*H178</f>
        <v>0</v>
      </c>
      <c r="Q178" s="158">
        <v>0</v>
      </c>
      <c r="R178" s="158">
        <f>Q178*H178</f>
        <v>0</v>
      </c>
      <c r="S178" s="158">
        <v>0</v>
      </c>
      <c r="T178" s="15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0" t="s">
        <v>179</v>
      </c>
      <c r="AT178" s="160" t="s">
        <v>174</v>
      </c>
      <c r="AU178" s="160" t="s">
        <v>88</v>
      </c>
      <c r="AY178" s="17" t="s">
        <v>172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7" t="s">
        <v>85</v>
      </c>
      <c r="BK178" s="161">
        <f>ROUND(I178*H178,2)</f>
        <v>0</v>
      </c>
      <c r="BL178" s="17" t="s">
        <v>179</v>
      </c>
      <c r="BM178" s="160" t="s">
        <v>1854</v>
      </c>
    </row>
    <row r="179" spans="2:51" s="13" customFormat="1" ht="10">
      <c r="B179" s="162"/>
      <c r="D179" s="163" t="s">
        <v>181</v>
      </c>
      <c r="E179" s="164" t="s">
        <v>1</v>
      </c>
      <c r="F179" s="165" t="s">
        <v>1855</v>
      </c>
      <c r="H179" s="166">
        <v>99.89</v>
      </c>
      <c r="I179" s="167"/>
      <c r="L179" s="162"/>
      <c r="M179" s="168"/>
      <c r="N179" s="169"/>
      <c r="O179" s="169"/>
      <c r="P179" s="169"/>
      <c r="Q179" s="169"/>
      <c r="R179" s="169"/>
      <c r="S179" s="169"/>
      <c r="T179" s="170"/>
      <c r="AT179" s="164" t="s">
        <v>181</v>
      </c>
      <c r="AU179" s="164" t="s">
        <v>88</v>
      </c>
      <c r="AV179" s="13" t="s">
        <v>88</v>
      </c>
      <c r="AW179" s="13" t="s">
        <v>34</v>
      </c>
      <c r="AX179" s="13" t="s">
        <v>85</v>
      </c>
      <c r="AY179" s="164" t="s">
        <v>172</v>
      </c>
    </row>
    <row r="180" spans="1:65" s="2" customFormat="1" ht="24.15" customHeight="1">
      <c r="A180" s="32"/>
      <c r="B180" s="148"/>
      <c r="C180" s="149" t="s">
        <v>262</v>
      </c>
      <c r="D180" s="149" t="s">
        <v>174</v>
      </c>
      <c r="E180" s="150" t="s">
        <v>292</v>
      </c>
      <c r="F180" s="151" t="s">
        <v>293</v>
      </c>
      <c r="G180" s="152" t="s">
        <v>294</v>
      </c>
      <c r="H180" s="153">
        <v>1204.564</v>
      </c>
      <c r="I180" s="154"/>
      <c r="J180" s="155">
        <f>ROUND(I180*H180,2)</f>
        <v>0</v>
      </c>
      <c r="K180" s="151" t="s">
        <v>178</v>
      </c>
      <c r="L180" s="33"/>
      <c r="M180" s="156" t="s">
        <v>1</v>
      </c>
      <c r="N180" s="157" t="s">
        <v>43</v>
      </c>
      <c r="O180" s="58"/>
      <c r="P180" s="158">
        <f>O180*H180</f>
        <v>0</v>
      </c>
      <c r="Q180" s="158">
        <v>0</v>
      </c>
      <c r="R180" s="158">
        <f>Q180*H180</f>
        <v>0</v>
      </c>
      <c r="S180" s="158">
        <v>0</v>
      </c>
      <c r="T180" s="15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0" t="s">
        <v>179</v>
      </c>
      <c r="AT180" s="160" t="s">
        <v>174</v>
      </c>
      <c r="AU180" s="160" t="s">
        <v>88</v>
      </c>
      <c r="AY180" s="17" t="s">
        <v>172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7" t="s">
        <v>85</v>
      </c>
      <c r="BK180" s="161">
        <f>ROUND(I180*H180,2)</f>
        <v>0</v>
      </c>
      <c r="BL180" s="17" t="s">
        <v>179</v>
      </c>
      <c r="BM180" s="160" t="s">
        <v>1856</v>
      </c>
    </row>
    <row r="181" spans="2:51" s="13" customFormat="1" ht="10">
      <c r="B181" s="162"/>
      <c r="D181" s="163" t="s">
        <v>181</v>
      </c>
      <c r="F181" s="165" t="s">
        <v>1857</v>
      </c>
      <c r="H181" s="166">
        <v>1204.564</v>
      </c>
      <c r="I181" s="167"/>
      <c r="L181" s="162"/>
      <c r="M181" s="168"/>
      <c r="N181" s="169"/>
      <c r="O181" s="169"/>
      <c r="P181" s="169"/>
      <c r="Q181" s="169"/>
      <c r="R181" s="169"/>
      <c r="S181" s="169"/>
      <c r="T181" s="170"/>
      <c r="AT181" s="164" t="s">
        <v>181</v>
      </c>
      <c r="AU181" s="164" t="s">
        <v>88</v>
      </c>
      <c r="AV181" s="13" t="s">
        <v>88</v>
      </c>
      <c r="AW181" s="13" t="s">
        <v>3</v>
      </c>
      <c r="AX181" s="13" t="s">
        <v>85</v>
      </c>
      <c r="AY181" s="164" t="s">
        <v>172</v>
      </c>
    </row>
    <row r="182" spans="1:65" s="2" customFormat="1" ht="24.15" customHeight="1">
      <c r="A182" s="32"/>
      <c r="B182" s="148"/>
      <c r="C182" s="149" t="s">
        <v>266</v>
      </c>
      <c r="D182" s="149" t="s">
        <v>174</v>
      </c>
      <c r="E182" s="150" t="s">
        <v>1587</v>
      </c>
      <c r="F182" s="151" t="s">
        <v>1588</v>
      </c>
      <c r="G182" s="152" t="s">
        <v>177</v>
      </c>
      <c r="H182" s="153">
        <v>2281.396</v>
      </c>
      <c r="I182" s="154"/>
      <c r="J182" s="155">
        <f>ROUND(I182*H182,2)</f>
        <v>0</v>
      </c>
      <c r="K182" s="151" t="s">
        <v>178</v>
      </c>
      <c r="L182" s="33"/>
      <c r="M182" s="156" t="s">
        <v>1</v>
      </c>
      <c r="N182" s="157" t="s">
        <v>43</v>
      </c>
      <c r="O182" s="58"/>
      <c r="P182" s="158">
        <f>O182*H182</f>
        <v>0</v>
      </c>
      <c r="Q182" s="158">
        <v>0</v>
      </c>
      <c r="R182" s="158">
        <f>Q182*H182</f>
        <v>0</v>
      </c>
      <c r="S182" s="158">
        <v>0</v>
      </c>
      <c r="T182" s="15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0" t="s">
        <v>179</v>
      </c>
      <c r="AT182" s="160" t="s">
        <v>174</v>
      </c>
      <c r="AU182" s="160" t="s">
        <v>88</v>
      </c>
      <c r="AY182" s="17" t="s">
        <v>172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7" t="s">
        <v>85</v>
      </c>
      <c r="BK182" s="161">
        <f>ROUND(I182*H182,2)</f>
        <v>0</v>
      </c>
      <c r="BL182" s="17" t="s">
        <v>179</v>
      </c>
      <c r="BM182" s="160" t="s">
        <v>1858</v>
      </c>
    </row>
    <row r="183" spans="1:47" s="2" customFormat="1" ht="18">
      <c r="A183" s="32"/>
      <c r="B183" s="33"/>
      <c r="C183" s="32"/>
      <c r="D183" s="163" t="s">
        <v>191</v>
      </c>
      <c r="E183" s="32"/>
      <c r="F183" s="171" t="s">
        <v>1590</v>
      </c>
      <c r="G183" s="32"/>
      <c r="H183" s="32"/>
      <c r="I183" s="172"/>
      <c r="J183" s="32"/>
      <c r="K183" s="32"/>
      <c r="L183" s="33"/>
      <c r="M183" s="173"/>
      <c r="N183" s="174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191</v>
      </c>
      <c r="AU183" s="17" t="s">
        <v>88</v>
      </c>
    </row>
    <row r="184" spans="2:51" s="13" customFormat="1" ht="10">
      <c r="B184" s="162"/>
      <c r="D184" s="163" t="s">
        <v>181</v>
      </c>
      <c r="E184" s="164" t="s">
        <v>1</v>
      </c>
      <c r="F184" s="165" t="s">
        <v>1859</v>
      </c>
      <c r="H184" s="166">
        <v>1589.991</v>
      </c>
      <c r="I184" s="167"/>
      <c r="L184" s="162"/>
      <c r="M184" s="168"/>
      <c r="N184" s="169"/>
      <c r="O184" s="169"/>
      <c r="P184" s="169"/>
      <c r="Q184" s="169"/>
      <c r="R184" s="169"/>
      <c r="S184" s="169"/>
      <c r="T184" s="170"/>
      <c r="AT184" s="164" t="s">
        <v>181</v>
      </c>
      <c r="AU184" s="164" t="s">
        <v>88</v>
      </c>
      <c r="AV184" s="13" t="s">
        <v>88</v>
      </c>
      <c r="AW184" s="13" t="s">
        <v>34</v>
      </c>
      <c r="AX184" s="13" t="s">
        <v>78</v>
      </c>
      <c r="AY184" s="164" t="s">
        <v>172</v>
      </c>
    </row>
    <row r="185" spans="2:51" s="15" customFormat="1" ht="10">
      <c r="B185" s="197"/>
      <c r="D185" s="163" t="s">
        <v>181</v>
      </c>
      <c r="E185" s="198" t="s">
        <v>1</v>
      </c>
      <c r="F185" s="199" t="s">
        <v>1592</v>
      </c>
      <c r="H185" s="200">
        <v>1589.991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181</v>
      </c>
      <c r="AU185" s="198" t="s">
        <v>88</v>
      </c>
      <c r="AV185" s="15" t="s">
        <v>186</v>
      </c>
      <c r="AW185" s="15" t="s">
        <v>34</v>
      </c>
      <c r="AX185" s="15" t="s">
        <v>78</v>
      </c>
      <c r="AY185" s="198" t="s">
        <v>172</v>
      </c>
    </row>
    <row r="186" spans="2:51" s="13" customFormat="1" ht="30">
      <c r="B186" s="162"/>
      <c r="D186" s="163" t="s">
        <v>181</v>
      </c>
      <c r="E186" s="164" t="s">
        <v>1</v>
      </c>
      <c r="F186" s="165" t="s">
        <v>1860</v>
      </c>
      <c r="H186" s="166">
        <v>114.478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181</v>
      </c>
      <c r="AU186" s="164" t="s">
        <v>88</v>
      </c>
      <c r="AV186" s="13" t="s">
        <v>88</v>
      </c>
      <c r="AW186" s="13" t="s">
        <v>34</v>
      </c>
      <c r="AX186" s="13" t="s">
        <v>78</v>
      </c>
      <c r="AY186" s="164" t="s">
        <v>172</v>
      </c>
    </row>
    <row r="187" spans="2:51" s="13" customFormat="1" ht="20">
      <c r="B187" s="162"/>
      <c r="D187" s="163" t="s">
        <v>181</v>
      </c>
      <c r="E187" s="164" t="s">
        <v>1</v>
      </c>
      <c r="F187" s="165" t="s">
        <v>1861</v>
      </c>
      <c r="H187" s="166">
        <v>37.284</v>
      </c>
      <c r="I187" s="167"/>
      <c r="L187" s="162"/>
      <c r="M187" s="168"/>
      <c r="N187" s="169"/>
      <c r="O187" s="169"/>
      <c r="P187" s="169"/>
      <c r="Q187" s="169"/>
      <c r="R187" s="169"/>
      <c r="S187" s="169"/>
      <c r="T187" s="170"/>
      <c r="AT187" s="164" t="s">
        <v>181</v>
      </c>
      <c r="AU187" s="164" t="s">
        <v>88</v>
      </c>
      <c r="AV187" s="13" t="s">
        <v>88</v>
      </c>
      <c r="AW187" s="13" t="s">
        <v>34</v>
      </c>
      <c r="AX187" s="13" t="s">
        <v>78</v>
      </c>
      <c r="AY187" s="164" t="s">
        <v>172</v>
      </c>
    </row>
    <row r="188" spans="2:51" s="15" customFormat="1" ht="10">
      <c r="B188" s="197"/>
      <c r="D188" s="163" t="s">
        <v>181</v>
      </c>
      <c r="E188" s="198" t="s">
        <v>1</v>
      </c>
      <c r="F188" s="199" t="s">
        <v>1592</v>
      </c>
      <c r="H188" s="200">
        <v>151.762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181</v>
      </c>
      <c r="AU188" s="198" t="s">
        <v>88</v>
      </c>
      <c r="AV188" s="15" t="s">
        <v>186</v>
      </c>
      <c r="AW188" s="15" t="s">
        <v>34</v>
      </c>
      <c r="AX188" s="15" t="s">
        <v>78</v>
      </c>
      <c r="AY188" s="198" t="s">
        <v>172</v>
      </c>
    </row>
    <row r="189" spans="2:51" s="13" customFormat="1" ht="30">
      <c r="B189" s="162"/>
      <c r="D189" s="163" t="s">
        <v>181</v>
      </c>
      <c r="E189" s="164" t="s">
        <v>1</v>
      </c>
      <c r="F189" s="165" t="s">
        <v>1862</v>
      </c>
      <c r="H189" s="166">
        <v>224.042</v>
      </c>
      <c r="I189" s="167"/>
      <c r="L189" s="162"/>
      <c r="M189" s="168"/>
      <c r="N189" s="169"/>
      <c r="O189" s="169"/>
      <c r="P189" s="169"/>
      <c r="Q189" s="169"/>
      <c r="R189" s="169"/>
      <c r="S189" s="169"/>
      <c r="T189" s="170"/>
      <c r="AT189" s="164" t="s">
        <v>181</v>
      </c>
      <c r="AU189" s="164" t="s">
        <v>88</v>
      </c>
      <c r="AV189" s="13" t="s">
        <v>88</v>
      </c>
      <c r="AW189" s="13" t="s">
        <v>34</v>
      </c>
      <c r="AX189" s="13" t="s">
        <v>78</v>
      </c>
      <c r="AY189" s="164" t="s">
        <v>172</v>
      </c>
    </row>
    <row r="190" spans="2:51" s="13" customFormat="1" ht="20">
      <c r="B190" s="162"/>
      <c r="D190" s="163" t="s">
        <v>181</v>
      </c>
      <c r="E190" s="164" t="s">
        <v>1</v>
      </c>
      <c r="F190" s="165" t="s">
        <v>1863</v>
      </c>
      <c r="H190" s="166">
        <v>101.387</v>
      </c>
      <c r="I190" s="167"/>
      <c r="L190" s="162"/>
      <c r="M190" s="168"/>
      <c r="N190" s="169"/>
      <c r="O190" s="169"/>
      <c r="P190" s="169"/>
      <c r="Q190" s="169"/>
      <c r="R190" s="169"/>
      <c r="S190" s="169"/>
      <c r="T190" s="170"/>
      <c r="AT190" s="164" t="s">
        <v>181</v>
      </c>
      <c r="AU190" s="164" t="s">
        <v>88</v>
      </c>
      <c r="AV190" s="13" t="s">
        <v>88</v>
      </c>
      <c r="AW190" s="13" t="s">
        <v>34</v>
      </c>
      <c r="AX190" s="13" t="s">
        <v>78</v>
      </c>
      <c r="AY190" s="164" t="s">
        <v>172</v>
      </c>
    </row>
    <row r="191" spans="2:51" s="15" customFormat="1" ht="10">
      <c r="B191" s="197"/>
      <c r="D191" s="163" t="s">
        <v>181</v>
      </c>
      <c r="E191" s="198" t="s">
        <v>1</v>
      </c>
      <c r="F191" s="199" t="s">
        <v>1592</v>
      </c>
      <c r="H191" s="200">
        <v>325.429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181</v>
      </c>
      <c r="AU191" s="198" t="s">
        <v>88</v>
      </c>
      <c r="AV191" s="15" t="s">
        <v>186</v>
      </c>
      <c r="AW191" s="15" t="s">
        <v>34</v>
      </c>
      <c r="AX191" s="15" t="s">
        <v>78</v>
      </c>
      <c r="AY191" s="198" t="s">
        <v>172</v>
      </c>
    </row>
    <row r="192" spans="2:51" s="13" customFormat="1" ht="10">
      <c r="B192" s="162"/>
      <c r="D192" s="163" t="s">
        <v>181</v>
      </c>
      <c r="E192" s="164" t="s">
        <v>1</v>
      </c>
      <c r="F192" s="165" t="s">
        <v>1864</v>
      </c>
      <c r="H192" s="166">
        <v>55.25</v>
      </c>
      <c r="I192" s="167"/>
      <c r="L192" s="162"/>
      <c r="M192" s="168"/>
      <c r="N192" s="169"/>
      <c r="O192" s="169"/>
      <c r="P192" s="169"/>
      <c r="Q192" s="169"/>
      <c r="R192" s="169"/>
      <c r="S192" s="169"/>
      <c r="T192" s="170"/>
      <c r="AT192" s="164" t="s">
        <v>181</v>
      </c>
      <c r="AU192" s="164" t="s">
        <v>88</v>
      </c>
      <c r="AV192" s="13" t="s">
        <v>88</v>
      </c>
      <c r="AW192" s="13" t="s">
        <v>34</v>
      </c>
      <c r="AX192" s="13" t="s">
        <v>78</v>
      </c>
      <c r="AY192" s="164" t="s">
        <v>172</v>
      </c>
    </row>
    <row r="193" spans="2:51" s="13" customFormat="1" ht="20">
      <c r="B193" s="162"/>
      <c r="D193" s="163" t="s">
        <v>181</v>
      </c>
      <c r="E193" s="164" t="s">
        <v>1</v>
      </c>
      <c r="F193" s="165" t="s">
        <v>1865</v>
      </c>
      <c r="H193" s="166">
        <v>155.35</v>
      </c>
      <c r="I193" s="167"/>
      <c r="L193" s="162"/>
      <c r="M193" s="168"/>
      <c r="N193" s="169"/>
      <c r="O193" s="169"/>
      <c r="P193" s="169"/>
      <c r="Q193" s="169"/>
      <c r="R193" s="169"/>
      <c r="S193" s="169"/>
      <c r="T193" s="170"/>
      <c r="AT193" s="164" t="s">
        <v>181</v>
      </c>
      <c r="AU193" s="164" t="s">
        <v>88</v>
      </c>
      <c r="AV193" s="13" t="s">
        <v>88</v>
      </c>
      <c r="AW193" s="13" t="s">
        <v>34</v>
      </c>
      <c r="AX193" s="13" t="s">
        <v>78</v>
      </c>
      <c r="AY193" s="164" t="s">
        <v>172</v>
      </c>
    </row>
    <row r="194" spans="2:51" s="13" customFormat="1" ht="10">
      <c r="B194" s="162"/>
      <c r="D194" s="163" t="s">
        <v>181</v>
      </c>
      <c r="E194" s="164" t="s">
        <v>1</v>
      </c>
      <c r="F194" s="165" t="s">
        <v>1866</v>
      </c>
      <c r="H194" s="166">
        <v>3.614</v>
      </c>
      <c r="I194" s="167"/>
      <c r="L194" s="162"/>
      <c r="M194" s="168"/>
      <c r="N194" s="169"/>
      <c r="O194" s="169"/>
      <c r="P194" s="169"/>
      <c r="Q194" s="169"/>
      <c r="R194" s="169"/>
      <c r="S194" s="169"/>
      <c r="T194" s="170"/>
      <c r="AT194" s="164" t="s">
        <v>181</v>
      </c>
      <c r="AU194" s="164" t="s">
        <v>88</v>
      </c>
      <c r="AV194" s="13" t="s">
        <v>88</v>
      </c>
      <c r="AW194" s="13" t="s">
        <v>34</v>
      </c>
      <c r="AX194" s="13" t="s">
        <v>78</v>
      </c>
      <c r="AY194" s="164" t="s">
        <v>172</v>
      </c>
    </row>
    <row r="195" spans="2:51" s="15" customFormat="1" ht="10">
      <c r="B195" s="197"/>
      <c r="D195" s="163" t="s">
        <v>181</v>
      </c>
      <c r="E195" s="198" t="s">
        <v>1</v>
      </c>
      <c r="F195" s="199" t="s">
        <v>1592</v>
      </c>
      <c r="H195" s="200">
        <v>214.214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181</v>
      </c>
      <c r="AU195" s="198" t="s">
        <v>88</v>
      </c>
      <c r="AV195" s="15" t="s">
        <v>186</v>
      </c>
      <c r="AW195" s="15" t="s">
        <v>34</v>
      </c>
      <c r="AX195" s="15" t="s">
        <v>78</v>
      </c>
      <c r="AY195" s="198" t="s">
        <v>172</v>
      </c>
    </row>
    <row r="196" spans="2:51" s="14" customFormat="1" ht="10">
      <c r="B196" s="175"/>
      <c r="D196" s="163" t="s">
        <v>181</v>
      </c>
      <c r="E196" s="176" t="s">
        <v>1</v>
      </c>
      <c r="F196" s="177" t="s">
        <v>221</v>
      </c>
      <c r="H196" s="178">
        <v>2281.396</v>
      </c>
      <c r="I196" s="179"/>
      <c r="L196" s="175"/>
      <c r="M196" s="180"/>
      <c r="N196" s="181"/>
      <c r="O196" s="181"/>
      <c r="P196" s="181"/>
      <c r="Q196" s="181"/>
      <c r="R196" s="181"/>
      <c r="S196" s="181"/>
      <c r="T196" s="182"/>
      <c r="AT196" s="176" t="s">
        <v>181</v>
      </c>
      <c r="AU196" s="176" t="s">
        <v>88</v>
      </c>
      <c r="AV196" s="14" t="s">
        <v>179</v>
      </c>
      <c r="AW196" s="14" t="s">
        <v>34</v>
      </c>
      <c r="AX196" s="14" t="s">
        <v>85</v>
      </c>
      <c r="AY196" s="176" t="s">
        <v>172</v>
      </c>
    </row>
    <row r="197" spans="1:65" s="2" customFormat="1" ht="24.15" customHeight="1">
      <c r="A197" s="32"/>
      <c r="B197" s="148"/>
      <c r="C197" s="149" t="s">
        <v>270</v>
      </c>
      <c r="D197" s="149" t="s">
        <v>174</v>
      </c>
      <c r="E197" s="150" t="s">
        <v>711</v>
      </c>
      <c r="F197" s="151" t="s">
        <v>712</v>
      </c>
      <c r="G197" s="152" t="s">
        <v>177</v>
      </c>
      <c r="H197" s="153">
        <v>372.13</v>
      </c>
      <c r="I197" s="154"/>
      <c r="J197" s="155">
        <f>ROUND(I197*H197,2)</f>
        <v>0</v>
      </c>
      <c r="K197" s="151" t="s">
        <v>178</v>
      </c>
      <c r="L197" s="33"/>
      <c r="M197" s="156" t="s">
        <v>1</v>
      </c>
      <c r="N197" s="157" t="s">
        <v>43</v>
      </c>
      <c r="O197" s="58"/>
      <c r="P197" s="158">
        <f>O197*H197</f>
        <v>0</v>
      </c>
      <c r="Q197" s="158">
        <v>0</v>
      </c>
      <c r="R197" s="158">
        <f>Q197*H197</f>
        <v>0</v>
      </c>
      <c r="S197" s="158">
        <v>0</v>
      </c>
      <c r="T197" s="15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0" t="s">
        <v>179</v>
      </c>
      <c r="AT197" s="160" t="s">
        <v>174</v>
      </c>
      <c r="AU197" s="160" t="s">
        <v>88</v>
      </c>
      <c r="AY197" s="17" t="s">
        <v>172</v>
      </c>
      <c r="BE197" s="161">
        <f>IF(N197="základní",J197,0)</f>
        <v>0</v>
      </c>
      <c r="BF197" s="161">
        <f>IF(N197="snížená",J197,0)</f>
        <v>0</v>
      </c>
      <c r="BG197" s="161">
        <f>IF(N197="zákl. přenesená",J197,0)</f>
        <v>0</v>
      </c>
      <c r="BH197" s="161">
        <f>IF(N197="sníž. přenesená",J197,0)</f>
        <v>0</v>
      </c>
      <c r="BI197" s="161">
        <f>IF(N197="nulová",J197,0)</f>
        <v>0</v>
      </c>
      <c r="BJ197" s="17" t="s">
        <v>85</v>
      </c>
      <c r="BK197" s="161">
        <f>ROUND(I197*H197,2)</f>
        <v>0</v>
      </c>
      <c r="BL197" s="17" t="s">
        <v>179</v>
      </c>
      <c r="BM197" s="160" t="s">
        <v>1867</v>
      </c>
    </row>
    <row r="198" spans="2:51" s="13" customFormat="1" ht="10">
      <c r="B198" s="162"/>
      <c r="D198" s="163" t="s">
        <v>181</v>
      </c>
      <c r="E198" s="164" t="s">
        <v>1</v>
      </c>
      <c r="F198" s="165" t="s">
        <v>1868</v>
      </c>
      <c r="H198" s="166">
        <v>372.13</v>
      </c>
      <c r="I198" s="167"/>
      <c r="L198" s="162"/>
      <c r="M198" s="168"/>
      <c r="N198" s="169"/>
      <c r="O198" s="169"/>
      <c r="P198" s="169"/>
      <c r="Q198" s="169"/>
      <c r="R198" s="169"/>
      <c r="S198" s="169"/>
      <c r="T198" s="170"/>
      <c r="AT198" s="164" t="s">
        <v>181</v>
      </c>
      <c r="AU198" s="164" t="s">
        <v>88</v>
      </c>
      <c r="AV198" s="13" t="s">
        <v>88</v>
      </c>
      <c r="AW198" s="13" t="s">
        <v>34</v>
      </c>
      <c r="AX198" s="13" t="s">
        <v>85</v>
      </c>
      <c r="AY198" s="164" t="s">
        <v>172</v>
      </c>
    </row>
    <row r="199" spans="2:63" s="12" customFormat="1" ht="22.75" customHeight="1">
      <c r="B199" s="135"/>
      <c r="D199" s="136" t="s">
        <v>77</v>
      </c>
      <c r="E199" s="146" t="s">
        <v>88</v>
      </c>
      <c r="F199" s="146" t="s">
        <v>1604</v>
      </c>
      <c r="I199" s="138"/>
      <c r="J199" s="147">
        <f>BK199</f>
        <v>0</v>
      </c>
      <c r="L199" s="135"/>
      <c r="M199" s="140"/>
      <c r="N199" s="141"/>
      <c r="O199" s="141"/>
      <c r="P199" s="142">
        <f>SUM(P200:P205)</f>
        <v>0</v>
      </c>
      <c r="Q199" s="141"/>
      <c r="R199" s="142">
        <f>SUM(R200:R205)</f>
        <v>14.280385019999997</v>
      </c>
      <c r="S199" s="141"/>
      <c r="T199" s="143">
        <f>SUM(T200:T205)</f>
        <v>0</v>
      </c>
      <c r="AR199" s="136" t="s">
        <v>85</v>
      </c>
      <c r="AT199" s="144" t="s">
        <v>77</v>
      </c>
      <c r="AU199" s="144" t="s">
        <v>85</v>
      </c>
      <c r="AY199" s="136" t="s">
        <v>172</v>
      </c>
      <c r="BK199" s="145">
        <f>SUM(BK200:BK205)</f>
        <v>0</v>
      </c>
    </row>
    <row r="200" spans="1:65" s="2" customFormat="1" ht="24.15" customHeight="1">
      <c r="A200" s="32"/>
      <c r="B200" s="148"/>
      <c r="C200" s="149" t="s">
        <v>278</v>
      </c>
      <c r="D200" s="149" t="s">
        <v>174</v>
      </c>
      <c r="E200" s="150" t="s">
        <v>1869</v>
      </c>
      <c r="F200" s="151" t="s">
        <v>1870</v>
      </c>
      <c r="G200" s="152" t="s">
        <v>214</v>
      </c>
      <c r="H200" s="153">
        <v>2.025</v>
      </c>
      <c r="I200" s="154"/>
      <c r="J200" s="155">
        <f>ROUND(I200*H200,2)</f>
        <v>0</v>
      </c>
      <c r="K200" s="151" t="s">
        <v>178</v>
      </c>
      <c r="L200" s="33"/>
      <c r="M200" s="156" t="s">
        <v>1</v>
      </c>
      <c r="N200" s="157" t="s">
        <v>43</v>
      </c>
      <c r="O200" s="58"/>
      <c r="P200" s="158">
        <f>O200*H200</f>
        <v>0</v>
      </c>
      <c r="Q200" s="158">
        <v>2.16</v>
      </c>
      <c r="R200" s="158">
        <f>Q200*H200</f>
        <v>4.374</v>
      </c>
      <c r="S200" s="158">
        <v>0</v>
      </c>
      <c r="T200" s="15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0" t="s">
        <v>179</v>
      </c>
      <c r="AT200" s="160" t="s">
        <v>174</v>
      </c>
      <c r="AU200" s="160" t="s">
        <v>88</v>
      </c>
      <c r="AY200" s="17" t="s">
        <v>172</v>
      </c>
      <c r="BE200" s="161">
        <f>IF(N200="základní",J200,0)</f>
        <v>0</v>
      </c>
      <c r="BF200" s="161">
        <f>IF(N200="snížená",J200,0)</f>
        <v>0</v>
      </c>
      <c r="BG200" s="161">
        <f>IF(N200="zákl. přenesená",J200,0)</f>
        <v>0</v>
      </c>
      <c r="BH200" s="161">
        <f>IF(N200="sníž. přenesená",J200,0)</f>
        <v>0</v>
      </c>
      <c r="BI200" s="161">
        <f>IF(N200="nulová",J200,0)</f>
        <v>0</v>
      </c>
      <c r="BJ200" s="17" t="s">
        <v>85</v>
      </c>
      <c r="BK200" s="161">
        <f>ROUND(I200*H200,2)</f>
        <v>0</v>
      </c>
      <c r="BL200" s="17" t="s">
        <v>179</v>
      </c>
      <c r="BM200" s="160" t="s">
        <v>1871</v>
      </c>
    </row>
    <row r="201" spans="2:51" s="13" customFormat="1" ht="10">
      <c r="B201" s="162"/>
      <c r="D201" s="163" t="s">
        <v>181</v>
      </c>
      <c r="E201" s="164" t="s">
        <v>1</v>
      </c>
      <c r="F201" s="165" t="s">
        <v>1872</v>
      </c>
      <c r="H201" s="166">
        <v>2.025</v>
      </c>
      <c r="I201" s="167"/>
      <c r="L201" s="162"/>
      <c r="M201" s="168"/>
      <c r="N201" s="169"/>
      <c r="O201" s="169"/>
      <c r="P201" s="169"/>
      <c r="Q201" s="169"/>
      <c r="R201" s="169"/>
      <c r="S201" s="169"/>
      <c r="T201" s="170"/>
      <c r="AT201" s="164" t="s">
        <v>181</v>
      </c>
      <c r="AU201" s="164" t="s">
        <v>88</v>
      </c>
      <c r="AV201" s="13" t="s">
        <v>88</v>
      </c>
      <c r="AW201" s="13" t="s">
        <v>34</v>
      </c>
      <c r="AX201" s="13" t="s">
        <v>85</v>
      </c>
      <c r="AY201" s="164" t="s">
        <v>172</v>
      </c>
    </row>
    <row r="202" spans="1:65" s="2" customFormat="1" ht="14.4" customHeight="1">
      <c r="A202" s="32"/>
      <c r="B202" s="148"/>
      <c r="C202" s="149" t="s">
        <v>7</v>
      </c>
      <c r="D202" s="149" t="s">
        <v>174</v>
      </c>
      <c r="E202" s="150" t="s">
        <v>1873</v>
      </c>
      <c r="F202" s="151" t="s">
        <v>1874</v>
      </c>
      <c r="G202" s="152" t="s">
        <v>214</v>
      </c>
      <c r="H202" s="153">
        <v>3.038</v>
      </c>
      <c r="I202" s="154"/>
      <c r="J202" s="155">
        <f>ROUND(I202*H202,2)</f>
        <v>0</v>
      </c>
      <c r="K202" s="151" t="s">
        <v>178</v>
      </c>
      <c r="L202" s="33"/>
      <c r="M202" s="156" t="s">
        <v>1</v>
      </c>
      <c r="N202" s="157" t="s">
        <v>43</v>
      </c>
      <c r="O202" s="58"/>
      <c r="P202" s="158">
        <f>O202*H202</f>
        <v>0</v>
      </c>
      <c r="Q202" s="158">
        <v>2.45329</v>
      </c>
      <c r="R202" s="158">
        <f>Q202*H202</f>
        <v>7.453095019999999</v>
      </c>
      <c r="S202" s="158">
        <v>0</v>
      </c>
      <c r="T202" s="15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0" t="s">
        <v>179</v>
      </c>
      <c r="AT202" s="160" t="s">
        <v>174</v>
      </c>
      <c r="AU202" s="160" t="s">
        <v>88</v>
      </c>
      <c r="AY202" s="17" t="s">
        <v>172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7" t="s">
        <v>85</v>
      </c>
      <c r="BK202" s="161">
        <f>ROUND(I202*H202,2)</f>
        <v>0</v>
      </c>
      <c r="BL202" s="17" t="s">
        <v>179</v>
      </c>
      <c r="BM202" s="160" t="s">
        <v>1875</v>
      </c>
    </row>
    <row r="203" spans="2:51" s="13" customFormat="1" ht="10">
      <c r="B203" s="162"/>
      <c r="D203" s="163" t="s">
        <v>181</v>
      </c>
      <c r="E203" s="164" t="s">
        <v>1</v>
      </c>
      <c r="F203" s="165" t="s">
        <v>1876</v>
      </c>
      <c r="H203" s="166">
        <v>3.038</v>
      </c>
      <c r="I203" s="167"/>
      <c r="L203" s="162"/>
      <c r="M203" s="168"/>
      <c r="N203" s="169"/>
      <c r="O203" s="169"/>
      <c r="P203" s="169"/>
      <c r="Q203" s="169"/>
      <c r="R203" s="169"/>
      <c r="S203" s="169"/>
      <c r="T203" s="170"/>
      <c r="AT203" s="164" t="s">
        <v>181</v>
      </c>
      <c r="AU203" s="164" t="s">
        <v>88</v>
      </c>
      <c r="AV203" s="13" t="s">
        <v>88</v>
      </c>
      <c r="AW203" s="13" t="s">
        <v>34</v>
      </c>
      <c r="AX203" s="13" t="s">
        <v>85</v>
      </c>
      <c r="AY203" s="164" t="s">
        <v>172</v>
      </c>
    </row>
    <row r="204" spans="1:65" s="2" customFormat="1" ht="24.15" customHeight="1">
      <c r="A204" s="32"/>
      <c r="B204" s="148"/>
      <c r="C204" s="149" t="s">
        <v>286</v>
      </c>
      <c r="D204" s="149" t="s">
        <v>174</v>
      </c>
      <c r="E204" s="150" t="s">
        <v>1605</v>
      </c>
      <c r="F204" s="151" t="s">
        <v>1606</v>
      </c>
      <c r="G204" s="152" t="s">
        <v>214</v>
      </c>
      <c r="H204" s="153">
        <v>1</v>
      </c>
      <c r="I204" s="154"/>
      <c r="J204" s="155">
        <f>ROUND(I204*H204,2)</f>
        <v>0</v>
      </c>
      <c r="K204" s="151" t="s">
        <v>178</v>
      </c>
      <c r="L204" s="33"/>
      <c r="M204" s="156" t="s">
        <v>1</v>
      </c>
      <c r="N204" s="157" t="s">
        <v>43</v>
      </c>
      <c r="O204" s="58"/>
      <c r="P204" s="158">
        <f>O204*H204</f>
        <v>0</v>
      </c>
      <c r="Q204" s="158">
        <v>2.45329</v>
      </c>
      <c r="R204" s="158">
        <f>Q204*H204</f>
        <v>2.45329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179</v>
      </c>
      <c r="AT204" s="160" t="s">
        <v>174</v>
      </c>
      <c r="AU204" s="160" t="s">
        <v>88</v>
      </c>
      <c r="AY204" s="17" t="s">
        <v>172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179</v>
      </c>
      <c r="BM204" s="160" t="s">
        <v>1877</v>
      </c>
    </row>
    <row r="205" spans="1:47" s="2" customFormat="1" ht="18">
      <c r="A205" s="32"/>
      <c r="B205" s="33"/>
      <c r="C205" s="32"/>
      <c r="D205" s="163" t="s">
        <v>191</v>
      </c>
      <c r="E205" s="32"/>
      <c r="F205" s="171" t="s">
        <v>1608</v>
      </c>
      <c r="G205" s="32"/>
      <c r="H205" s="32"/>
      <c r="I205" s="172"/>
      <c r="J205" s="32"/>
      <c r="K205" s="32"/>
      <c r="L205" s="33"/>
      <c r="M205" s="173"/>
      <c r="N205" s="174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191</v>
      </c>
      <c r="AU205" s="17" t="s">
        <v>88</v>
      </c>
    </row>
    <row r="206" spans="2:63" s="12" customFormat="1" ht="22.75" customHeight="1">
      <c r="B206" s="135"/>
      <c r="D206" s="136" t="s">
        <v>77</v>
      </c>
      <c r="E206" s="146" t="s">
        <v>186</v>
      </c>
      <c r="F206" s="146" t="s">
        <v>338</v>
      </c>
      <c r="I206" s="138"/>
      <c r="J206" s="147">
        <f>BK206</f>
        <v>0</v>
      </c>
      <c r="L206" s="135"/>
      <c r="M206" s="140"/>
      <c r="N206" s="141"/>
      <c r="O206" s="141"/>
      <c r="P206" s="142">
        <f>SUM(P207:P212)</f>
        <v>0</v>
      </c>
      <c r="Q206" s="141"/>
      <c r="R206" s="142">
        <f>SUM(R207:R212)</f>
        <v>61.41776312</v>
      </c>
      <c r="S206" s="141"/>
      <c r="T206" s="143">
        <f>SUM(T207:T212)</f>
        <v>0</v>
      </c>
      <c r="AR206" s="136" t="s">
        <v>85</v>
      </c>
      <c r="AT206" s="144" t="s">
        <v>77</v>
      </c>
      <c r="AU206" s="144" t="s">
        <v>85</v>
      </c>
      <c r="AY206" s="136" t="s">
        <v>172</v>
      </c>
      <c r="BK206" s="145">
        <f>SUM(BK207:BK212)</f>
        <v>0</v>
      </c>
    </row>
    <row r="207" spans="1:65" s="2" customFormat="1" ht="24.15" customHeight="1">
      <c r="A207" s="32"/>
      <c r="B207" s="148"/>
      <c r="C207" s="149" t="s">
        <v>291</v>
      </c>
      <c r="D207" s="149" t="s">
        <v>174</v>
      </c>
      <c r="E207" s="150" t="s">
        <v>1878</v>
      </c>
      <c r="F207" s="151" t="s">
        <v>1879</v>
      </c>
      <c r="G207" s="152" t="s">
        <v>177</v>
      </c>
      <c r="H207" s="153">
        <v>49.5</v>
      </c>
      <c r="I207" s="154"/>
      <c r="J207" s="155">
        <f>ROUND(I207*H207,2)</f>
        <v>0</v>
      </c>
      <c r="K207" s="151" t="s">
        <v>178</v>
      </c>
      <c r="L207" s="33"/>
      <c r="M207" s="156" t="s">
        <v>1</v>
      </c>
      <c r="N207" s="157" t="s">
        <v>43</v>
      </c>
      <c r="O207" s="58"/>
      <c r="P207" s="158">
        <f>O207*H207</f>
        <v>0</v>
      </c>
      <c r="Q207" s="158">
        <v>1.20855</v>
      </c>
      <c r="R207" s="158">
        <f>Q207*H207</f>
        <v>59.823225</v>
      </c>
      <c r="S207" s="158">
        <v>0</v>
      </c>
      <c r="T207" s="15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0" t="s">
        <v>179</v>
      </c>
      <c r="AT207" s="160" t="s">
        <v>174</v>
      </c>
      <c r="AU207" s="160" t="s">
        <v>88</v>
      </c>
      <c r="AY207" s="17" t="s">
        <v>172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7" t="s">
        <v>85</v>
      </c>
      <c r="BK207" s="161">
        <f>ROUND(I207*H207,2)</f>
        <v>0</v>
      </c>
      <c r="BL207" s="17" t="s">
        <v>179</v>
      </c>
      <c r="BM207" s="160" t="s">
        <v>1880</v>
      </c>
    </row>
    <row r="208" spans="2:51" s="13" customFormat="1" ht="10">
      <c r="B208" s="162"/>
      <c r="D208" s="163" t="s">
        <v>181</v>
      </c>
      <c r="E208" s="164" t="s">
        <v>1</v>
      </c>
      <c r="F208" s="165" t="s">
        <v>1881</v>
      </c>
      <c r="H208" s="166">
        <v>49.5</v>
      </c>
      <c r="I208" s="167"/>
      <c r="L208" s="162"/>
      <c r="M208" s="168"/>
      <c r="N208" s="169"/>
      <c r="O208" s="169"/>
      <c r="P208" s="169"/>
      <c r="Q208" s="169"/>
      <c r="R208" s="169"/>
      <c r="S208" s="169"/>
      <c r="T208" s="170"/>
      <c r="AT208" s="164" t="s">
        <v>181</v>
      </c>
      <c r="AU208" s="164" t="s">
        <v>88</v>
      </c>
      <c r="AV208" s="13" t="s">
        <v>88</v>
      </c>
      <c r="AW208" s="13" t="s">
        <v>34</v>
      </c>
      <c r="AX208" s="13" t="s">
        <v>85</v>
      </c>
      <c r="AY208" s="164" t="s">
        <v>172</v>
      </c>
    </row>
    <row r="209" spans="1:65" s="2" customFormat="1" ht="14.4" customHeight="1">
      <c r="A209" s="32"/>
      <c r="B209" s="148"/>
      <c r="C209" s="149" t="s">
        <v>298</v>
      </c>
      <c r="D209" s="149" t="s">
        <v>174</v>
      </c>
      <c r="E209" s="150" t="s">
        <v>353</v>
      </c>
      <c r="F209" s="151" t="s">
        <v>354</v>
      </c>
      <c r="G209" s="152" t="s">
        <v>294</v>
      </c>
      <c r="H209" s="153">
        <v>0.052</v>
      </c>
      <c r="I209" s="154"/>
      <c r="J209" s="155">
        <f>ROUND(I209*H209,2)</f>
        <v>0</v>
      </c>
      <c r="K209" s="151" t="s">
        <v>178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1.04881</v>
      </c>
      <c r="R209" s="158">
        <f>Q209*H209</f>
        <v>0.054538119999999995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179</v>
      </c>
      <c r="AT209" s="160" t="s">
        <v>174</v>
      </c>
      <c r="AU209" s="160" t="s">
        <v>88</v>
      </c>
      <c r="AY209" s="17" t="s">
        <v>172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179</v>
      </c>
      <c r="BM209" s="160" t="s">
        <v>1882</v>
      </c>
    </row>
    <row r="210" spans="2:51" s="13" customFormat="1" ht="10">
      <c r="B210" s="162"/>
      <c r="D210" s="163" t="s">
        <v>181</v>
      </c>
      <c r="E210" s="164" t="s">
        <v>1</v>
      </c>
      <c r="F210" s="165" t="s">
        <v>1883</v>
      </c>
      <c r="H210" s="166">
        <v>0.052</v>
      </c>
      <c r="I210" s="167"/>
      <c r="L210" s="162"/>
      <c r="M210" s="168"/>
      <c r="N210" s="169"/>
      <c r="O210" s="169"/>
      <c r="P210" s="169"/>
      <c r="Q210" s="169"/>
      <c r="R210" s="169"/>
      <c r="S210" s="169"/>
      <c r="T210" s="170"/>
      <c r="AT210" s="164" t="s">
        <v>181</v>
      </c>
      <c r="AU210" s="164" t="s">
        <v>88</v>
      </c>
      <c r="AV210" s="13" t="s">
        <v>88</v>
      </c>
      <c r="AW210" s="13" t="s">
        <v>34</v>
      </c>
      <c r="AX210" s="13" t="s">
        <v>85</v>
      </c>
      <c r="AY210" s="164" t="s">
        <v>172</v>
      </c>
    </row>
    <row r="211" spans="1:65" s="2" customFormat="1" ht="24.15" customHeight="1">
      <c r="A211" s="32"/>
      <c r="B211" s="148"/>
      <c r="C211" s="149" t="s">
        <v>312</v>
      </c>
      <c r="D211" s="149" t="s">
        <v>174</v>
      </c>
      <c r="E211" s="150" t="s">
        <v>1884</v>
      </c>
      <c r="F211" s="151" t="s">
        <v>1885</v>
      </c>
      <c r="G211" s="152" t="s">
        <v>260</v>
      </c>
      <c r="H211" s="153">
        <v>44</v>
      </c>
      <c r="I211" s="154"/>
      <c r="J211" s="155">
        <f>ROUND(I211*H211,2)</f>
        <v>0</v>
      </c>
      <c r="K211" s="151" t="s">
        <v>178</v>
      </c>
      <c r="L211" s="33"/>
      <c r="M211" s="156" t="s">
        <v>1</v>
      </c>
      <c r="N211" s="157" t="s">
        <v>43</v>
      </c>
      <c r="O211" s="58"/>
      <c r="P211" s="158">
        <f>O211*H211</f>
        <v>0</v>
      </c>
      <c r="Q211" s="158">
        <v>0.035</v>
      </c>
      <c r="R211" s="158">
        <f>Q211*H211</f>
        <v>1.54</v>
      </c>
      <c r="S211" s="158">
        <v>0</v>
      </c>
      <c r="T211" s="15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0" t="s">
        <v>179</v>
      </c>
      <c r="AT211" s="160" t="s">
        <v>174</v>
      </c>
      <c r="AU211" s="160" t="s">
        <v>88</v>
      </c>
      <c r="AY211" s="17" t="s">
        <v>172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7" t="s">
        <v>85</v>
      </c>
      <c r="BK211" s="161">
        <f>ROUND(I211*H211,2)</f>
        <v>0</v>
      </c>
      <c r="BL211" s="17" t="s">
        <v>179</v>
      </c>
      <c r="BM211" s="160" t="s">
        <v>1886</v>
      </c>
    </row>
    <row r="212" spans="2:51" s="13" customFormat="1" ht="10">
      <c r="B212" s="162"/>
      <c r="D212" s="163" t="s">
        <v>181</v>
      </c>
      <c r="E212" s="164" t="s">
        <v>1</v>
      </c>
      <c r="F212" s="165" t="s">
        <v>1887</v>
      </c>
      <c r="H212" s="166">
        <v>44</v>
      </c>
      <c r="I212" s="167"/>
      <c r="L212" s="162"/>
      <c r="M212" s="168"/>
      <c r="N212" s="169"/>
      <c r="O212" s="169"/>
      <c r="P212" s="169"/>
      <c r="Q212" s="169"/>
      <c r="R212" s="169"/>
      <c r="S212" s="169"/>
      <c r="T212" s="170"/>
      <c r="AT212" s="164" t="s">
        <v>181</v>
      </c>
      <c r="AU212" s="164" t="s">
        <v>88</v>
      </c>
      <c r="AV212" s="13" t="s">
        <v>88</v>
      </c>
      <c r="AW212" s="13" t="s">
        <v>34</v>
      </c>
      <c r="AX212" s="13" t="s">
        <v>85</v>
      </c>
      <c r="AY212" s="164" t="s">
        <v>172</v>
      </c>
    </row>
    <row r="213" spans="2:63" s="12" customFormat="1" ht="22.75" customHeight="1">
      <c r="B213" s="135"/>
      <c r="D213" s="136" t="s">
        <v>77</v>
      </c>
      <c r="E213" s="146" t="s">
        <v>197</v>
      </c>
      <c r="F213" s="146" t="s">
        <v>390</v>
      </c>
      <c r="I213" s="138"/>
      <c r="J213" s="147">
        <f>BK213</f>
        <v>0</v>
      </c>
      <c r="L213" s="135"/>
      <c r="M213" s="140"/>
      <c r="N213" s="141"/>
      <c r="O213" s="141"/>
      <c r="P213" s="142">
        <f>SUM(P214:P293)</f>
        <v>0</v>
      </c>
      <c r="Q213" s="141"/>
      <c r="R213" s="142">
        <f>SUM(R214:R293)</f>
        <v>3082.9691005600002</v>
      </c>
      <c r="S213" s="141"/>
      <c r="T213" s="143">
        <f>SUM(T214:T293)</f>
        <v>0</v>
      </c>
      <c r="AR213" s="136" t="s">
        <v>85</v>
      </c>
      <c r="AT213" s="144" t="s">
        <v>77</v>
      </c>
      <c r="AU213" s="144" t="s">
        <v>85</v>
      </c>
      <c r="AY213" s="136" t="s">
        <v>172</v>
      </c>
      <c r="BK213" s="145">
        <f>SUM(BK214:BK293)</f>
        <v>0</v>
      </c>
    </row>
    <row r="214" spans="1:65" s="2" customFormat="1" ht="14.4" customHeight="1">
      <c r="A214" s="32"/>
      <c r="B214" s="148"/>
      <c r="C214" s="149" t="s">
        <v>319</v>
      </c>
      <c r="D214" s="149" t="s">
        <v>174</v>
      </c>
      <c r="E214" s="150" t="s">
        <v>1609</v>
      </c>
      <c r="F214" s="151" t="s">
        <v>1610</v>
      </c>
      <c r="G214" s="152" t="s">
        <v>177</v>
      </c>
      <c r="H214" s="153">
        <v>703.638</v>
      </c>
      <c r="I214" s="154"/>
      <c r="J214" s="155">
        <f>ROUND(I214*H214,2)</f>
        <v>0</v>
      </c>
      <c r="K214" s="151" t="s">
        <v>178</v>
      </c>
      <c r="L214" s="33"/>
      <c r="M214" s="156" t="s">
        <v>1</v>
      </c>
      <c r="N214" s="157" t="s">
        <v>43</v>
      </c>
      <c r="O214" s="58"/>
      <c r="P214" s="158">
        <f>O214*H214</f>
        <v>0</v>
      </c>
      <c r="Q214" s="158">
        <v>0</v>
      </c>
      <c r="R214" s="158">
        <f>Q214*H214</f>
        <v>0</v>
      </c>
      <c r="S214" s="158">
        <v>0</v>
      </c>
      <c r="T214" s="15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0" t="s">
        <v>179</v>
      </c>
      <c r="AT214" s="160" t="s">
        <v>174</v>
      </c>
      <c r="AU214" s="160" t="s">
        <v>88</v>
      </c>
      <c r="AY214" s="17" t="s">
        <v>172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7" t="s">
        <v>85</v>
      </c>
      <c r="BK214" s="161">
        <f>ROUND(I214*H214,2)</f>
        <v>0</v>
      </c>
      <c r="BL214" s="17" t="s">
        <v>179</v>
      </c>
      <c r="BM214" s="160" t="s">
        <v>1888</v>
      </c>
    </row>
    <row r="215" spans="1:47" s="2" customFormat="1" ht="18">
      <c r="A215" s="32"/>
      <c r="B215" s="33"/>
      <c r="C215" s="32"/>
      <c r="D215" s="163" t="s">
        <v>191</v>
      </c>
      <c r="E215" s="32"/>
      <c r="F215" s="171" t="s">
        <v>1590</v>
      </c>
      <c r="G215" s="32"/>
      <c r="H215" s="32"/>
      <c r="I215" s="172"/>
      <c r="J215" s="32"/>
      <c r="K215" s="32"/>
      <c r="L215" s="33"/>
      <c r="M215" s="173"/>
      <c r="N215" s="174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191</v>
      </c>
      <c r="AU215" s="17" t="s">
        <v>88</v>
      </c>
    </row>
    <row r="216" spans="2:51" s="13" customFormat="1" ht="20">
      <c r="B216" s="162"/>
      <c r="D216" s="163" t="s">
        <v>181</v>
      </c>
      <c r="E216" s="164" t="s">
        <v>1</v>
      </c>
      <c r="F216" s="165" t="s">
        <v>1889</v>
      </c>
      <c r="H216" s="166">
        <v>551.902</v>
      </c>
      <c r="I216" s="167"/>
      <c r="L216" s="162"/>
      <c r="M216" s="168"/>
      <c r="N216" s="169"/>
      <c r="O216" s="169"/>
      <c r="P216" s="169"/>
      <c r="Q216" s="169"/>
      <c r="R216" s="169"/>
      <c r="S216" s="169"/>
      <c r="T216" s="170"/>
      <c r="AT216" s="164" t="s">
        <v>181</v>
      </c>
      <c r="AU216" s="164" t="s">
        <v>88</v>
      </c>
      <c r="AV216" s="13" t="s">
        <v>88</v>
      </c>
      <c r="AW216" s="13" t="s">
        <v>34</v>
      </c>
      <c r="AX216" s="13" t="s">
        <v>78</v>
      </c>
      <c r="AY216" s="164" t="s">
        <v>172</v>
      </c>
    </row>
    <row r="217" spans="2:51" s="13" customFormat="1" ht="20">
      <c r="B217" s="162"/>
      <c r="D217" s="163" t="s">
        <v>181</v>
      </c>
      <c r="E217" s="164" t="s">
        <v>1</v>
      </c>
      <c r="F217" s="165" t="s">
        <v>1890</v>
      </c>
      <c r="H217" s="166">
        <v>151.736</v>
      </c>
      <c r="I217" s="167"/>
      <c r="L217" s="162"/>
      <c r="M217" s="168"/>
      <c r="N217" s="169"/>
      <c r="O217" s="169"/>
      <c r="P217" s="169"/>
      <c r="Q217" s="169"/>
      <c r="R217" s="169"/>
      <c r="S217" s="169"/>
      <c r="T217" s="170"/>
      <c r="AT217" s="164" t="s">
        <v>181</v>
      </c>
      <c r="AU217" s="164" t="s">
        <v>88</v>
      </c>
      <c r="AV217" s="13" t="s">
        <v>88</v>
      </c>
      <c r="AW217" s="13" t="s">
        <v>34</v>
      </c>
      <c r="AX217" s="13" t="s">
        <v>78</v>
      </c>
      <c r="AY217" s="164" t="s">
        <v>172</v>
      </c>
    </row>
    <row r="218" spans="2:51" s="14" customFormat="1" ht="10">
      <c r="B218" s="175"/>
      <c r="D218" s="163" t="s">
        <v>181</v>
      </c>
      <c r="E218" s="176" t="s">
        <v>1</v>
      </c>
      <c r="F218" s="177" t="s">
        <v>221</v>
      </c>
      <c r="H218" s="178">
        <v>703.638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181</v>
      </c>
      <c r="AU218" s="176" t="s">
        <v>88</v>
      </c>
      <c r="AV218" s="14" t="s">
        <v>179</v>
      </c>
      <c r="AW218" s="14" t="s">
        <v>34</v>
      </c>
      <c r="AX218" s="14" t="s">
        <v>85</v>
      </c>
      <c r="AY218" s="176" t="s">
        <v>172</v>
      </c>
    </row>
    <row r="219" spans="1:65" s="2" customFormat="1" ht="14.4" customHeight="1">
      <c r="A219" s="32"/>
      <c r="B219" s="148"/>
      <c r="C219" s="183" t="s">
        <v>324</v>
      </c>
      <c r="D219" s="183" t="s">
        <v>250</v>
      </c>
      <c r="E219" s="184" t="s">
        <v>1614</v>
      </c>
      <c r="F219" s="185" t="s">
        <v>1615</v>
      </c>
      <c r="G219" s="186" t="s">
        <v>294</v>
      </c>
      <c r="H219" s="187">
        <v>707.238</v>
      </c>
      <c r="I219" s="188"/>
      <c r="J219" s="189">
        <f>ROUND(I219*H219,2)</f>
        <v>0</v>
      </c>
      <c r="K219" s="185" t="s">
        <v>178</v>
      </c>
      <c r="L219" s="190"/>
      <c r="M219" s="191" t="s">
        <v>1</v>
      </c>
      <c r="N219" s="192" t="s">
        <v>43</v>
      </c>
      <c r="O219" s="58"/>
      <c r="P219" s="158">
        <f>O219*H219</f>
        <v>0</v>
      </c>
      <c r="Q219" s="158">
        <v>1</v>
      </c>
      <c r="R219" s="158">
        <f>Q219*H219</f>
        <v>707.238</v>
      </c>
      <c r="S219" s="158">
        <v>0</v>
      </c>
      <c r="T219" s="15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0" t="s">
        <v>211</v>
      </c>
      <c r="AT219" s="160" t="s">
        <v>250</v>
      </c>
      <c r="AU219" s="160" t="s">
        <v>88</v>
      </c>
      <c r="AY219" s="17" t="s">
        <v>172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7" t="s">
        <v>85</v>
      </c>
      <c r="BK219" s="161">
        <f>ROUND(I219*H219,2)</f>
        <v>0</v>
      </c>
      <c r="BL219" s="17" t="s">
        <v>179</v>
      </c>
      <c r="BM219" s="160" t="s">
        <v>1891</v>
      </c>
    </row>
    <row r="220" spans="2:51" s="13" customFormat="1" ht="10">
      <c r="B220" s="162"/>
      <c r="D220" s="163" t="s">
        <v>181</v>
      </c>
      <c r="E220" s="164" t="s">
        <v>1</v>
      </c>
      <c r="F220" s="165" t="s">
        <v>1892</v>
      </c>
      <c r="H220" s="166">
        <v>275.951</v>
      </c>
      <c r="I220" s="167"/>
      <c r="L220" s="162"/>
      <c r="M220" s="168"/>
      <c r="N220" s="169"/>
      <c r="O220" s="169"/>
      <c r="P220" s="169"/>
      <c r="Q220" s="169"/>
      <c r="R220" s="169"/>
      <c r="S220" s="169"/>
      <c r="T220" s="170"/>
      <c r="AT220" s="164" t="s">
        <v>181</v>
      </c>
      <c r="AU220" s="164" t="s">
        <v>88</v>
      </c>
      <c r="AV220" s="13" t="s">
        <v>88</v>
      </c>
      <c r="AW220" s="13" t="s">
        <v>34</v>
      </c>
      <c r="AX220" s="13" t="s">
        <v>78</v>
      </c>
      <c r="AY220" s="164" t="s">
        <v>172</v>
      </c>
    </row>
    <row r="221" spans="2:51" s="13" customFormat="1" ht="20">
      <c r="B221" s="162"/>
      <c r="D221" s="163" t="s">
        <v>181</v>
      </c>
      <c r="E221" s="164" t="s">
        <v>1</v>
      </c>
      <c r="F221" s="165" t="s">
        <v>1893</v>
      </c>
      <c r="H221" s="166">
        <v>45.521</v>
      </c>
      <c r="I221" s="167"/>
      <c r="L221" s="162"/>
      <c r="M221" s="168"/>
      <c r="N221" s="169"/>
      <c r="O221" s="169"/>
      <c r="P221" s="169"/>
      <c r="Q221" s="169"/>
      <c r="R221" s="169"/>
      <c r="S221" s="169"/>
      <c r="T221" s="170"/>
      <c r="AT221" s="164" t="s">
        <v>181</v>
      </c>
      <c r="AU221" s="164" t="s">
        <v>88</v>
      </c>
      <c r="AV221" s="13" t="s">
        <v>88</v>
      </c>
      <c r="AW221" s="13" t="s">
        <v>34</v>
      </c>
      <c r="AX221" s="13" t="s">
        <v>78</v>
      </c>
      <c r="AY221" s="164" t="s">
        <v>172</v>
      </c>
    </row>
    <row r="222" spans="2:51" s="14" customFormat="1" ht="10">
      <c r="B222" s="175"/>
      <c r="D222" s="163" t="s">
        <v>181</v>
      </c>
      <c r="E222" s="176" t="s">
        <v>1</v>
      </c>
      <c r="F222" s="177" t="s">
        <v>221</v>
      </c>
      <c r="H222" s="178">
        <v>321.472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181</v>
      </c>
      <c r="AU222" s="176" t="s">
        <v>88</v>
      </c>
      <c r="AV222" s="14" t="s">
        <v>179</v>
      </c>
      <c r="AW222" s="14" t="s">
        <v>34</v>
      </c>
      <c r="AX222" s="14" t="s">
        <v>85</v>
      </c>
      <c r="AY222" s="176" t="s">
        <v>172</v>
      </c>
    </row>
    <row r="223" spans="2:51" s="13" customFormat="1" ht="10">
      <c r="B223" s="162"/>
      <c r="D223" s="163" t="s">
        <v>181</v>
      </c>
      <c r="F223" s="165" t="s">
        <v>1894</v>
      </c>
      <c r="H223" s="166">
        <v>707.238</v>
      </c>
      <c r="I223" s="167"/>
      <c r="L223" s="162"/>
      <c r="M223" s="168"/>
      <c r="N223" s="169"/>
      <c r="O223" s="169"/>
      <c r="P223" s="169"/>
      <c r="Q223" s="169"/>
      <c r="R223" s="169"/>
      <c r="S223" s="169"/>
      <c r="T223" s="170"/>
      <c r="AT223" s="164" t="s">
        <v>181</v>
      </c>
      <c r="AU223" s="164" t="s">
        <v>88</v>
      </c>
      <c r="AV223" s="13" t="s">
        <v>88</v>
      </c>
      <c r="AW223" s="13" t="s">
        <v>3</v>
      </c>
      <c r="AX223" s="13" t="s">
        <v>85</v>
      </c>
      <c r="AY223" s="164" t="s">
        <v>172</v>
      </c>
    </row>
    <row r="224" spans="1:65" s="2" customFormat="1" ht="14.4" customHeight="1">
      <c r="A224" s="32"/>
      <c r="B224" s="148"/>
      <c r="C224" s="149" t="s">
        <v>328</v>
      </c>
      <c r="D224" s="149" t="s">
        <v>174</v>
      </c>
      <c r="E224" s="150" t="s">
        <v>392</v>
      </c>
      <c r="F224" s="151" t="s">
        <v>393</v>
      </c>
      <c r="G224" s="152" t="s">
        <v>177</v>
      </c>
      <c r="H224" s="153">
        <v>189.497</v>
      </c>
      <c r="I224" s="154"/>
      <c r="J224" s="155">
        <f>ROUND(I224*H224,2)</f>
        <v>0</v>
      </c>
      <c r="K224" s="151" t="s">
        <v>178</v>
      </c>
      <c r="L224" s="33"/>
      <c r="M224" s="156" t="s">
        <v>1</v>
      </c>
      <c r="N224" s="157" t="s">
        <v>43</v>
      </c>
      <c r="O224" s="58"/>
      <c r="P224" s="158">
        <f>O224*H224</f>
        <v>0</v>
      </c>
      <c r="Q224" s="158">
        <v>0.345</v>
      </c>
      <c r="R224" s="158">
        <f>Q224*H224</f>
        <v>65.376465</v>
      </c>
      <c r="S224" s="158">
        <v>0</v>
      </c>
      <c r="T224" s="15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0" t="s">
        <v>179</v>
      </c>
      <c r="AT224" s="160" t="s">
        <v>174</v>
      </c>
      <c r="AU224" s="160" t="s">
        <v>88</v>
      </c>
      <c r="AY224" s="17" t="s">
        <v>172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7" t="s">
        <v>85</v>
      </c>
      <c r="BK224" s="161">
        <f>ROUND(I224*H224,2)</f>
        <v>0</v>
      </c>
      <c r="BL224" s="17" t="s">
        <v>179</v>
      </c>
      <c r="BM224" s="160" t="s">
        <v>1895</v>
      </c>
    </row>
    <row r="225" spans="1:47" s="2" customFormat="1" ht="18">
      <c r="A225" s="32"/>
      <c r="B225" s="33"/>
      <c r="C225" s="32"/>
      <c r="D225" s="163" t="s">
        <v>191</v>
      </c>
      <c r="E225" s="32"/>
      <c r="F225" s="171" t="s">
        <v>1621</v>
      </c>
      <c r="G225" s="32"/>
      <c r="H225" s="32"/>
      <c r="I225" s="172"/>
      <c r="J225" s="32"/>
      <c r="K225" s="32"/>
      <c r="L225" s="33"/>
      <c r="M225" s="173"/>
      <c r="N225" s="174"/>
      <c r="O225" s="58"/>
      <c r="P225" s="58"/>
      <c r="Q225" s="58"/>
      <c r="R225" s="58"/>
      <c r="S225" s="58"/>
      <c r="T225" s="5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191</v>
      </c>
      <c r="AU225" s="17" t="s">
        <v>88</v>
      </c>
    </row>
    <row r="226" spans="2:51" s="13" customFormat="1" ht="10">
      <c r="B226" s="162"/>
      <c r="D226" s="163" t="s">
        <v>181</v>
      </c>
      <c r="E226" s="164" t="s">
        <v>1</v>
      </c>
      <c r="F226" s="165" t="s">
        <v>1896</v>
      </c>
      <c r="H226" s="166">
        <v>48.875</v>
      </c>
      <c r="I226" s="167"/>
      <c r="L226" s="162"/>
      <c r="M226" s="168"/>
      <c r="N226" s="169"/>
      <c r="O226" s="169"/>
      <c r="P226" s="169"/>
      <c r="Q226" s="169"/>
      <c r="R226" s="169"/>
      <c r="S226" s="169"/>
      <c r="T226" s="170"/>
      <c r="AT226" s="164" t="s">
        <v>181</v>
      </c>
      <c r="AU226" s="164" t="s">
        <v>88</v>
      </c>
      <c r="AV226" s="13" t="s">
        <v>88</v>
      </c>
      <c r="AW226" s="13" t="s">
        <v>34</v>
      </c>
      <c r="AX226" s="13" t="s">
        <v>78</v>
      </c>
      <c r="AY226" s="164" t="s">
        <v>172</v>
      </c>
    </row>
    <row r="227" spans="2:51" s="13" customFormat="1" ht="20">
      <c r="B227" s="162"/>
      <c r="D227" s="163" t="s">
        <v>181</v>
      </c>
      <c r="E227" s="164" t="s">
        <v>1</v>
      </c>
      <c r="F227" s="165" t="s">
        <v>1897</v>
      </c>
      <c r="H227" s="166">
        <v>137.425</v>
      </c>
      <c r="I227" s="167"/>
      <c r="L227" s="162"/>
      <c r="M227" s="168"/>
      <c r="N227" s="169"/>
      <c r="O227" s="169"/>
      <c r="P227" s="169"/>
      <c r="Q227" s="169"/>
      <c r="R227" s="169"/>
      <c r="S227" s="169"/>
      <c r="T227" s="170"/>
      <c r="AT227" s="164" t="s">
        <v>181</v>
      </c>
      <c r="AU227" s="164" t="s">
        <v>88</v>
      </c>
      <c r="AV227" s="13" t="s">
        <v>88</v>
      </c>
      <c r="AW227" s="13" t="s">
        <v>34</v>
      </c>
      <c r="AX227" s="13" t="s">
        <v>78</v>
      </c>
      <c r="AY227" s="164" t="s">
        <v>172</v>
      </c>
    </row>
    <row r="228" spans="2:51" s="13" customFormat="1" ht="10">
      <c r="B228" s="162"/>
      <c r="D228" s="163" t="s">
        <v>181</v>
      </c>
      <c r="E228" s="164" t="s">
        <v>1</v>
      </c>
      <c r="F228" s="165" t="s">
        <v>1898</v>
      </c>
      <c r="H228" s="166">
        <v>3.197</v>
      </c>
      <c r="I228" s="167"/>
      <c r="L228" s="162"/>
      <c r="M228" s="168"/>
      <c r="N228" s="169"/>
      <c r="O228" s="169"/>
      <c r="P228" s="169"/>
      <c r="Q228" s="169"/>
      <c r="R228" s="169"/>
      <c r="S228" s="169"/>
      <c r="T228" s="170"/>
      <c r="AT228" s="164" t="s">
        <v>181</v>
      </c>
      <c r="AU228" s="164" t="s">
        <v>88</v>
      </c>
      <c r="AV228" s="13" t="s">
        <v>88</v>
      </c>
      <c r="AW228" s="13" t="s">
        <v>34</v>
      </c>
      <c r="AX228" s="13" t="s">
        <v>78</v>
      </c>
      <c r="AY228" s="164" t="s">
        <v>172</v>
      </c>
    </row>
    <row r="229" spans="2:51" s="14" customFormat="1" ht="10">
      <c r="B229" s="175"/>
      <c r="D229" s="163" t="s">
        <v>181</v>
      </c>
      <c r="E229" s="176" t="s">
        <v>1</v>
      </c>
      <c r="F229" s="177" t="s">
        <v>221</v>
      </c>
      <c r="H229" s="178">
        <v>189.497</v>
      </c>
      <c r="I229" s="179"/>
      <c r="L229" s="175"/>
      <c r="M229" s="180"/>
      <c r="N229" s="181"/>
      <c r="O229" s="181"/>
      <c r="P229" s="181"/>
      <c r="Q229" s="181"/>
      <c r="R229" s="181"/>
      <c r="S229" s="181"/>
      <c r="T229" s="182"/>
      <c r="AT229" s="176" t="s">
        <v>181</v>
      </c>
      <c r="AU229" s="176" t="s">
        <v>88</v>
      </c>
      <c r="AV229" s="14" t="s">
        <v>179</v>
      </c>
      <c r="AW229" s="14" t="s">
        <v>34</v>
      </c>
      <c r="AX229" s="14" t="s">
        <v>85</v>
      </c>
      <c r="AY229" s="176" t="s">
        <v>172</v>
      </c>
    </row>
    <row r="230" spans="1:65" s="2" customFormat="1" ht="14.4" customHeight="1">
      <c r="A230" s="32"/>
      <c r="B230" s="148"/>
      <c r="C230" s="149" t="s">
        <v>332</v>
      </c>
      <c r="D230" s="149" t="s">
        <v>174</v>
      </c>
      <c r="E230" s="150" t="s">
        <v>397</v>
      </c>
      <c r="F230" s="151" t="s">
        <v>398</v>
      </c>
      <c r="G230" s="152" t="s">
        <v>177</v>
      </c>
      <c r="H230" s="153">
        <v>477.191</v>
      </c>
      <c r="I230" s="154"/>
      <c r="J230" s="155">
        <f>ROUND(I230*H230,2)</f>
        <v>0</v>
      </c>
      <c r="K230" s="151" t="s">
        <v>1</v>
      </c>
      <c r="L230" s="33"/>
      <c r="M230" s="156" t="s">
        <v>1</v>
      </c>
      <c r="N230" s="157" t="s">
        <v>43</v>
      </c>
      <c r="O230" s="58"/>
      <c r="P230" s="158">
        <f>O230*H230</f>
        <v>0</v>
      </c>
      <c r="Q230" s="158">
        <v>0.46</v>
      </c>
      <c r="R230" s="158">
        <f>Q230*H230</f>
        <v>219.50786</v>
      </c>
      <c r="S230" s="158">
        <v>0</v>
      </c>
      <c r="T230" s="15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0" t="s">
        <v>179</v>
      </c>
      <c r="AT230" s="160" t="s">
        <v>174</v>
      </c>
      <c r="AU230" s="160" t="s">
        <v>88</v>
      </c>
      <c r="AY230" s="17" t="s">
        <v>172</v>
      </c>
      <c r="BE230" s="161">
        <f>IF(N230="základní",J230,0)</f>
        <v>0</v>
      </c>
      <c r="BF230" s="161">
        <f>IF(N230="snížená",J230,0)</f>
        <v>0</v>
      </c>
      <c r="BG230" s="161">
        <f>IF(N230="zákl. přenesená",J230,0)</f>
        <v>0</v>
      </c>
      <c r="BH230" s="161">
        <f>IF(N230="sníž. přenesená",J230,0)</f>
        <v>0</v>
      </c>
      <c r="BI230" s="161">
        <f>IF(N230="nulová",J230,0)</f>
        <v>0</v>
      </c>
      <c r="BJ230" s="17" t="s">
        <v>85</v>
      </c>
      <c r="BK230" s="161">
        <f>ROUND(I230*H230,2)</f>
        <v>0</v>
      </c>
      <c r="BL230" s="17" t="s">
        <v>179</v>
      </c>
      <c r="BM230" s="160" t="s">
        <v>1899</v>
      </c>
    </row>
    <row r="231" spans="1:47" s="2" customFormat="1" ht="18">
      <c r="A231" s="32"/>
      <c r="B231" s="33"/>
      <c r="C231" s="32"/>
      <c r="D231" s="163" t="s">
        <v>191</v>
      </c>
      <c r="E231" s="32"/>
      <c r="F231" s="171" t="s">
        <v>1627</v>
      </c>
      <c r="G231" s="32"/>
      <c r="H231" s="32"/>
      <c r="I231" s="172"/>
      <c r="J231" s="32"/>
      <c r="K231" s="32"/>
      <c r="L231" s="33"/>
      <c r="M231" s="173"/>
      <c r="N231" s="174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191</v>
      </c>
      <c r="AU231" s="17" t="s">
        <v>88</v>
      </c>
    </row>
    <row r="232" spans="2:51" s="13" customFormat="1" ht="30">
      <c r="B232" s="162"/>
      <c r="D232" s="163" t="s">
        <v>181</v>
      </c>
      <c r="E232" s="164" t="s">
        <v>1</v>
      </c>
      <c r="F232" s="165" t="s">
        <v>1860</v>
      </c>
      <c r="H232" s="166">
        <v>114.478</v>
      </c>
      <c r="I232" s="167"/>
      <c r="L232" s="162"/>
      <c r="M232" s="168"/>
      <c r="N232" s="169"/>
      <c r="O232" s="169"/>
      <c r="P232" s="169"/>
      <c r="Q232" s="169"/>
      <c r="R232" s="169"/>
      <c r="S232" s="169"/>
      <c r="T232" s="170"/>
      <c r="AT232" s="164" t="s">
        <v>181</v>
      </c>
      <c r="AU232" s="164" t="s">
        <v>88</v>
      </c>
      <c r="AV232" s="13" t="s">
        <v>88</v>
      </c>
      <c r="AW232" s="13" t="s">
        <v>34</v>
      </c>
      <c r="AX232" s="13" t="s">
        <v>78</v>
      </c>
      <c r="AY232" s="164" t="s">
        <v>172</v>
      </c>
    </row>
    <row r="233" spans="2:51" s="13" customFormat="1" ht="20">
      <c r="B233" s="162"/>
      <c r="D233" s="163" t="s">
        <v>181</v>
      </c>
      <c r="E233" s="164" t="s">
        <v>1</v>
      </c>
      <c r="F233" s="165" t="s">
        <v>1861</v>
      </c>
      <c r="H233" s="166">
        <v>37.284</v>
      </c>
      <c r="I233" s="167"/>
      <c r="L233" s="162"/>
      <c r="M233" s="168"/>
      <c r="N233" s="169"/>
      <c r="O233" s="169"/>
      <c r="P233" s="169"/>
      <c r="Q233" s="169"/>
      <c r="R233" s="169"/>
      <c r="S233" s="169"/>
      <c r="T233" s="170"/>
      <c r="AT233" s="164" t="s">
        <v>181</v>
      </c>
      <c r="AU233" s="164" t="s">
        <v>88</v>
      </c>
      <c r="AV233" s="13" t="s">
        <v>88</v>
      </c>
      <c r="AW233" s="13" t="s">
        <v>34</v>
      </c>
      <c r="AX233" s="13" t="s">
        <v>78</v>
      </c>
      <c r="AY233" s="164" t="s">
        <v>172</v>
      </c>
    </row>
    <row r="234" spans="2:51" s="15" customFormat="1" ht="10">
      <c r="B234" s="197"/>
      <c r="D234" s="163" t="s">
        <v>181</v>
      </c>
      <c r="E234" s="198" t="s">
        <v>1</v>
      </c>
      <c r="F234" s="199" t="s">
        <v>1592</v>
      </c>
      <c r="H234" s="200">
        <v>151.762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181</v>
      </c>
      <c r="AU234" s="198" t="s">
        <v>88</v>
      </c>
      <c r="AV234" s="15" t="s">
        <v>186</v>
      </c>
      <c r="AW234" s="15" t="s">
        <v>34</v>
      </c>
      <c r="AX234" s="15" t="s">
        <v>78</v>
      </c>
      <c r="AY234" s="198" t="s">
        <v>172</v>
      </c>
    </row>
    <row r="235" spans="2:51" s="13" customFormat="1" ht="30">
      <c r="B235" s="162"/>
      <c r="D235" s="163" t="s">
        <v>181</v>
      </c>
      <c r="E235" s="164" t="s">
        <v>1</v>
      </c>
      <c r="F235" s="165" t="s">
        <v>1862</v>
      </c>
      <c r="H235" s="166">
        <v>224.042</v>
      </c>
      <c r="I235" s="167"/>
      <c r="L235" s="162"/>
      <c r="M235" s="168"/>
      <c r="N235" s="169"/>
      <c r="O235" s="169"/>
      <c r="P235" s="169"/>
      <c r="Q235" s="169"/>
      <c r="R235" s="169"/>
      <c r="S235" s="169"/>
      <c r="T235" s="170"/>
      <c r="AT235" s="164" t="s">
        <v>181</v>
      </c>
      <c r="AU235" s="164" t="s">
        <v>88</v>
      </c>
      <c r="AV235" s="13" t="s">
        <v>88</v>
      </c>
      <c r="AW235" s="13" t="s">
        <v>34</v>
      </c>
      <c r="AX235" s="13" t="s">
        <v>78</v>
      </c>
      <c r="AY235" s="164" t="s">
        <v>172</v>
      </c>
    </row>
    <row r="236" spans="2:51" s="13" customFormat="1" ht="20">
      <c r="B236" s="162"/>
      <c r="D236" s="163" t="s">
        <v>181</v>
      </c>
      <c r="E236" s="164" t="s">
        <v>1</v>
      </c>
      <c r="F236" s="165" t="s">
        <v>1863</v>
      </c>
      <c r="H236" s="166">
        <v>101.387</v>
      </c>
      <c r="I236" s="167"/>
      <c r="L236" s="162"/>
      <c r="M236" s="168"/>
      <c r="N236" s="169"/>
      <c r="O236" s="169"/>
      <c r="P236" s="169"/>
      <c r="Q236" s="169"/>
      <c r="R236" s="169"/>
      <c r="S236" s="169"/>
      <c r="T236" s="170"/>
      <c r="AT236" s="164" t="s">
        <v>181</v>
      </c>
      <c r="AU236" s="164" t="s">
        <v>88</v>
      </c>
      <c r="AV236" s="13" t="s">
        <v>88</v>
      </c>
      <c r="AW236" s="13" t="s">
        <v>34</v>
      </c>
      <c r="AX236" s="13" t="s">
        <v>78</v>
      </c>
      <c r="AY236" s="164" t="s">
        <v>172</v>
      </c>
    </row>
    <row r="237" spans="2:51" s="15" customFormat="1" ht="10">
      <c r="B237" s="197"/>
      <c r="D237" s="163" t="s">
        <v>181</v>
      </c>
      <c r="E237" s="198" t="s">
        <v>1</v>
      </c>
      <c r="F237" s="199" t="s">
        <v>1592</v>
      </c>
      <c r="H237" s="200">
        <v>325.429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181</v>
      </c>
      <c r="AU237" s="198" t="s">
        <v>88</v>
      </c>
      <c r="AV237" s="15" t="s">
        <v>186</v>
      </c>
      <c r="AW237" s="15" t="s">
        <v>34</v>
      </c>
      <c r="AX237" s="15" t="s">
        <v>78</v>
      </c>
      <c r="AY237" s="198" t="s">
        <v>172</v>
      </c>
    </row>
    <row r="238" spans="2:51" s="14" customFormat="1" ht="10">
      <c r="B238" s="175"/>
      <c r="D238" s="163" t="s">
        <v>181</v>
      </c>
      <c r="E238" s="176" t="s">
        <v>1</v>
      </c>
      <c r="F238" s="177" t="s">
        <v>221</v>
      </c>
      <c r="H238" s="178">
        <v>477.191</v>
      </c>
      <c r="I238" s="179"/>
      <c r="L238" s="175"/>
      <c r="M238" s="180"/>
      <c r="N238" s="181"/>
      <c r="O238" s="181"/>
      <c r="P238" s="181"/>
      <c r="Q238" s="181"/>
      <c r="R238" s="181"/>
      <c r="S238" s="181"/>
      <c r="T238" s="182"/>
      <c r="AT238" s="176" t="s">
        <v>181</v>
      </c>
      <c r="AU238" s="176" t="s">
        <v>88</v>
      </c>
      <c r="AV238" s="14" t="s">
        <v>179</v>
      </c>
      <c r="AW238" s="14" t="s">
        <v>34</v>
      </c>
      <c r="AX238" s="14" t="s">
        <v>85</v>
      </c>
      <c r="AY238" s="176" t="s">
        <v>172</v>
      </c>
    </row>
    <row r="239" spans="1:65" s="2" customFormat="1" ht="14.4" customHeight="1">
      <c r="A239" s="32"/>
      <c r="B239" s="148"/>
      <c r="C239" s="149" t="s">
        <v>339</v>
      </c>
      <c r="D239" s="149" t="s">
        <v>174</v>
      </c>
      <c r="E239" s="150" t="s">
        <v>726</v>
      </c>
      <c r="F239" s="151" t="s">
        <v>398</v>
      </c>
      <c r="G239" s="152" t="s">
        <v>177</v>
      </c>
      <c r="H239" s="153">
        <v>214.214</v>
      </c>
      <c r="I239" s="154"/>
      <c r="J239" s="155">
        <f>ROUND(I239*H239,2)</f>
        <v>0</v>
      </c>
      <c r="K239" s="151" t="s">
        <v>1</v>
      </c>
      <c r="L239" s="33"/>
      <c r="M239" s="156" t="s">
        <v>1</v>
      </c>
      <c r="N239" s="157" t="s">
        <v>43</v>
      </c>
      <c r="O239" s="58"/>
      <c r="P239" s="158">
        <f>O239*H239</f>
        <v>0</v>
      </c>
      <c r="Q239" s="158">
        <v>0.46</v>
      </c>
      <c r="R239" s="158">
        <f>Q239*H239</f>
        <v>98.53844000000001</v>
      </c>
      <c r="S239" s="158">
        <v>0</v>
      </c>
      <c r="T239" s="15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0" t="s">
        <v>179</v>
      </c>
      <c r="AT239" s="160" t="s">
        <v>174</v>
      </c>
      <c r="AU239" s="160" t="s">
        <v>88</v>
      </c>
      <c r="AY239" s="17" t="s">
        <v>172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7" t="s">
        <v>85</v>
      </c>
      <c r="BK239" s="161">
        <f>ROUND(I239*H239,2)</f>
        <v>0</v>
      </c>
      <c r="BL239" s="17" t="s">
        <v>179</v>
      </c>
      <c r="BM239" s="160" t="s">
        <v>1900</v>
      </c>
    </row>
    <row r="240" spans="1:47" s="2" customFormat="1" ht="18">
      <c r="A240" s="32"/>
      <c r="B240" s="33"/>
      <c r="C240" s="32"/>
      <c r="D240" s="163" t="s">
        <v>191</v>
      </c>
      <c r="E240" s="32"/>
      <c r="F240" s="171" t="s">
        <v>1636</v>
      </c>
      <c r="G240" s="32"/>
      <c r="H240" s="32"/>
      <c r="I240" s="172"/>
      <c r="J240" s="32"/>
      <c r="K240" s="32"/>
      <c r="L240" s="33"/>
      <c r="M240" s="173"/>
      <c r="N240" s="174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191</v>
      </c>
      <c r="AU240" s="17" t="s">
        <v>88</v>
      </c>
    </row>
    <row r="241" spans="2:51" s="13" customFormat="1" ht="10">
      <c r="B241" s="162"/>
      <c r="D241" s="163" t="s">
        <v>181</v>
      </c>
      <c r="E241" s="164" t="s">
        <v>1</v>
      </c>
      <c r="F241" s="165" t="s">
        <v>1864</v>
      </c>
      <c r="H241" s="166">
        <v>55.25</v>
      </c>
      <c r="I241" s="167"/>
      <c r="L241" s="162"/>
      <c r="M241" s="168"/>
      <c r="N241" s="169"/>
      <c r="O241" s="169"/>
      <c r="P241" s="169"/>
      <c r="Q241" s="169"/>
      <c r="R241" s="169"/>
      <c r="S241" s="169"/>
      <c r="T241" s="170"/>
      <c r="AT241" s="164" t="s">
        <v>181</v>
      </c>
      <c r="AU241" s="164" t="s">
        <v>88</v>
      </c>
      <c r="AV241" s="13" t="s">
        <v>88</v>
      </c>
      <c r="AW241" s="13" t="s">
        <v>34</v>
      </c>
      <c r="AX241" s="13" t="s">
        <v>78</v>
      </c>
      <c r="AY241" s="164" t="s">
        <v>172</v>
      </c>
    </row>
    <row r="242" spans="2:51" s="13" customFormat="1" ht="20">
      <c r="B242" s="162"/>
      <c r="D242" s="163" t="s">
        <v>181</v>
      </c>
      <c r="E242" s="164" t="s">
        <v>1</v>
      </c>
      <c r="F242" s="165" t="s">
        <v>1865</v>
      </c>
      <c r="H242" s="166">
        <v>155.35</v>
      </c>
      <c r="I242" s="167"/>
      <c r="L242" s="162"/>
      <c r="M242" s="168"/>
      <c r="N242" s="169"/>
      <c r="O242" s="169"/>
      <c r="P242" s="169"/>
      <c r="Q242" s="169"/>
      <c r="R242" s="169"/>
      <c r="S242" s="169"/>
      <c r="T242" s="170"/>
      <c r="AT242" s="164" t="s">
        <v>181</v>
      </c>
      <c r="AU242" s="164" t="s">
        <v>88</v>
      </c>
      <c r="AV242" s="13" t="s">
        <v>88</v>
      </c>
      <c r="AW242" s="13" t="s">
        <v>34</v>
      </c>
      <c r="AX242" s="13" t="s">
        <v>78</v>
      </c>
      <c r="AY242" s="164" t="s">
        <v>172</v>
      </c>
    </row>
    <row r="243" spans="2:51" s="13" customFormat="1" ht="10">
      <c r="B243" s="162"/>
      <c r="D243" s="163" t="s">
        <v>181</v>
      </c>
      <c r="E243" s="164" t="s">
        <v>1</v>
      </c>
      <c r="F243" s="165" t="s">
        <v>1866</v>
      </c>
      <c r="H243" s="166">
        <v>3.614</v>
      </c>
      <c r="I243" s="167"/>
      <c r="L243" s="162"/>
      <c r="M243" s="168"/>
      <c r="N243" s="169"/>
      <c r="O243" s="169"/>
      <c r="P243" s="169"/>
      <c r="Q243" s="169"/>
      <c r="R243" s="169"/>
      <c r="S243" s="169"/>
      <c r="T243" s="170"/>
      <c r="AT243" s="164" t="s">
        <v>181</v>
      </c>
      <c r="AU243" s="164" t="s">
        <v>88</v>
      </c>
      <c r="AV243" s="13" t="s">
        <v>88</v>
      </c>
      <c r="AW243" s="13" t="s">
        <v>34</v>
      </c>
      <c r="AX243" s="13" t="s">
        <v>78</v>
      </c>
      <c r="AY243" s="164" t="s">
        <v>172</v>
      </c>
    </row>
    <row r="244" spans="2:51" s="14" customFormat="1" ht="10">
      <c r="B244" s="175"/>
      <c r="D244" s="163" t="s">
        <v>181</v>
      </c>
      <c r="E244" s="176" t="s">
        <v>1</v>
      </c>
      <c r="F244" s="177" t="s">
        <v>221</v>
      </c>
      <c r="H244" s="178">
        <v>214.214</v>
      </c>
      <c r="I244" s="179"/>
      <c r="L244" s="175"/>
      <c r="M244" s="180"/>
      <c r="N244" s="181"/>
      <c r="O244" s="181"/>
      <c r="P244" s="181"/>
      <c r="Q244" s="181"/>
      <c r="R244" s="181"/>
      <c r="S244" s="181"/>
      <c r="T244" s="182"/>
      <c r="AT244" s="176" t="s">
        <v>181</v>
      </c>
      <c r="AU244" s="176" t="s">
        <v>88</v>
      </c>
      <c r="AV244" s="14" t="s">
        <v>179</v>
      </c>
      <c r="AW244" s="14" t="s">
        <v>34</v>
      </c>
      <c r="AX244" s="14" t="s">
        <v>85</v>
      </c>
      <c r="AY244" s="176" t="s">
        <v>172</v>
      </c>
    </row>
    <row r="245" spans="1:65" s="2" customFormat="1" ht="14.4" customHeight="1">
      <c r="A245" s="32"/>
      <c r="B245" s="148"/>
      <c r="C245" s="149" t="s">
        <v>343</v>
      </c>
      <c r="D245" s="149" t="s">
        <v>174</v>
      </c>
      <c r="E245" s="150" t="s">
        <v>1638</v>
      </c>
      <c r="F245" s="151" t="s">
        <v>1639</v>
      </c>
      <c r="G245" s="152" t="s">
        <v>177</v>
      </c>
      <c r="H245" s="153">
        <v>1589.991</v>
      </c>
      <c r="I245" s="154"/>
      <c r="J245" s="155">
        <f>ROUND(I245*H245,2)</f>
        <v>0</v>
      </c>
      <c r="K245" s="151" t="s">
        <v>178</v>
      </c>
      <c r="L245" s="33"/>
      <c r="M245" s="156" t="s">
        <v>1</v>
      </c>
      <c r="N245" s="157" t="s">
        <v>43</v>
      </c>
      <c r="O245" s="58"/>
      <c r="P245" s="158">
        <f>O245*H245</f>
        <v>0</v>
      </c>
      <c r="Q245" s="158">
        <v>0.575</v>
      </c>
      <c r="R245" s="158">
        <f>Q245*H245</f>
        <v>914.2448249999999</v>
      </c>
      <c r="S245" s="158">
        <v>0</v>
      </c>
      <c r="T245" s="15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0" t="s">
        <v>179</v>
      </c>
      <c r="AT245" s="160" t="s">
        <v>174</v>
      </c>
      <c r="AU245" s="160" t="s">
        <v>88</v>
      </c>
      <c r="AY245" s="17" t="s">
        <v>172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7" t="s">
        <v>85</v>
      </c>
      <c r="BK245" s="161">
        <f>ROUND(I245*H245,2)</f>
        <v>0</v>
      </c>
      <c r="BL245" s="17" t="s">
        <v>179</v>
      </c>
      <c r="BM245" s="160" t="s">
        <v>1901</v>
      </c>
    </row>
    <row r="246" spans="1:47" s="2" customFormat="1" ht="18">
      <c r="A246" s="32"/>
      <c r="B246" s="33"/>
      <c r="C246" s="32"/>
      <c r="D246" s="163" t="s">
        <v>191</v>
      </c>
      <c r="E246" s="32"/>
      <c r="F246" s="171" t="s">
        <v>1641</v>
      </c>
      <c r="G246" s="32"/>
      <c r="H246" s="32"/>
      <c r="I246" s="172"/>
      <c r="J246" s="32"/>
      <c r="K246" s="32"/>
      <c r="L246" s="33"/>
      <c r="M246" s="173"/>
      <c r="N246" s="174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191</v>
      </c>
      <c r="AU246" s="17" t="s">
        <v>88</v>
      </c>
    </row>
    <row r="247" spans="2:51" s="13" customFormat="1" ht="10">
      <c r="B247" s="162"/>
      <c r="D247" s="163" t="s">
        <v>181</v>
      </c>
      <c r="E247" s="164" t="s">
        <v>1</v>
      </c>
      <c r="F247" s="165" t="s">
        <v>1859</v>
      </c>
      <c r="H247" s="166">
        <v>1589.991</v>
      </c>
      <c r="I247" s="167"/>
      <c r="L247" s="162"/>
      <c r="M247" s="168"/>
      <c r="N247" s="169"/>
      <c r="O247" s="169"/>
      <c r="P247" s="169"/>
      <c r="Q247" s="169"/>
      <c r="R247" s="169"/>
      <c r="S247" s="169"/>
      <c r="T247" s="170"/>
      <c r="AT247" s="164" t="s">
        <v>181</v>
      </c>
      <c r="AU247" s="164" t="s">
        <v>88</v>
      </c>
      <c r="AV247" s="13" t="s">
        <v>88</v>
      </c>
      <c r="AW247" s="13" t="s">
        <v>34</v>
      </c>
      <c r="AX247" s="13" t="s">
        <v>85</v>
      </c>
      <c r="AY247" s="164" t="s">
        <v>172</v>
      </c>
    </row>
    <row r="248" spans="1:65" s="2" customFormat="1" ht="24.15" customHeight="1">
      <c r="A248" s="32"/>
      <c r="B248" s="148"/>
      <c r="C248" s="149" t="s">
        <v>348</v>
      </c>
      <c r="D248" s="149" t="s">
        <v>174</v>
      </c>
      <c r="E248" s="150" t="s">
        <v>1658</v>
      </c>
      <c r="F248" s="151" t="s">
        <v>1659</v>
      </c>
      <c r="G248" s="152" t="s">
        <v>177</v>
      </c>
      <c r="H248" s="153">
        <v>1320.916</v>
      </c>
      <c r="I248" s="154"/>
      <c r="J248" s="155">
        <f>ROUND(I248*H248,2)</f>
        <v>0</v>
      </c>
      <c r="K248" s="151" t="s">
        <v>178</v>
      </c>
      <c r="L248" s="33"/>
      <c r="M248" s="156" t="s">
        <v>1</v>
      </c>
      <c r="N248" s="157" t="s">
        <v>43</v>
      </c>
      <c r="O248" s="58"/>
      <c r="P248" s="158">
        <f>O248*H248</f>
        <v>0</v>
      </c>
      <c r="Q248" s="158">
        <v>0.15826</v>
      </c>
      <c r="R248" s="158">
        <f>Q248*H248</f>
        <v>209.04816616</v>
      </c>
      <c r="S248" s="158">
        <v>0</v>
      </c>
      <c r="T248" s="15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0" t="s">
        <v>179</v>
      </c>
      <c r="AT248" s="160" t="s">
        <v>174</v>
      </c>
      <c r="AU248" s="160" t="s">
        <v>88</v>
      </c>
      <c r="AY248" s="17" t="s">
        <v>172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7" t="s">
        <v>85</v>
      </c>
      <c r="BK248" s="161">
        <f>ROUND(I248*H248,2)</f>
        <v>0</v>
      </c>
      <c r="BL248" s="17" t="s">
        <v>179</v>
      </c>
      <c r="BM248" s="160" t="s">
        <v>1902</v>
      </c>
    </row>
    <row r="249" spans="2:51" s="13" customFormat="1" ht="10">
      <c r="B249" s="162"/>
      <c r="D249" s="163" t="s">
        <v>181</v>
      </c>
      <c r="E249" s="164" t="s">
        <v>1</v>
      </c>
      <c r="F249" s="165" t="s">
        <v>1903</v>
      </c>
      <c r="H249" s="166">
        <v>1320.916</v>
      </c>
      <c r="I249" s="167"/>
      <c r="L249" s="162"/>
      <c r="M249" s="168"/>
      <c r="N249" s="169"/>
      <c r="O249" s="169"/>
      <c r="P249" s="169"/>
      <c r="Q249" s="169"/>
      <c r="R249" s="169"/>
      <c r="S249" s="169"/>
      <c r="T249" s="170"/>
      <c r="AT249" s="164" t="s">
        <v>181</v>
      </c>
      <c r="AU249" s="164" t="s">
        <v>88</v>
      </c>
      <c r="AV249" s="13" t="s">
        <v>88</v>
      </c>
      <c r="AW249" s="13" t="s">
        <v>34</v>
      </c>
      <c r="AX249" s="13" t="s">
        <v>85</v>
      </c>
      <c r="AY249" s="164" t="s">
        <v>172</v>
      </c>
    </row>
    <row r="250" spans="1:65" s="2" customFormat="1" ht="24.15" customHeight="1">
      <c r="A250" s="32"/>
      <c r="B250" s="148"/>
      <c r="C250" s="149" t="s">
        <v>352</v>
      </c>
      <c r="D250" s="149" t="s">
        <v>174</v>
      </c>
      <c r="E250" s="150" t="s">
        <v>729</v>
      </c>
      <c r="F250" s="151" t="s">
        <v>730</v>
      </c>
      <c r="G250" s="152" t="s">
        <v>177</v>
      </c>
      <c r="H250" s="153">
        <v>1406.531</v>
      </c>
      <c r="I250" s="154"/>
      <c r="J250" s="155">
        <f>ROUND(I250*H250,2)</f>
        <v>0</v>
      </c>
      <c r="K250" s="151" t="s">
        <v>178</v>
      </c>
      <c r="L250" s="33"/>
      <c r="M250" s="156" t="s">
        <v>1</v>
      </c>
      <c r="N250" s="157" t="s">
        <v>43</v>
      </c>
      <c r="O250" s="58"/>
      <c r="P250" s="158">
        <f>O250*H250</f>
        <v>0</v>
      </c>
      <c r="Q250" s="158">
        <v>0.30651</v>
      </c>
      <c r="R250" s="158">
        <f>Q250*H250</f>
        <v>431.11581681</v>
      </c>
      <c r="S250" s="158">
        <v>0</v>
      </c>
      <c r="T250" s="15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0" t="s">
        <v>179</v>
      </c>
      <c r="AT250" s="160" t="s">
        <v>174</v>
      </c>
      <c r="AU250" s="160" t="s">
        <v>88</v>
      </c>
      <c r="AY250" s="17" t="s">
        <v>172</v>
      </c>
      <c r="BE250" s="161">
        <f>IF(N250="základní",J250,0)</f>
        <v>0</v>
      </c>
      <c r="BF250" s="161">
        <f>IF(N250="snížená",J250,0)</f>
        <v>0</v>
      </c>
      <c r="BG250" s="161">
        <f>IF(N250="zákl. přenesená",J250,0)</f>
        <v>0</v>
      </c>
      <c r="BH250" s="161">
        <f>IF(N250="sníž. přenesená",J250,0)</f>
        <v>0</v>
      </c>
      <c r="BI250" s="161">
        <f>IF(N250="nulová",J250,0)</f>
        <v>0</v>
      </c>
      <c r="BJ250" s="17" t="s">
        <v>85</v>
      </c>
      <c r="BK250" s="161">
        <f>ROUND(I250*H250,2)</f>
        <v>0</v>
      </c>
      <c r="BL250" s="17" t="s">
        <v>179</v>
      </c>
      <c r="BM250" s="160" t="s">
        <v>1904</v>
      </c>
    </row>
    <row r="251" spans="2:51" s="13" customFormat="1" ht="10">
      <c r="B251" s="162"/>
      <c r="D251" s="163" t="s">
        <v>181</v>
      </c>
      <c r="E251" s="164" t="s">
        <v>1</v>
      </c>
      <c r="F251" s="165" t="s">
        <v>1905</v>
      </c>
      <c r="H251" s="166">
        <v>1406.531</v>
      </c>
      <c r="I251" s="167"/>
      <c r="L251" s="162"/>
      <c r="M251" s="168"/>
      <c r="N251" s="169"/>
      <c r="O251" s="169"/>
      <c r="P251" s="169"/>
      <c r="Q251" s="169"/>
      <c r="R251" s="169"/>
      <c r="S251" s="169"/>
      <c r="T251" s="170"/>
      <c r="AT251" s="164" t="s">
        <v>181</v>
      </c>
      <c r="AU251" s="164" t="s">
        <v>88</v>
      </c>
      <c r="AV251" s="13" t="s">
        <v>88</v>
      </c>
      <c r="AW251" s="13" t="s">
        <v>34</v>
      </c>
      <c r="AX251" s="13" t="s">
        <v>85</v>
      </c>
      <c r="AY251" s="164" t="s">
        <v>172</v>
      </c>
    </row>
    <row r="252" spans="1:65" s="2" customFormat="1" ht="24.15" customHeight="1">
      <c r="A252" s="32"/>
      <c r="B252" s="148"/>
      <c r="C252" s="149" t="s">
        <v>357</v>
      </c>
      <c r="D252" s="149" t="s">
        <v>174</v>
      </c>
      <c r="E252" s="150" t="s">
        <v>1648</v>
      </c>
      <c r="F252" s="151" t="s">
        <v>1649</v>
      </c>
      <c r="G252" s="152" t="s">
        <v>177</v>
      </c>
      <c r="H252" s="153">
        <v>422.131</v>
      </c>
      <c r="I252" s="154"/>
      <c r="J252" s="155">
        <f>ROUND(I252*H252,2)</f>
        <v>0</v>
      </c>
      <c r="K252" s="151" t="s">
        <v>178</v>
      </c>
      <c r="L252" s="33"/>
      <c r="M252" s="156" t="s">
        <v>1</v>
      </c>
      <c r="N252" s="157" t="s">
        <v>43</v>
      </c>
      <c r="O252" s="58"/>
      <c r="P252" s="158">
        <f>O252*H252</f>
        <v>0</v>
      </c>
      <c r="Q252" s="158">
        <v>0.40869</v>
      </c>
      <c r="R252" s="158">
        <f>Q252*H252</f>
        <v>172.52071838999998</v>
      </c>
      <c r="S252" s="158">
        <v>0</v>
      </c>
      <c r="T252" s="15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0" t="s">
        <v>179</v>
      </c>
      <c r="AT252" s="160" t="s">
        <v>174</v>
      </c>
      <c r="AU252" s="160" t="s">
        <v>88</v>
      </c>
      <c r="AY252" s="17" t="s">
        <v>172</v>
      </c>
      <c r="BE252" s="161">
        <f>IF(N252="základní",J252,0)</f>
        <v>0</v>
      </c>
      <c r="BF252" s="161">
        <f>IF(N252="snížená",J252,0)</f>
        <v>0</v>
      </c>
      <c r="BG252" s="161">
        <f>IF(N252="zákl. přenesená",J252,0)</f>
        <v>0</v>
      </c>
      <c r="BH252" s="161">
        <f>IF(N252="sníž. přenesená",J252,0)</f>
        <v>0</v>
      </c>
      <c r="BI252" s="161">
        <f>IF(N252="nulová",J252,0)</f>
        <v>0</v>
      </c>
      <c r="BJ252" s="17" t="s">
        <v>85</v>
      </c>
      <c r="BK252" s="161">
        <f>ROUND(I252*H252,2)</f>
        <v>0</v>
      </c>
      <c r="BL252" s="17" t="s">
        <v>179</v>
      </c>
      <c r="BM252" s="160" t="s">
        <v>1906</v>
      </c>
    </row>
    <row r="253" spans="2:51" s="13" customFormat="1" ht="30">
      <c r="B253" s="162"/>
      <c r="D253" s="163" t="s">
        <v>181</v>
      </c>
      <c r="E253" s="164" t="s">
        <v>1</v>
      </c>
      <c r="F253" s="165" t="s">
        <v>1907</v>
      </c>
      <c r="H253" s="166">
        <v>101.269</v>
      </c>
      <c r="I253" s="167"/>
      <c r="L253" s="162"/>
      <c r="M253" s="168"/>
      <c r="N253" s="169"/>
      <c r="O253" s="169"/>
      <c r="P253" s="169"/>
      <c r="Q253" s="169"/>
      <c r="R253" s="169"/>
      <c r="S253" s="169"/>
      <c r="T253" s="170"/>
      <c r="AT253" s="164" t="s">
        <v>181</v>
      </c>
      <c r="AU253" s="164" t="s">
        <v>88</v>
      </c>
      <c r="AV253" s="13" t="s">
        <v>88</v>
      </c>
      <c r="AW253" s="13" t="s">
        <v>34</v>
      </c>
      <c r="AX253" s="13" t="s">
        <v>78</v>
      </c>
      <c r="AY253" s="164" t="s">
        <v>172</v>
      </c>
    </row>
    <row r="254" spans="2:51" s="13" customFormat="1" ht="20">
      <c r="B254" s="162"/>
      <c r="D254" s="163" t="s">
        <v>181</v>
      </c>
      <c r="E254" s="164" t="s">
        <v>1</v>
      </c>
      <c r="F254" s="165" t="s">
        <v>1908</v>
      </c>
      <c r="H254" s="166">
        <v>32.982</v>
      </c>
      <c r="I254" s="167"/>
      <c r="L254" s="162"/>
      <c r="M254" s="168"/>
      <c r="N254" s="169"/>
      <c r="O254" s="169"/>
      <c r="P254" s="169"/>
      <c r="Q254" s="169"/>
      <c r="R254" s="169"/>
      <c r="S254" s="169"/>
      <c r="T254" s="170"/>
      <c r="AT254" s="164" t="s">
        <v>181</v>
      </c>
      <c r="AU254" s="164" t="s">
        <v>88</v>
      </c>
      <c r="AV254" s="13" t="s">
        <v>88</v>
      </c>
      <c r="AW254" s="13" t="s">
        <v>34</v>
      </c>
      <c r="AX254" s="13" t="s">
        <v>78</v>
      </c>
      <c r="AY254" s="164" t="s">
        <v>172</v>
      </c>
    </row>
    <row r="255" spans="2:51" s="15" customFormat="1" ht="10">
      <c r="B255" s="197"/>
      <c r="D255" s="163" t="s">
        <v>181</v>
      </c>
      <c r="E255" s="198" t="s">
        <v>1</v>
      </c>
      <c r="F255" s="199" t="s">
        <v>1592</v>
      </c>
      <c r="H255" s="200">
        <v>134.251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181</v>
      </c>
      <c r="AU255" s="198" t="s">
        <v>88</v>
      </c>
      <c r="AV255" s="15" t="s">
        <v>186</v>
      </c>
      <c r="AW255" s="15" t="s">
        <v>34</v>
      </c>
      <c r="AX255" s="15" t="s">
        <v>78</v>
      </c>
      <c r="AY255" s="198" t="s">
        <v>172</v>
      </c>
    </row>
    <row r="256" spans="2:51" s="13" customFormat="1" ht="30">
      <c r="B256" s="162"/>
      <c r="D256" s="163" t="s">
        <v>181</v>
      </c>
      <c r="E256" s="164" t="s">
        <v>1</v>
      </c>
      <c r="F256" s="165" t="s">
        <v>1909</v>
      </c>
      <c r="H256" s="166">
        <v>198.191</v>
      </c>
      <c r="I256" s="167"/>
      <c r="L256" s="162"/>
      <c r="M256" s="168"/>
      <c r="N256" s="169"/>
      <c r="O256" s="169"/>
      <c r="P256" s="169"/>
      <c r="Q256" s="169"/>
      <c r="R256" s="169"/>
      <c r="S256" s="169"/>
      <c r="T256" s="170"/>
      <c r="AT256" s="164" t="s">
        <v>181</v>
      </c>
      <c r="AU256" s="164" t="s">
        <v>88</v>
      </c>
      <c r="AV256" s="13" t="s">
        <v>88</v>
      </c>
      <c r="AW256" s="13" t="s">
        <v>34</v>
      </c>
      <c r="AX256" s="13" t="s">
        <v>78</v>
      </c>
      <c r="AY256" s="164" t="s">
        <v>172</v>
      </c>
    </row>
    <row r="257" spans="2:51" s="13" customFormat="1" ht="20">
      <c r="B257" s="162"/>
      <c r="D257" s="163" t="s">
        <v>181</v>
      </c>
      <c r="E257" s="164" t="s">
        <v>1</v>
      </c>
      <c r="F257" s="165" t="s">
        <v>1910</v>
      </c>
      <c r="H257" s="166">
        <v>89.689</v>
      </c>
      <c r="I257" s="167"/>
      <c r="L257" s="162"/>
      <c r="M257" s="168"/>
      <c r="N257" s="169"/>
      <c r="O257" s="169"/>
      <c r="P257" s="169"/>
      <c r="Q257" s="169"/>
      <c r="R257" s="169"/>
      <c r="S257" s="169"/>
      <c r="T257" s="170"/>
      <c r="AT257" s="164" t="s">
        <v>181</v>
      </c>
      <c r="AU257" s="164" t="s">
        <v>88</v>
      </c>
      <c r="AV257" s="13" t="s">
        <v>88</v>
      </c>
      <c r="AW257" s="13" t="s">
        <v>34</v>
      </c>
      <c r="AX257" s="13" t="s">
        <v>78</v>
      </c>
      <c r="AY257" s="164" t="s">
        <v>172</v>
      </c>
    </row>
    <row r="258" spans="2:51" s="15" customFormat="1" ht="10">
      <c r="B258" s="197"/>
      <c r="D258" s="163" t="s">
        <v>181</v>
      </c>
      <c r="E258" s="198" t="s">
        <v>1</v>
      </c>
      <c r="F258" s="199" t="s">
        <v>1592</v>
      </c>
      <c r="H258" s="200">
        <v>287.88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181</v>
      </c>
      <c r="AU258" s="198" t="s">
        <v>88</v>
      </c>
      <c r="AV258" s="15" t="s">
        <v>186</v>
      </c>
      <c r="AW258" s="15" t="s">
        <v>34</v>
      </c>
      <c r="AX258" s="15" t="s">
        <v>78</v>
      </c>
      <c r="AY258" s="198" t="s">
        <v>172</v>
      </c>
    </row>
    <row r="259" spans="2:51" s="14" customFormat="1" ht="10">
      <c r="B259" s="175"/>
      <c r="D259" s="163" t="s">
        <v>181</v>
      </c>
      <c r="E259" s="176" t="s">
        <v>1</v>
      </c>
      <c r="F259" s="177" t="s">
        <v>221</v>
      </c>
      <c r="H259" s="178">
        <v>422.131</v>
      </c>
      <c r="I259" s="179"/>
      <c r="L259" s="175"/>
      <c r="M259" s="180"/>
      <c r="N259" s="181"/>
      <c r="O259" s="181"/>
      <c r="P259" s="181"/>
      <c r="Q259" s="181"/>
      <c r="R259" s="181"/>
      <c r="S259" s="181"/>
      <c r="T259" s="182"/>
      <c r="AT259" s="176" t="s">
        <v>181</v>
      </c>
      <c r="AU259" s="176" t="s">
        <v>88</v>
      </c>
      <c r="AV259" s="14" t="s">
        <v>179</v>
      </c>
      <c r="AW259" s="14" t="s">
        <v>34</v>
      </c>
      <c r="AX259" s="14" t="s">
        <v>85</v>
      </c>
      <c r="AY259" s="176" t="s">
        <v>172</v>
      </c>
    </row>
    <row r="260" spans="1:65" s="2" customFormat="1" ht="24.15" customHeight="1">
      <c r="A260" s="32"/>
      <c r="B260" s="148"/>
      <c r="C260" s="149" t="s">
        <v>363</v>
      </c>
      <c r="D260" s="149" t="s">
        <v>174</v>
      </c>
      <c r="E260" s="150" t="s">
        <v>733</v>
      </c>
      <c r="F260" s="151" t="s">
        <v>734</v>
      </c>
      <c r="G260" s="152" t="s">
        <v>177</v>
      </c>
      <c r="H260" s="153">
        <v>1406.531</v>
      </c>
      <c r="I260" s="154"/>
      <c r="J260" s="155">
        <f>ROUND(I260*H260,2)</f>
        <v>0</v>
      </c>
      <c r="K260" s="151" t="s">
        <v>178</v>
      </c>
      <c r="L260" s="33"/>
      <c r="M260" s="156" t="s">
        <v>1</v>
      </c>
      <c r="N260" s="157" t="s">
        <v>43</v>
      </c>
      <c r="O260" s="58"/>
      <c r="P260" s="158">
        <f>O260*H260</f>
        <v>0</v>
      </c>
      <c r="Q260" s="158">
        <v>0.00034</v>
      </c>
      <c r="R260" s="158">
        <f>Q260*H260</f>
        <v>0.47822054</v>
      </c>
      <c r="S260" s="158">
        <v>0</v>
      </c>
      <c r="T260" s="15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0" t="s">
        <v>179</v>
      </c>
      <c r="AT260" s="160" t="s">
        <v>174</v>
      </c>
      <c r="AU260" s="160" t="s">
        <v>88</v>
      </c>
      <c r="AY260" s="17" t="s">
        <v>172</v>
      </c>
      <c r="BE260" s="161">
        <f>IF(N260="základní",J260,0)</f>
        <v>0</v>
      </c>
      <c r="BF260" s="161">
        <f>IF(N260="snížená",J260,0)</f>
        <v>0</v>
      </c>
      <c r="BG260" s="161">
        <f>IF(N260="zákl. přenesená",J260,0)</f>
        <v>0</v>
      </c>
      <c r="BH260" s="161">
        <f>IF(N260="sníž. přenesená",J260,0)</f>
        <v>0</v>
      </c>
      <c r="BI260" s="161">
        <f>IF(N260="nulová",J260,0)</f>
        <v>0</v>
      </c>
      <c r="BJ260" s="17" t="s">
        <v>85</v>
      </c>
      <c r="BK260" s="161">
        <f>ROUND(I260*H260,2)</f>
        <v>0</v>
      </c>
      <c r="BL260" s="17" t="s">
        <v>179</v>
      </c>
      <c r="BM260" s="160" t="s">
        <v>1911</v>
      </c>
    </row>
    <row r="261" spans="2:51" s="13" customFormat="1" ht="10">
      <c r="B261" s="162"/>
      <c r="D261" s="163" t="s">
        <v>181</v>
      </c>
      <c r="E261" s="164" t="s">
        <v>1</v>
      </c>
      <c r="F261" s="165" t="s">
        <v>1905</v>
      </c>
      <c r="H261" s="166">
        <v>1406.531</v>
      </c>
      <c r="I261" s="167"/>
      <c r="L261" s="162"/>
      <c r="M261" s="168"/>
      <c r="N261" s="169"/>
      <c r="O261" s="169"/>
      <c r="P261" s="169"/>
      <c r="Q261" s="169"/>
      <c r="R261" s="169"/>
      <c r="S261" s="169"/>
      <c r="T261" s="170"/>
      <c r="AT261" s="164" t="s">
        <v>181</v>
      </c>
      <c r="AU261" s="164" t="s">
        <v>88</v>
      </c>
      <c r="AV261" s="13" t="s">
        <v>88</v>
      </c>
      <c r="AW261" s="13" t="s">
        <v>34</v>
      </c>
      <c r="AX261" s="13" t="s">
        <v>85</v>
      </c>
      <c r="AY261" s="164" t="s">
        <v>172</v>
      </c>
    </row>
    <row r="262" spans="1:65" s="2" customFormat="1" ht="24.15" customHeight="1">
      <c r="A262" s="32"/>
      <c r="B262" s="148"/>
      <c r="C262" s="149" t="s">
        <v>370</v>
      </c>
      <c r="D262" s="149" t="s">
        <v>174</v>
      </c>
      <c r="E262" s="150" t="s">
        <v>1662</v>
      </c>
      <c r="F262" s="151" t="s">
        <v>1663</v>
      </c>
      <c r="G262" s="152" t="s">
        <v>177</v>
      </c>
      <c r="H262" s="153">
        <v>1320.916</v>
      </c>
      <c r="I262" s="154"/>
      <c r="J262" s="155">
        <f>ROUND(I262*H262,2)</f>
        <v>0</v>
      </c>
      <c r="K262" s="151" t="s">
        <v>178</v>
      </c>
      <c r="L262" s="33"/>
      <c r="M262" s="156" t="s">
        <v>1</v>
      </c>
      <c r="N262" s="157" t="s">
        <v>43</v>
      </c>
      <c r="O262" s="58"/>
      <c r="P262" s="158">
        <f>O262*H262</f>
        <v>0</v>
      </c>
      <c r="Q262" s="158">
        <v>0.00051</v>
      </c>
      <c r="R262" s="158">
        <f>Q262*H262</f>
        <v>0.67366716</v>
      </c>
      <c r="S262" s="158">
        <v>0</v>
      </c>
      <c r="T262" s="15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0" t="s">
        <v>179</v>
      </c>
      <c r="AT262" s="160" t="s">
        <v>174</v>
      </c>
      <c r="AU262" s="160" t="s">
        <v>88</v>
      </c>
      <c r="AY262" s="17" t="s">
        <v>172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7" t="s">
        <v>85</v>
      </c>
      <c r="BK262" s="161">
        <f>ROUND(I262*H262,2)</f>
        <v>0</v>
      </c>
      <c r="BL262" s="17" t="s">
        <v>179</v>
      </c>
      <c r="BM262" s="160" t="s">
        <v>1912</v>
      </c>
    </row>
    <row r="263" spans="2:51" s="13" customFormat="1" ht="10">
      <c r="B263" s="162"/>
      <c r="D263" s="163" t="s">
        <v>181</v>
      </c>
      <c r="E263" s="164" t="s">
        <v>1</v>
      </c>
      <c r="F263" s="165" t="s">
        <v>1903</v>
      </c>
      <c r="H263" s="166">
        <v>1320.916</v>
      </c>
      <c r="I263" s="167"/>
      <c r="L263" s="162"/>
      <c r="M263" s="168"/>
      <c r="N263" s="169"/>
      <c r="O263" s="169"/>
      <c r="P263" s="169"/>
      <c r="Q263" s="169"/>
      <c r="R263" s="169"/>
      <c r="S263" s="169"/>
      <c r="T263" s="170"/>
      <c r="AT263" s="164" t="s">
        <v>181</v>
      </c>
      <c r="AU263" s="164" t="s">
        <v>88</v>
      </c>
      <c r="AV263" s="13" t="s">
        <v>88</v>
      </c>
      <c r="AW263" s="13" t="s">
        <v>34</v>
      </c>
      <c r="AX263" s="13" t="s">
        <v>85</v>
      </c>
      <c r="AY263" s="164" t="s">
        <v>172</v>
      </c>
    </row>
    <row r="264" spans="1:65" s="2" customFormat="1" ht="24.15" customHeight="1">
      <c r="A264" s="32"/>
      <c r="B264" s="148"/>
      <c r="C264" s="149" t="s">
        <v>375</v>
      </c>
      <c r="D264" s="149" t="s">
        <v>174</v>
      </c>
      <c r="E264" s="150" t="s">
        <v>740</v>
      </c>
      <c r="F264" s="151" t="s">
        <v>741</v>
      </c>
      <c r="G264" s="152" t="s">
        <v>177</v>
      </c>
      <c r="H264" s="153">
        <v>1223.07</v>
      </c>
      <c r="I264" s="154"/>
      <c r="J264" s="155">
        <f>ROUND(I264*H264,2)</f>
        <v>0</v>
      </c>
      <c r="K264" s="151" t="s">
        <v>178</v>
      </c>
      <c r="L264" s="33"/>
      <c r="M264" s="156" t="s">
        <v>1</v>
      </c>
      <c r="N264" s="157" t="s">
        <v>43</v>
      </c>
      <c r="O264" s="58"/>
      <c r="P264" s="158">
        <f>O264*H264</f>
        <v>0</v>
      </c>
      <c r="Q264" s="158">
        <v>0.10373</v>
      </c>
      <c r="R264" s="158">
        <f>Q264*H264</f>
        <v>126.8690511</v>
      </c>
      <c r="S264" s="158">
        <v>0</v>
      </c>
      <c r="T264" s="15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0" t="s">
        <v>179</v>
      </c>
      <c r="AT264" s="160" t="s">
        <v>174</v>
      </c>
      <c r="AU264" s="160" t="s">
        <v>88</v>
      </c>
      <c r="AY264" s="17" t="s">
        <v>172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85</v>
      </c>
      <c r="BK264" s="161">
        <f>ROUND(I264*H264,2)</f>
        <v>0</v>
      </c>
      <c r="BL264" s="17" t="s">
        <v>179</v>
      </c>
      <c r="BM264" s="160" t="s">
        <v>1913</v>
      </c>
    </row>
    <row r="265" spans="1:47" s="2" customFormat="1" ht="18">
      <c r="A265" s="32"/>
      <c r="B265" s="33"/>
      <c r="C265" s="32"/>
      <c r="D265" s="163" t="s">
        <v>191</v>
      </c>
      <c r="E265" s="32"/>
      <c r="F265" s="171" t="s">
        <v>1670</v>
      </c>
      <c r="G265" s="32"/>
      <c r="H265" s="32"/>
      <c r="I265" s="172"/>
      <c r="J265" s="32"/>
      <c r="K265" s="32"/>
      <c r="L265" s="33"/>
      <c r="M265" s="173"/>
      <c r="N265" s="174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191</v>
      </c>
      <c r="AU265" s="17" t="s">
        <v>88</v>
      </c>
    </row>
    <row r="266" spans="2:51" s="13" customFormat="1" ht="10">
      <c r="B266" s="162"/>
      <c r="D266" s="163" t="s">
        <v>181</v>
      </c>
      <c r="E266" s="164" t="s">
        <v>1</v>
      </c>
      <c r="F266" s="165" t="s">
        <v>1914</v>
      </c>
      <c r="H266" s="166">
        <v>1223.07</v>
      </c>
      <c r="I266" s="167"/>
      <c r="L266" s="162"/>
      <c r="M266" s="168"/>
      <c r="N266" s="169"/>
      <c r="O266" s="169"/>
      <c r="P266" s="169"/>
      <c r="Q266" s="169"/>
      <c r="R266" s="169"/>
      <c r="S266" s="169"/>
      <c r="T266" s="170"/>
      <c r="AT266" s="164" t="s">
        <v>181</v>
      </c>
      <c r="AU266" s="164" t="s">
        <v>88</v>
      </c>
      <c r="AV266" s="13" t="s">
        <v>88</v>
      </c>
      <c r="AW266" s="13" t="s">
        <v>34</v>
      </c>
      <c r="AX266" s="13" t="s">
        <v>85</v>
      </c>
      <c r="AY266" s="164" t="s">
        <v>172</v>
      </c>
    </row>
    <row r="267" spans="1:65" s="2" customFormat="1" ht="24.15" customHeight="1">
      <c r="A267" s="32"/>
      <c r="B267" s="148"/>
      <c r="C267" s="149" t="s">
        <v>381</v>
      </c>
      <c r="D267" s="149" t="s">
        <v>174</v>
      </c>
      <c r="E267" s="150" t="s">
        <v>1672</v>
      </c>
      <c r="F267" s="151" t="s">
        <v>1673</v>
      </c>
      <c r="G267" s="152" t="s">
        <v>177</v>
      </c>
      <c r="H267" s="153">
        <v>367.07</v>
      </c>
      <c r="I267" s="154"/>
      <c r="J267" s="155">
        <f>ROUND(I267*H267,2)</f>
        <v>0</v>
      </c>
      <c r="K267" s="151" t="s">
        <v>178</v>
      </c>
      <c r="L267" s="33"/>
      <c r="M267" s="156" t="s">
        <v>1</v>
      </c>
      <c r="N267" s="157" t="s">
        <v>43</v>
      </c>
      <c r="O267" s="58"/>
      <c r="P267" s="158">
        <f>O267*H267</f>
        <v>0</v>
      </c>
      <c r="Q267" s="158">
        <v>0.10362</v>
      </c>
      <c r="R267" s="158">
        <f>Q267*H267</f>
        <v>38.0357934</v>
      </c>
      <c r="S267" s="158">
        <v>0</v>
      </c>
      <c r="T267" s="15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0" t="s">
        <v>179</v>
      </c>
      <c r="AT267" s="160" t="s">
        <v>174</v>
      </c>
      <c r="AU267" s="160" t="s">
        <v>88</v>
      </c>
      <c r="AY267" s="17" t="s">
        <v>172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17" t="s">
        <v>85</v>
      </c>
      <c r="BK267" s="161">
        <f>ROUND(I267*H267,2)</f>
        <v>0</v>
      </c>
      <c r="BL267" s="17" t="s">
        <v>179</v>
      </c>
      <c r="BM267" s="160" t="s">
        <v>1915</v>
      </c>
    </row>
    <row r="268" spans="2:51" s="13" customFormat="1" ht="10">
      <c r="B268" s="162"/>
      <c r="D268" s="163" t="s">
        <v>181</v>
      </c>
      <c r="E268" s="164" t="s">
        <v>1</v>
      </c>
      <c r="F268" s="165" t="s">
        <v>1916</v>
      </c>
      <c r="H268" s="166">
        <v>116.74</v>
      </c>
      <c r="I268" s="167"/>
      <c r="L268" s="162"/>
      <c r="M268" s="168"/>
      <c r="N268" s="169"/>
      <c r="O268" s="169"/>
      <c r="P268" s="169"/>
      <c r="Q268" s="169"/>
      <c r="R268" s="169"/>
      <c r="S268" s="169"/>
      <c r="T268" s="170"/>
      <c r="AT268" s="164" t="s">
        <v>181</v>
      </c>
      <c r="AU268" s="164" t="s">
        <v>88</v>
      </c>
      <c r="AV268" s="13" t="s">
        <v>88</v>
      </c>
      <c r="AW268" s="13" t="s">
        <v>34</v>
      </c>
      <c r="AX268" s="13" t="s">
        <v>78</v>
      </c>
      <c r="AY268" s="164" t="s">
        <v>172</v>
      </c>
    </row>
    <row r="269" spans="2:51" s="15" customFormat="1" ht="10">
      <c r="B269" s="197"/>
      <c r="D269" s="163" t="s">
        <v>181</v>
      </c>
      <c r="E269" s="198" t="s">
        <v>1</v>
      </c>
      <c r="F269" s="199" t="s">
        <v>1592</v>
      </c>
      <c r="H269" s="200">
        <v>116.74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181</v>
      </c>
      <c r="AU269" s="198" t="s">
        <v>88</v>
      </c>
      <c r="AV269" s="15" t="s">
        <v>186</v>
      </c>
      <c r="AW269" s="15" t="s">
        <v>34</v>
      </c>
      <c r="AX269" s="15" t="s">
        <v>78</v>
      </c>
      <c r="AY269" s="198" t="s">
        <v>172</v>
      </c>
    </row>
    <row r="270" spans="2:51" s="13" customFormat="1" ht="10">
      <c r="B270" s="162"/>
      <c r="D270" s="163" t="s">
        <v>181</v>
      </c>
      <c r="E270" s="164" t="s">
        <v>1</v>
      </c>
      <c r="F270" s="165" t="s">
        <v>1917</v>
      </c>
      <c r="H270" s="166">
        <v>250.33</v>
      </c>
      <c r="I270" s="167"/>
      <c r="L270" s="162"/>
      <c r="M270" s="168"/>
      <c r="N270" s="169"/>
      <c r="O270" s="169"/>
      <c r="P270" s="169"/>
      <c r="Q270" s="169"/>
      <c r="R270" s="169"/>
      <c r="S270" s="169"/>
      <c r="T270" s="170"/>
      <c r="AT270" s="164" t="s">
        <v>181</v>
      </c>
      <c r="AU270" s="164" t="s">
        <v>88</v>
      </c>
      <c r="AV270" s="13" t="s">
        <v>88</v>
      </c>
      <c r="AW270" s="13" t="s">
        <v>34</v>
      </c>
      <c r="AX270" s="13" t="s">
        <v>78</v>
      </c>
      <c r="AY270" s="164" t="s">
        <v>172</v>
      </c>
    </row>
    <row r="271" spans="2:51" s="15" customFormat="1" ht="10">
      <c r="B271" s="197"/>
      <c r="D271" s="163" t="s">
        <v>181</v>
      </c>
      <c r="E271" s="198" t="s">
        <v>1</v>
      </c>
      <c r="F271" s="199" t="s">
        <v>1592</v>
      </c>
      <c r="H271" s="200">
        <v>250.33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181</v>
      </c>
      <c r="AU271" s="198" t="s">
        <v>88</v>
      </c>
      <c r="AV271" s="15" t="s">
        <v>186</v>
      </c>
      <c r="AW271" s="15" t="s">
        <v>34</v>
      </c>
      <c r="AX271" s="15" t="s">
        <v>78</v>
      </c>
      <c r="AY271" s="198" t="s">
        <v>172</v>
      </c>
    </row>
    <row r="272" spans="2:51" s="14" customFormat="1" ht="10">
      <c r="B272" s="175"/>
      <c r="D272" s="163" t="s">
        <v>181</v>
      </c>
      <c r="E272" s="176" t="s">
        <v>1</v>
      </c>
      <c r="F272" s="177" t="s">
        <v>221</v>
      </c>
      <c r="H272" s="178">
        <v>367.07</v>
      </c>
      <c r="I272" s="179"/>
      <c r="L272" s="175"/>
      <c r="M272" s="180"/>
      <c r="N272" s="181"/>
      <c r="O272" s="181"/>
      <c r="P272" s="181"/>
      <c r="Q272" s="181"/>
      <c r="R272" s="181"/>
      <c r="S272" s="181"/>
      <c r="T272" s="182"/>
      <c r="AT272" s="176" t="s">
        <v>181</v>
      </c>
      <c r="AU272" s="176" t="s">
        <v>88</v>
      </c>
      <c r="AV272" s="14" t="s">
        <v>179</v>
      </c>
      <c r="AW272" s="14" t="s">
        <v>34</v>
      </c>
      <c r="AX272" s="14" t="s">
        <v>85</v>
      </c>
      <c r="AY272" s="176" t="s">
        <v>172</v>
      </c>
    </row>
    <row r="273" spans="1:65" s="2" customFormat="1" ht="14.4" customHeight="1">
      <c r="A273" s="32"/>
      <c r="B273" s="148"/>
      <c r="C273" s="183" t="s">
        <v>386</v>
      </c>
      <c r="D273" s="183" t="s">
        <v>250</v>
      </c>
      <c r="E273" s="184" t="s">
        <v>1682</v>
      </c>
      <c r="F273" s="185" t="s">
        <v>1683</v>
      </c>
      <c r="G273" s="186" t="s">
        <v>177</v>
      </c>
      <c r="H273" s="187">
        <v>370.741</v>
      </c>
      <c r="I273" s="188"/>
      <c r="J273" s="189">
        <f>ROUND(I273*H273,2)</f>
        <v>0</v>
      </c>
      <c r="K273" s="185" t="s">
        <v>178</v>
      </c>
      <c r="L273" s="190"/>
      <c r="M273" s="191" t="s">
        <v>1</v>
      </c>
      <c r="N273" s="192" t="s">
        <v>43</v>
      </c>
      <c r="O273" s="58"/>
      <c r="P273" s="158">
        <f>O273*H273</f>
        <v>0</v>
      </c>
      <c r="Q273" s="158">
        <v>0.176</v>
      </c>
      <c r="R273" s="158">
        <f>Q273*H273</f>
        <v>65.25041599999999</v>
      </c>
      <c r="S273" s="158">
        <v>0</v>
      </c>
      <c r="T273" s="15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0" t="s">
        <v>211</v>
      </c>
      <c r="AT273" s="160" t="s">
        <v>250</v>
      </c>
      <c r="AU273" s="160" t="s">
        <v>88</v>
      </c>
      <c r="AY273" s="17" t="s">
        <v>172</v>
      </c>
      <c r="BE273" s="161">
        <f>IF(N273="základní",J273,0)</f>
        <v>0</v>
      </c>
      <c r="BF273" s="161">
        <f>IF(N273="snížená",J273,0)</f>
        <v>0</v>
      </c>
      <c r="BG273" s="161">
        <f>IF(N273="zákl. přenesená",J273,0)</f>
        <v>0</v>
      </c>
      <c r="BH273" s="161">
        <f>IF(N273="sníž. přenesená",J273,0)</f>
        <v>0</v>
      </c>
      <c r="BI273" s="161">
        <f>IF(N273="nulová",J273,0)</f>
        <v>0</v>
      </c>
      <c r="BJ273" s="17" t="s">
        <v>85</v>
      </c>
      <c r="BK273" s="161">
        <f>ROUND(I273*H273,2)</f>
        <v>0</v>
      </c>
      <c r="BL273" s="17" t="s">
        <v>179</v>
      </c>
      <c r="BM273" s="160" t="s">
        <v>1918</v>
      </c>
    </row>
    <row r="274" spans="2:51" s="13" customFormat="1" ht="10">
      <c r="B274" s="162"/>
      <c r="D274" s="163" t="s">
        <v>181</v>
      </c>
      <c r="E274" s="164" t="s">
        <v>1</v>
      </c>
      <c r="F274" s="165" t="s">
        <v>1916</v>
      </c>
      <c r="H274" s="166">
        <v>116.74</v>
      </c>
      <c r="I274" s="167"/>
      <c r="L274" s="162"/>
      <c r="M274" s="168"/>
      <c r="N274" s="169"/>
      <c r="O274" s="169"/>
      <c r="P274" s="169"/>
      <c r="Q274" s="169"/>
      <c r="R274" s="169"/>
      <c r="S274" s="169"/>
      <c r="T274" s="170"/>
      <c r="AT274" s="164" t="s">
        <v>181</v>
      </c>
      <c r="AU274" s="164" t="s">
        <v>88</v>
      </c>
      <c r="AV274" s="13" t="s">
        <v>88</v>
      </c>
      <c r="AW274" s="13" t="s">
        <v>34</v>
      </c>
      <c r="AX274" s="13" t="s">
        <v>78</v>
      </c>
      <c r="AY274" s="164" t="s">
        <v>172</v>
      </c>
    </row>
    <row r="275" spans="2:51" s="15" customFormat="1" ht="10">
      <c r="B275" s="197"/>
      <c r="D275" s="163" t="s">
        <v>181</v>
      </c>
      <c r="E275" s="198" t="s">
        <v>1</v>
      </c>
      <c r="F275" s="199" t="s">
        <v>1592</v>
      </c>
      <c r="H275" s="200">
        <v>116.74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181</v>
      </c>
      <c r="AU275" s="198" t="s">
        <v>88</v>
      </c>
      <c r="AV275" s="15" t="s">
        <v>186</v>
      </c>
      <c r="AW275" s="15" t="s">
        <v>34</v>
      </c>
      <c r="AX275" s="15" t="s">
        <v>78</v>
      </c>
      <c r="AY275" s="198" t="s">
        <v>172</v>
      </c>
    </row>
    <row r="276" spans="2:51" s="13" customFormat="1" ht="10">
      <c r="B276" s="162"/>
      <c r="D276" s="163" t="s">
        <v>181</v>
      </c>
      <c r="E276" s="164" t="s">
        <v>1</v>
      </c>
      <c r="F276" s="165" t="s">
        <v>1917</v>
      </c>
      <c r="H276" s="166">
        <v>250.33</v>
      </c>
      <c r="I276" s="167"/>
      <c r="L276" s="162"/>
      <c r="M276" s="168"/>
      <c r="N276" s="169"/>
      <c r="O276" s="169"/>
      <c r="P276" s="169"/>
      <c r="Q276" s="169"/>
      <c r="R276" s="169"/>
      <c r="S276" s="169"/>
      <c r="T276" s="170"/>
      <c r="AT276" s="164" t="s">
        <v>181</v>
      </c>
      <c r="AU276" s="164" t="s">
        <v>88</v>
      </c>
      <c r="AV276" s="13" t="s">
        <v>88</v>
      </c>
      <c r="AW276" s="13" t="s">
        <v>34</v>
      </c>
      <c r="AX276" s="13" t="s">
        <v>78</v>
      </c>
      <c r="AY276" s="164" t="s">
        <v>172</v>
      </c>
    </row>
    <row r="277" spans="2:51" s="15" customFormat="1" ht="10">
      <c r="B277" s="197"/>
      <c r="D277" s="163" t="s">
        <v>181</v>
      </c>
      <c r="E277" s="198" t="s">
        <v>1</v>
      </c>
      <c r="F277" s="199" t="s">
        <v>1592</v>
      </c>
      <c r="H277" s="200">
        <v>250.33</v>
      </c>
      <c r="I277" s="201"/>
      <c r="L277" s="197"/>
      <c r="M277" s="202"/>
      <c r="N277" s="203"/>
      <c r="O277" s="203"/>
      <c r="P277" s="203"/>
      <c r="Q277" s="203"/>
      <c r="R277" s="203"/>
      <c r="S277" s="203"/>
      <c r="T277" s="204"/>
      <c r="AT277" s="198" t="s">
        <v>181</v>
      </c>
      <c r="AU277" s="198" t="s">
        <v>88</v>
      </c>
      <c r="AV277" s="15" t="s">
        <v>186</v>
      </c>
      <c r="AW277" s="15" t="s">
        <v>34</v>
      </c>
      <c r="AX277" s="15" t="s">
        <v>78</v>
      </c>
      <c r="AY277" s="198" t="s">
        <v>172</v>
      </c>
    </row>
    <row r="278" spans="2:51" s="14" customFormat="1" ht="10">
      <c r="B278" s="175"/>
      <c r="D278" s="163" t="s">
        <v>181</v>
      </c>
      <c r="E278" s="176" t="s">
        <v>1</v>
      </c>
      <c r="F278" s="177" t="s">
        <v>221</v>
      </c>
      <c r="H278" s="178">
        <v>367.07</v>
      </c>
      <c r="I278" s="179"/>
      <c r="L278" s="175"/>
      <c r="M278" s="180"/>
      <c r="N278" s="181"/>
      <c r="O278" s="181"/>
      <c r="P278" s="181"/>
      <c r="Q278" s="181"/>
      <c r="R278" s="181"/>
      <c r="S278" s="181"/>
      <c r="T278" s="182"/>
      <c r="AT278" s="176" t="s">
        <v>181</v>
      </c>
      <c r="AU278" s="176" t="s">
        <v>88</v>
      </c>
      <c r="AV278" s="14" t="s">
        <v>179</v>
      </c>
      <c r="AW278" s="14" t="s">
        <v>34</v>
      </c>
      <c r="AX278" s="14" t="s">
        <v>85</v>
      </c>
      <c r="AY278" s="176" t="s">
        <v>172</v>
      </c>
    </row>
    <row r="279" spans="2:51" s="13" customFormat="1" ht="10">
      <c r="B279" s="162"/>
      <c r="D279" s="163" t="s">
        <v>181</v>
      </c>
      <c r="F279" s="165" t="s">
        <v>1919</v>
      </c>
      <c r="H279" s="166">
        <v>370.741</v>
      </c>
      <c r="I279" s="167"/>
      <c r="L279" s="162"/>
      <c r="M279" s="168"/>
      <c r="N279" s="169"/>
      <c r="O279" s="169"/>
      <c r="P279" s="169"/>
      <c r="Q279" s="169"/>
      <c r="R279" s="169"/>
      <c r="S279" s="169"/>
      <c r="T279" s="170"/>
      <c r="AT279" s="164" t="s">
        <v>181</v>
      </c>
      <c r="AU279" s="164" t="s">
        <v>88</v>
      </c>
      <c r="AV279" s="13" t="s">
        <v>88</v>
      </c>
      <c r="AW279" s="13" t="s">
        <v>3</v>
      </c>
      <c r="AX279" s="13" t="s">
        <v>85</v>
      </c>
      <c r="AY279" s="164" t="s">
        <v>172</v>
      </c>
    </row>
    <row r="280" spans="1:65" s="2" customFormat="1" ht="24.15" customHeight="1">
      <c r="A280" s="32"/>
      <c r="B280" s="148"/>
      <c r="C280" s="149" t="s">
        <v>391</v>
      </c>
      <c r="D280" s="149" t="s">
        <v>174</v>
      </c>
      <c r="E280" s="150" t="s">
        <v>1694</v>
      </c>
      <c r="F280" s="151" t="s">
        <v>1695</v>
      </c>
      <c r="G280" s="152" t="s">
        <v>177</v>
      </c>
      <c r="H280" s="153">
        <v>164.78</v>
      </c>
      <c r="I280" s="154"/>
      <c r="J280" s="155">
        <f>ROUND(I280*H280,2)</f>
        <v>0</v>
      </c>
      <c r="K280" s="151" t="s">
        <v>178</v>
      </c>
      <c r="L280" s="33"/>
      <c r="M280" s="156" t="s">
        <v>1</v>
      </c>
      <c r="N280" s="157" t="s">
        <v>43</v>
      </c>
      <c r="O280" s="58"/>
      <c r="P280" s="158">
        <f>O280*H280</f>
        <v>0</v>
      </c>
      <c r="Q280" s="158">
        <v>0.098</v>
      </c>
      <c r="R280" s="158">
        <f>Q280*H280</f>
        <v>16.14844</v>
      </c>
      <c r="S280" s="158">
        <v>0</v>
      </c>
      <c r="T280" s="15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0" t="s">
        <v>179</v>
      </c>
      <c r="AT280" s="160" t="s">
        <v>174</v>
      </c>
      <c r="AU280" s="160" t="s">
        <v>88</v>
      </c>
      <c r="AY280" s="17" t="s">
        <v>172</v>
      </c>
      <c r="BE280" s="161">
        <f>IF(N280="základní",J280,0)</f>
        <v>0</v>
      </c>
      <c r="BF280" s="161">
        <f>IF(N280="snížená",J280,0)</f>
        <v>0</v>
      </c>
      <c r="BG280" s="161">
        <f>IF(N280="zákl. přenesená",J280,0)</f>
        <v>0</v>
      </c>
      <c r="BH280" s="161">
        <f>IF(N280="sníž. přenesená",J280,0)</f>
        <v>0</v>
      </c>
      <c r="BI280" s="161">
        <f>IF(N280="nulová",J280,0)</f>
        <v>0</v>
      </c>
      <c r="BJ280" s="17" t="s">
        <v>85</v>
      </c>
      <c r="BK280" s="161">
        <f>ROUND(I280*H280,2)</f>
        <v>0</v>
      </c>
      <c r="BL280" s="17" t="s">
        <v>179</v>
      </c>
      <c r="BM280" s="160" t="s">
        <v>1920</v>
      </c>
    </row>
    <row r="281" spans="2:51" s="13" customFormat="1" ht="10">
      <c r="B281" s="162"/>
      <c r="D281" s="163" t="s">
        <v>181</v>
      </c>
      <c r="E281" s="164" t="s">
        <v>1</v>
      </c>
      <c r="F281" s="165" t="s">
        <v>1921</v>
      </c>
      <c r="H281" s="166">
        <v>42.5</v>
      </c>
      <c r="I281" s="167"/>
      <c r="L281" s="162"/>
      <c r="M281" s="168"/>
      <c r="N281" s="169"/>
      <c r="O281" s="169"/>
      <c r="P281" s="169"/>
      <c r="Q281" s="169"/>
      <c r="R281" s="169"/>
      <c r="S281" s="169"/>
      <c r="T281" s="170"/>
      <c r="AT281" s="164" t="s">
        <v>181</v>
      </c>
      <c r="AU281" s="164" t="s">
        <v>88</v>
      </c>
      <c r="AV281" s="13" t="s">
        <v>88</v>
      </c>
      <c r="AW281" s="13" t="s">
        <v>34</v>
      </c>
      <c r="AX281" s="13" t="s">
        <v>78</v>
      </c>
      <c r="AY281" s="164" t="s">
        <v>172</v>
      </c>
    </row>
    <row r="282" spans="2:51" s="13" customFormat="1" ht="10">
      <c r="B282" s="162"/>
      <c r="D282" s="163" t="s">
        <v>181</v>
      </c>
      <c r="E282" s="164" t="s">
        <v>1</v>
      </c>
      <c r="F282" s="165" t="s">
        <v>1922</v>
      </c>
      <c r="H282" s="166">
        <v>119.5</v>
      </c>
      <c r="I282" s="167"/>
      <c r="L282" s="162"/>
      <c r="M282" s="168"/>
      <c r="N282" s="169"/>
      <c r="O282" s="169"/>
      <c r="P282" s="169"/>
      <c r="Q282" s="169"/>
      <c r="R282" s="169"/>
      <c r="S282" s="169"/>
      <c r="T282" s="170"/>
      <c r="AT282" s="164" t="s">
        <v>181</v>
      </c>
      <c r="AU282" s="164" t="s">
        <v>88</v>
      </c>
      <c r="AV282" s="13" t="s">
        <v>88</v>
      </c>
      <c r="AW282" s="13" t="s">
        <v>34</v>
      </c>
      <c r="AX282" s="13" t="s">
        <v>78</v>
      </c>
      <c r="AY282" s="164" t="s">
        <v>172</v>
      </c>
    </row>
    <row r="283" spans="2:51" s="13" customFormat="1" ht="10">
      <c r="B283" s="162"/>
      <c r="D283" s="163" t="s">
        <v>181</v>
      </c>
      <c r="E283" s="164" t="s">
        <v>1</v>
      </c>
      <c r="F283" s="165" t="s">
        <v>1923</v>
      </c>
      <c r="H283" s="166">
        <v>2.78</v>
      </c>
      <c r="I283" s="167"/>
      <c r="L283" s="162"/>
      <c r="M283" s="168"/>
      <c r="N283" s="169"/>
      <c r="O283" s="169"/>
      <c r="P283" s="169"/>
      <c r="Q283" s="169"/>
      <c r="R283" s="169"/>
      <c r="S283" s="169"/>
      <c r="T283" s="170"/>
      <c r="AT283" s="164" t="s">
        <v>181</v>
      </c>
      <c r="AU283" s="164" t="s">
        <v>88</v>
      </c>
      <c r="AV283" s="13" t="s">
        <v>88</v>
      </c>
      <c r="AW283" s="13" t="s">
        <v>34</v>
      </c>
      <c r="AX283" s="13" t="s">
        <v>78</v>
      </c>
      <c r="AY283" s="164" t="s">
        <v>172</v>
      </c>
    </row>
    <row r="284" spans="2:51" s="14" customFormat="1" ht="10">
      <c r="B284" s="175"/>
      <c r="D284" s="163" t="s">
        <v>181</v>
      </c>
      <c r="E284" s="176" t="s">
        <v>1</v>
      </c>
      <c r="F284" s="177" t="s">
        <v>221</v>
      </c>
      <c r="H284" s="178">
        <v>164.78</v>
      </c>
      <c r="I284" s="179"/>
      <c r="L284" s="175"/>
      <c r="M284" s="180"/>
      <c r="N284" s="181"/>
      <c r="O284" s="181"/>
      <c r="P284" s="181"/>
      <c r="Q284" s="181"/>
      <c r="R284" s="181"/>
      <c r="S284" s="181"/>
      <c r="T284" s="182"/>
      <c r="AT284" s="176" t="s">
        <v>181</v>
      </c>
      <c r="AU284" s="176" t="s">
        <v>88</v>
      </c>
      <c r="AV284" s="14" t="s">
        <v>179</v>
      </c>
      <c r="AW284" s="14" t="s">
        <v>34</v>
      </c>
      <c r="AX284" s="14" t="s">
        <v>85</v>
      </c>
      <c r="AY284" s="176" t="s">
        <v>172</v>
      </c>
    </row>
    <row r="285" spans="1:65" s="2" customFormat="1" ht="14.4" customHeight="1">
      <c r="A285" s="32"/>
      <c r="B285" s="148"/>
      <c r="C285" s="183" t="s">
        <v>396</v>
      </c>
      <c r="D285" s="183" t="s">
        <v>250</v>
      </c>
      <c r="E285" s="184" t="s">
        <v>1699</v>
      </c>
      <c r="F285" s="185" t="s">
        <v>1700</v>
      </c>
      <c r="G285" s="186" t="s">
        <v>177</v>
      </c>
      <c r="H285" s="187">
        <v>165.24</v>
      </c>
      <c r="I285" s="188"/>
      <c r="J285" s="189">
        <f>ROUND(I285*H285,2)</f>
        <v>0</v>
      </c>
      <c r="K285" s="185" t="s">
        <v>1</v>
      </c>
      <c r="L285" s="190"/>
      <c r="M285" s="191" t="s">
        <v>1</v>
      </c>
      <c r="N285" s="192" t="s">
        <v>43</v>
      </c>
      <c r="O285" s="58"/>
      <c r="P285" s="158">
        <f>O285*H285</f>
        <v>0</v>
      </c>
      <c r="Q285" s="158">
        <v>0.108</v>
      </c>
      <c r="R285" s="158">
        <f>Q285*H285</f>
        <v>17.84592</v>
      </c>
      <c r="S285" s="158">
        <v>0</v>
      </c>
      <c r="T285" s="15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0" t="s">
        <v>211</v>
      </c>
      <c r="AT285" s="160" t="s">
        <v>250</v>
      </c>
      <c r="AU285" s="160" t="s">
        <v>88</v>
      </c>
      <c r="AY285" s="17" t="s">
        <v>172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7" t="s">
        <v>85</v>
      </c>
      <c r="BK285" s="161">
        <f>ROUND(I285*H285,2)</f>
        <v>0</v>
      </c>
      <c r="BL285" s="17" t="s">
        <v>179</v>
      </c>
      <c r="BM285" s="160" t="s">
        <v>1924</v>
      </c>
    </row>
    <row r="286" spans="1:47" s="2" customFormat="1" ht="18">
      <c r="A286" s="32"/>
      <c r="B286" s="33"/>
      <c r="C286" s="32"/>
      <c r="D286" s="163" t="s">
        <v>191</v>
      </c>
      <c r="E286" s="32"/>
      <c r="F286" s="171" t="s">
        <v>1702</v>
      </c>
      <c r="G286" s="32"/>
      <c r="H286" s="32"/>
      <c r="I286" s="172"/>
      <c r="J286" s="32"/>
      <c r="K286" s="32"/>
      <c r="L286" s="33"/>
      <c r="M286" s="173"/>
      <c r="N286" s="174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191</v>
      </c>
      <c r="AU286" s="17" t="s">
        <v>88</v>
      </c>
    </row>
    <row r="287" spans="2:51" s="13" customFormat="1" ht="10">
      <c r="B287" s="162"/>
      <c r="D287" s="163" t="s">
        <v>181</v>
      </c>
      <c r="E287" s="164" t="s">
        <v>1</v>
      </c>
      <c r="F287" s="165" t="s">
        <v>1921</v>
      </c>
      <c r="H287" s="166">
        <v>42.5</v>
      </c>
      <c r="I287" s="167"/>
      <c r="L287" s="162"/>
      <c r="M287" s="168"/>
      <c r="N287" s="169"/>
      <c r="O287" s="169"/>
      <c r="P287" s="169"/>
      <c r="Q287" s="169"/>
      <c r="R287" s="169"/>
      <c r="S287" s="169"/>
      <c r="T287" s="170"/>
      <c r="AT287" s="164" t="s">
        <v>181</v>
      </c>
      <c r="AU287" s="164" t="s">
        <v>88</v>
      </c>
      <c r="AV287" s="13" t="s">
        <v>88</v>
      </c>
      <c r="AW287" s="13" t="s">
        <v>34</v>
      </c>
      <c r="AX287" s="13" t="s">
        <v>78</v>
      </c>
      <c r="AY287" s="164" t="s">
        <v>172</v>
      </c>
    </row>
    <row r="288" spans="2:51" s="13" customFormat="1" ht="10">
      <c r="B288" s="162"/>
      <c r="D288" s="163" t="s">
        <v>181</v>
      </c>
      <c r="E288" s="164" t="s">
        <v>1</v>
      </c>
      <c r="F288" s="165" t="s">
        <v>1922</v>
      </c>
      <c r="H288" s="166">
        <v>119.5</v>
      </c>
      <c r="I288" s="167"/>
      <c r="L288" s="162"/>
      <c r="M288" s="168"/>
      <c r="N288" s="169"/>
      <c r="O288" s="169"/>
      <c r="P288" s="169"/>
      <c r="Q288" s="169"/>
      <c r="R288" s="169"/>
      <c r="S288" s="169"/>
      <c r="T288" s="170"/>
      <c r="AT288" s="164" t="s">
        <v>181</v>
      </c>
      <c r="AU288" s="164" t="s">
        <v>88</v>
      </c>
      <c r="AV288" s="13" t="s">
        <v>88</v>
      </c>
      <c r="AW288" s="13" t="s">
        <v>34</v>
      </c>
      <c r="AX288" s="13" t="s">
        <v>78</v>
      </c>
      <c r="AY288" s="164" t="s">
        <v>172</v>
      </c>
    </row>
    <row r="289" spans="2:51" s="14" customFormat="1" ht="10">
      <c r="B289" s="175"/>
      <c r="D289" s="163" t="s">
        <v>181</v>
      </c>
      <c r="E289" s="176" t="s">
        <v>1</v>
      </c>
      <c r="F289" s="177" t="s">
        <v>221</v>
      </c>
      <c r="H289" s="178">
        <v>162</v>
      </c>
      <c r="I289" s="179"/>
      <c r="L289" s="175"/>
      <c r="M289" s="180"/>
      <c r="N289" s="181"/>
      <c r="O289" s="181"/>
      <c r="P289" s="181"/>
      <c r="Q289" s="181"/>
      <c r="R289" s="181"/>
      <c r="S289" s="181"/>
      <c r="T289" s="182"/>
      <c r="AT289" s="176" t="s">
        <v>181</v>
      </c>
      <c r="AU289" s="176" t="s">
        <v>88</v>
      </c>
      <c r="AV289" s="14" t="s">
        <v>179</v>
      </c>
      <c r="AW289" s="14" t="s">
        <v>34</v>
      </c>
      <c r="AX289" s="14" t="s">
        <v>85</v>
      </c>
      <c r="AY289" s="176" t="s">
        <v>172</v>
      </c>
    </row>
    <row r="290" spans="2:51" s="13" customFormat="1" ht="10">
      <c r="B290" s="162"/>
      <c r="D290" s="163" t="s">
        <v>181</v>
      </c>
      <c r="F290" s="165" t="s">
        <v>1925</v>
      </c>
      <c r="H290" s="166">
        <v>165.24</v>
      </c>
      <c r="I290" s="167"/>
      <c r="L290" s="162"/>
      <c r="M290" s="168"/>
      <c r="N290" s="169"/>
      <c r="O290" s="169"/>
      <c r="P290" s="169"/>
      <c r="Q290" s="169"/>
      <c r="R290" s="169"/>
      <c r="S290" s="169"/>
      <c r="T290" s="170"/>
      <c r="AT290" s="164" t="s">
        <v>181</v>
      </c>
      <c r="AU290" s="164" t="s">
        <v>88</v>
      </c>
      <c r="AV290" s="13" t="s">
        <v>88</v>
      </c>
      <c r="AW290" s="13" t="s">
        <v>3</v>
      </c>
      <c r="AX290" s="13" t="s">
        <v>85</v>
      </c>
      <c r="AY290" s="164" t="s">
        <v>172</v>
      </c>
    </row>
    <row r="291" spans="1:65" s="2" customFormat="1" ht="14.4" customHeight="1">
      <c r="A291" s="32"/>
      <c r="B291" s="148"/>
      <c r="C291" s="183" t="s">
        <v>401</v>
      </c>
      <c r="D291" s="183" t="s">
        <v>250</v>
      </c>
      <c r="E291" s="184" t="s">
        <v>1704</v>
      </c>
      <c r="F291" s="185" t="s">
        <v>1705</v>
      </c>
      <c r="G291" s="186" t="s">
        <v>177</v>
      </c>
      <c r="H291" s="187">
        <v>2.863</v>
      </c>
      <c r="I291" s="188"/>
      <c r="J291" s="189">
        <f>ROUND(I291*H291,2)</f>
        <v>0</v>
      </c>
      <c r="K291" s="185" t="s">
        <v>178</v>
      </c>
      <c r="L291" s="190"/>
      <c r="M291" s="191" t="s">
        <v>1</v>
      </c>
      <c r="N291" s="192" t="s">
        <v>43</v>
      </c>
      <c r="O291" s="58"/>
      <c r="P291" s="158">
        <f>O291*H291</f>
        <v>0</v>
      </c>
      <c r="Q291" s="158">
        <v>0.027</v>
      </c>
      <c r="R291" s="158">
        <f>Q291*H291</f>
        <v>0.077301</v>
      </c>
      <c r="S291" s="158">
        <v>0</v>
      </c>
      <c r="T291" s="159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0" t="s">
        <v>211</v>
      </c>
      <c r="AT291" s="160" t="s">
        <v>250</v>
      </c>
      <c r="AU291" s="160" t="s">
        <v>88</v>
      </c>
      <c r="AY291" s="17" t="s">
        <v>172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17" t="s">
        <v>85</v>
      </c>
      <c r="BK291" s="161">
        <f>ROUND(I291*H291,2)</f>
        <v>0</v>
      </c>
      <c r="BL291" s="17" t="s">
        <v>179</v>
      </c>
      <c r="BM291" s="160" t="s">
        <v>1926</v>
      </c>
    </row>
    <row r="292" spans="2:51" s="13" customFormat="1" ht="10">
      <c r="B292" s="162"/>
      <c r="D292" s="163" t="s">
        <v>181</v>
      </c>
      <c r="E292" s="164" t="s">
        <v>1</v>
      </c>
      <c r="F292" s="165" t="s">
        <v>1923</v>
      </c>
      <c r="H292" s="166">
        <v>2.78</v>
      </c>
      <c r="I292" s="167"/>
      <c r="L292" s="162"/>
      <c r="M292" s="168"/>
      <c r="N292" s="169"/>
      <c r="O292" s="169"/>
      <c r="P292" s="169"/>
      <c r="Q292" s="169"/>
      <c r="R292" s="169"/>
      <c r="S292" s="169"/>
      <c r="T292" s="170"/>
      <c r="AT292" s="164" t="s">
        <v>181</v>
      </c>
      <c r="AU292" s="164" t="s">
        <v>88</v>
      </c>
      <c r="AV292" s="13" t="s">
        <v>88</v>
      </c>
      <c r="AW292" s="13" t="s">
        <v>34</v>
      </c>
      <c r="AX292" s="13" t="s">
        <v>85</v>
      </c>
      <c r="AY292" s="164" t="s">
        <v>172</v>
      </c>
    </row>
    <row r="293" spans="2:51" s="13" customFormat="1" ht="10">
      <c r="B293" s="162"/>
      <c r="D293" s="163" t="s">
        <v>181</v>
      </c>
      <c r="F293" s="165" t="s">
        <v>1927</v>
      </c>
      <c r="H293" s="166">
        <v>2.863</v>
      </c>
      <c r="I293" s="167"/>
      <c r="L293" s="162"/>
      <c r="M293" s="168"/>
      <c r="N293" s="169"/>
      <c r="O293" s="169"/>
      <c r="P293" s="169"/>
      <c r="Q293" s="169"/>
      <c r="R293" s="169"/>
      <c r="S293" s="169"/>
      <c r="T293" s="170"/>
      <c r="AT293" s="164" t="s">
        <v>181</v>
      </c>
      <c r="AU293" s="164" t="s">
        <v>88</v>
      </c>
      <c r="AV293" s="13" t="s">
        <v>88</v>
      </c>
      <c r="AW293" s="13" t="s">
        <v>3</v>
      </c>
      <c r="AX293" s="13" t="s">
        <v>85</v>
      </c>
      <c r="AY293" s="164" t="s">
        <v>172</v>
      </c>
    </row>
    <row r="294" spans="2:63" s="12" customFormat="1" ht="22.75" customHeight="1">
      <c r="B294" s="135"/>
      <c r="D294" s="136" t="s">
        <v>77</v>
      </c>
      <c r="E294" s="146" t="s">
        <v>222</v>
      </c>
      <c r="F294" s="146" t="s">
        <v>558</v>
      </c>
      <c r="I294" s="138"/>
      <c r="J294" s="147">
        <f>BK294</f>
        <v>0</v>
      </c>
      <c r="L294" s="135"/>
      <c r="M294" s="140"/>
      <c r="N294" s="141"/>
      <c r="O294" s="141"/>
      <c r="P294" s="142">
        <f>SUM(P295:P358)</f>
        <v>0</v>
      </c>
      <c r="Q294" s="141"/>
      <c r="R294" s="142">
        <f>SUM(R295:R358)</f>
        <v>210.69337857000002</v>
      </c>
      <c r="S294" s="141"/>
      <c r="T294" s="143">
        <f>SUM(T295:T358)</f>
        <v>2.434</v>
      </c>
      <c r="AR294" s="136" t="s">
        <v>85</v>
      </c>
      <c r="AT294" s="144" t="s">
        <v>77</v>
      </c>
      <c r="AU294" s="144" t="s">
        <v>85</v>
      </c>
      <c r="AY294" s="136" t="s">
        <v>172</v>
      </c>
      <c r="BK294" s="145">
        <f>SUM(BK295:BK358)</f>
        <v>0</v>
      </c>
    </row>
    <row r="295" spans="1:65" s="2" customFormat="1" ht="14.4" customHeight="1">
      <c r="A295" s="32"/>
      <c r="B295" s="148"/>
      <c r="C295" s="149" t="s">
        <v>405</v>
      </c>
      <c r="D295" s="149" t="s">
        <v>174</v>
      </c>
      <c r="E295" s="150" t="s">
        <v>1928</v>
      </c>
      <c r="F295" s="151" t="s">
        <v>1929</v>
      </c>
      <c r="G295" s="152" t="s">
        <v>200</v>
      </c>
      <c r="H295" s="153">
        <v>22</v>
      </c>
      <c r="I295" s="154"/>
      <c r="J295" s="155">
        <f>ROUND(I295*H295,2)</f>
        <v>0</v>
      </c>
      <c r="K295" s="151" t="s">
        <v>178</v>
      </c>
      <c r="L295" s="33"/>
      <c r="M295" s="156" t="s">
        <v>1</v>
      </c>
      <c r="N295" s="157" t="s">
        <v>43</v>
      </c>
      <c r="O295" s="58"/>
      <c r="P295" s="158">
        <f>O295*H295</f>
        <v>0</v>
      </c>
      <c r="Q295" s="158">
        <v>0.04008</v>
      </c>
      <c r="R295" s="158">
        <f>Q295*H295</f>
        <v>0.88176</v>
      </c>
      <c r="S295" s="158">
        <v>0</v>
      </c>
      <c r="T295" s="15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0" t="s">
        <v>179</v>
      </c>
      <c r="AT295" s="160" t="s">
        <v>174</v>
      </c>
      <c r="AU295" s="160" t="s">
        <v>88</v>
      </c>
      <c r="AY295" s="17" t="s">
        <v>172</v>
      </c>
      <c r="BE295" s="161">
        <f>IF(N295="základní",J295,0)</f>
        <v>0</v>
      </c>
      <c r="BF295" s="161">
        <f>IF(N295="snížená",J295,0)</f>
        <v>0</v>
      </c>
      <c r="BG295" s="161">
        <f>IF(N295="zákl. přenesená",J295,0)</f>
        <v>0</v>
      </c>
      <c r="BH295" s="161">
        <f>IF(N295="sníž. přenesená",J295,0)</f>
        <v>0</v>
      </c>
      <c r="BI295" s="161">
        <f>IF(N295="nulová",J295,0)</f>
        <v>0</v>
      </c>
      <c r="BJ295" s="17" t="s">
        <v>85</v>
      </c>
      <c r="BK295" s="161">
        <f>ROUND(I295*H295,2)</f>
        <v>0</v>
      </c>
      <c r="BL295" s="17" t="s">
        <v>179</v>
      </c>
      <c r="BM295" s="160" t="s">
        <v>1930</v>
      </c>
    </row>
    <row r="296" spans="1:65" s="2" customFormat="1" ht="24.15" customHeight="1">
      <c r="A296" s="32"/>
      <c r="B296" s="148"/>
      <c r="C296" s="183" t="s">
        <v>411</v>
      </c>
      <c r="D296" s="183" t="s">
        <v>250</v>
      </c>
      <c r="E296" s="184" t="s">
        <v>1931</v>
      </c>
      <c r="F296" s="185" t="s">
        <v>1932</v>
      </c>
      <c r="G296" s="186" t="s">
        <v>200</v>
      </c>
      <c r="H296" s="187">
        <v>22</v>
      </c>
      <c r="I296" s="188"/>
      <c r="J296" s="189">
        <f>ROUND(I296*H296,2)</f>
        <v>0</v>
      </c>
      <c r="K296" s="185" t="s">
        <v>178</v>
      </c>
      <c r="L296" s="190"/>
      <c r="M296" s="191" t="s">
        <v>1</v>
      </c>
      <c r="N296" s="192" t="s">
        <v>43</v>
      </c>
      <c r="O296" s="58"/>
      <c r="P296" s="158">
        <f>O296*H296</f>
        <v>0</v>
      </c>
      <c r="Q296" s="158">
        <v>0.071</v>
      </c>
      <c r="R296" s="158">
        <f>Q296*H296</f>
        <v>1.5619999999999998</v>
      </c>
      <c r="S296" s="158">
        <v>0</v>
      </c>
      <c r="T296" s="15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0" t="s">
        <v>211</v>
      </c>
      <c r="AT296" s="160" t="s">
        <v>250</v>
      </c>
      <c r="AU296" s="160" t="s">
        <v>88</v>
      </c>
      <c r="AY296" s="17" t="s">
        <v>172</v>
      </c>
      <c r="BE296" s="161">
        <f>IF(N296="základní",J296,0)</f>
        <v>0</v>
      </c>
      <c r="BF296" s="161">
        <f>IF(N296="snížená",J296,0)</f>
        <v>0</v>
      </c>
      <c r="BG296" s="161">
        <f>IF(N296="zákl. přenesená",J296,0)</f>
        <v>0</v>
      </c>
      <c r="BH296" s="161">
        <f>IF(N296="sníž. přenesená",J296,0)</f>
        <v>0</v>
      </c>
      <c r="BI296" s="161">
        <f>IF(N296="nulová",J296,0)</f>
        <v>0</v>
      </c>
      <c r="BJ296" s="17" t="s">
        <v>85</v>
      </c>
      <c r="BK296" s="161">
        <f>ROUND(I296*H296,2)</f>
        <v>0</v>
      </c>
      <c r="BL296" s="17" t="s">
        <v>179</v>
      </c>
      <c r="BM296" s="160" t="s">
        <v>1933</v>
      </c>
    </row>
    <row r="297" spans="1:47" s="2" customFormat="1" ht="72">
      <c r="A297" s="32"/>
      <c r="B297" s="33"/>
      <c r="C297" s="32"/>
      <c r="D297" s="163" t="s">
        <v>191</v>
      </c>
      <c r="E297" s="32"/>
      <c r="F297" s="171" t="s">
        <v>1934</v>
      </c>
      <c r="G297" s="32"/>
      <c r="H297" s="32"/>
      <c r="I297" s="172"/>
      <c r="J297" s="32"/>
      <c r="K297" s="32"/>
      <c r="L297" s="33"/>
      <c r="M297" s="173"/>
      <c r="N297" s="174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191</v>
      </c>
      <c r="AU297" s="17" t="s">
        <v>88</v>
      </c>
    </row>
    <row r="298" spans="1:65" s="2" customFormat="1" ht="24.15" customHeight="1">
      <c r="A298" s="32"/>
      <c r="B298" s="148"/>
      <c r="C298" s="149" t="s">
        <v>417</v>
      </c>
      <c r="D298" s="149" t="s">
        <v>174</v>
      </c>
      <c r="E298" s="150" t="s">
        <v>1708</v>
      </c>
      <c r="F298" s="151" t="s">
        <v>1709</v>
      </c>
      <c r="G298" s="152" t="s">
        <v>260</v>
      </c>
      <c r="H298" s="153">
        <v>3</v>
      </c>
      <c r="I298" s="154"/>
      <c r="J298" s="155">
        <f>ROUND(I298*H298,2)</f>
        <v>0</v>
      </c>
      <c r="K298" s="151" t="s">
        <v>178</v>
      </c>
      <c r="L298" s="33"/>
      <c r="M298" s="156" t="s">
        <v>1</v>
      </c>
      <c r="N298" s="157" t="s">
        <v>43</v>
      </c>
      <c r="O298" s="58"/>
      <c r="P298" s="158">
        <f>O298*H298</f>
        <v>0</v>
      </c>
      <c r="Q298" s="158">
        <v>0.0007</v>
      </c>
      <c r="R298" s="158">
        <f>Q298*H298</f>
        <v>0.0021</v>
      </c>
      <c r="S298" s="158">
        <v>0</v>
      </c>
      <c r="T298" s="15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0" t="s">
        <v>179</v>
      </c>
      <c r="AT298" s="160" t="s">
        <v>174</v>
      </c>
      <c r="AU298" s="160" t="s">
        <v>88</v>
      </c>
      <c r="AY298" s="17" t="s">
        <v>172</v>
      </c>
      <c r="BE298" s="161">
        <f>IF(N298="základní",J298,0)</f>
        <v>0</v>
      </c>
      <c r="BF298" s="161">
        <f>IF(N298="snížená",J298,0)</f>
        <v>0</v>
      </c>
      <c r="BG298" s="161">
        <f>IF(N298="zákl. přenesená",J298,0)</f>
        <v>0</v>
      </c>
      <c r="BH298" s="161">
        <f>IF(N298="sníž. přenesená",J298,0)</f>
        <v>0</v>
      </c>
      <c r="BI298" s="161">
        <f>IF(N298="nulová",J298,0)</f>
        <v>0</v>
      </c>
      <c r="BJ298" s="17" t="s">
        <v>85</v>
      </c>
      <c r="BK298" s="161">
        <f>ROUND(I298*H298,2)</f>
        <v>0</v>
      </c>
      <c r="BL298" s="17" t="s">
        <v>179</v>
      </c>
      <c r="BM298" s="160" t="s">
        <v>1935</v>
      </c>
    </row>
    <row r="299" spans="2:51" s="13" customFormat="1" ht="10">
      <c r="B299" s="162"/>
      <c r="D299" s="163" t="s">
        <v>181</v>
      </c>
      <c r="E299" s="164" t="s">
        <v>1</v>
      </c>
      <c r="F299" s="165" t="s">
        <v>1936</v>
      </c>
      <c r="H299" s="166">
        <v>1</v>
      </c>
      <c r="I299" s="167"/>
      <c r="L299" s="162"/>
      <c r="M299" s="168"/>
      <c r="N299" s="169"/>
      <c r="O299" s="169"/>
      <c r="P299" s="169"/>
      <c r="Q299" s="169"/>
      <c r="R299" s="169"/>
      <c r="S299" s="169"/>
      <c r="T299" s="170"/>
      <c r="AT299" s="164" t="s">
        <v>181</v>
      </c>
      <c r="AU299" s="164" t="s">
        <v>88</v>
      </c>
      <c r="AV299" s="13" t="s">
        <v>88</v>
      </c>
      <c r="AW299" s="13" t="s">
        <v>34</v>
      </c>
      <c r="AX299" s="13" t="s">
        <v>78</v>
      </c>
      <c r="AY299" s="164" t="s">
        <v>172</v>
      </c>
    </row>
    <row r="300" spans="2:51" s="13" customFormat="1" ht="10">
      <c r="B300" s="162"/>
      <c r="D300" s="163" t="s">
        <v>181</v>
      </c>
      <c r="E300" s="164" t="s">
        <v>1</v>
      </c>
      <c r="F300" s="165" t="s">
        <v>1937</v>
      </c>
      <c r="H300" s="166">
        <v>1</v>
      </c>
      <c r="I300" s="167"/>
      <c r="L300" s="162"/>
      <c r="M300" s="168"/>
      <c r="N300" s="169"/>
      <c r="O300" s="169"/>
      <c r="P300" s="169"/>
      <c r="Q300" s="169"/>
      <c r="R300" s="169"/>
      <c r="S300" s="169"/>
      <c r="T300" s="170"/>
      <c r="AT300" s="164" t="s">
        <v>181</v>
      </c>
      <c r="AU300" s="164" t="s">
        <v>88</v>
      </c>
      <c r="AV300" s="13" t="s">
        <v>88</v>
      </c>
      <c r="AW300" s="13" t="s">
        <v>34</v>
      </c>
      <c r="AX300" s="13" t="s">
        <v>78</v>
      </c>
      <c r="AY300" s="164" t="s">
        <v>172</v>
      </c>
    </row>
    <row r="301" spans="2:51" s="13" customFormat="1" ht="10">
      <c r="B301" s="162"/>
      <c r="D301" s="163" t="s">
        <v>181</v>
      </c>
      <c r="E301" s="164" t="s">
        <v>1</v>
      </c>
      <c r="F301" s="165" t="s">
        <v>1938</v>
      </c>
      <c r="H301" s="166">
        <v>1</v>
      </c>
      <c r="I301" s="167"/>
      <c r="L301" s="162"/>
      <c r="M301" s="168"/>
      <c r="N301" s="169"/>
      <c r="O301" s="169"/>
      <c r="P301" s="169"/>
      <c r="Q301" s="169"/>
      <c r="R301" s="169"/>
      <c r="S301" s="169"/>
      <c r="T301" s="170"/>
      <c r="AT301" s="164" t="s">
        <v>181</v>
      </c>
      <c r="AU301" s="164" t="s">
        <v>88</v>
      </c>
      <c r="AV301" s="13" t="s">
        <v>88</v>
      </c>
      <c r="AW301" s="13" t="s">
        <v>34</v>
      </c>
      <c r="AX301" s="13" t="s">
        <v>78</v>
      </c>
      <c r="AY301" s="164" t="s">
        <v>172</v>
      </c>
    </row>
    <row r="302" spans="2:51" s="14" customFormat="1" ht="10">
      <c r="B302" s="175"/>
      <c r="D302" s="163" t="s">
        <v>181</v>
      </c>
      <c r="E302" s="176" t="s">
        <v>1</v>
      </c>
      <c r="F302" s="177" t="s">
        <v>221</v>
      </c>
      <c r="H302" s="178">
        <v>3</v>
      </c>
      <c r="I302" s="179"/>
      <c r="L302" s="175"/>
      <c r="M302" s="180"/>
      <c r="N302" s="181"/>
      <c r="O302" s="181"/>
      <c r="P302" s="181"/>
      <c r="Q302" s="181"/>
      <c r="R302" s="181"/>
      <c r="S302" s="181"/>
      <c r="T302" s="182"/>
      <c r="AT302" s="176" t="s">
        <v>181</v>
      </c>
      <c r="AU302" s="176" t="s">
        <v>88</v>
      </c>
      <c r="AV302" s="14" t="s">
        <v>179</v>
      </c>
      <c r="AW302" s="14" t="s">
        <v>34</v>
      </c>
      <c r="AX302" s="14" t="s">
        <v>85</v>
      </c>
      <c r="AY302" s="176" t="s">
        <v>172</v>
      </c>
    </row>
    <row r="303" spans="1:65" s="2" customFormat="1" ht="14.4" customHeight="1">
      <c r="A303" s="32"/>
      <c r="B303" s="148"/>
      <c r="C303" s="183" t="s">
        <v>421</v>
      </c>
      <c r="D303" s="183" t="s">
        <v>250</v>
      </c>
      <c r="E303" s="184" t="s">
        <v>1713</v>
      </c>
      <c r="F303" s="185" t="s">
        <v>1714</v>
      </c>
      <c r="G303" s="186" t="s">
        <v>260</v>
      </c>
      <c r="H303" s="187">
        <v>1</v>
      </c>
      <c r="I303" s="188"/>
      <c r="J303" s="189">
        <f aca="true" t="shared" si="0" ref="J303:J309">ROUND(I303*H303,2)</f>
        <v>0</v>
      </c>
      <c r="K303" s="185" t="s">
        <v>1</v>
      </c>
      <c r="L303" s="190"/>
      <c r="M303" s="191" t="s">
        <v>1</v>
      </c>
      <c r="N303" s="192" t="s">
        <v>43</v>
      </c>
      <c r="O303" s="58"/>
      <c r="P303" s="158">
        <f aca="true" t="shared" si="1" ref="P303:P309">O303*H303</f>
        <v>0</v>
      </c>
      <c r="Q303" s="158">
        <v>0.0036</v>
      </c>
      <c r="R303" s="158">
        <f aca="true" t="shared" si="2" ref="R303:R309">Q303*H303</f>
        <v>0.0036</v>
      </c>
      <c r="S303" s="158">
        <v>0</v>
      </c>
      <c r="T303" s="159">
        <f aca="true" t="shared" si="3" ref="T303:T309"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0" t="s">
        <v>211</v>
      </c>
      <c r="AT303" s="160" t="s">
        <v>250</v>
      </c>
      <c r="AU303" s="160" t="s">
        <v>88</v>
      </c>
      <c r="AY303" s="17" t="s">
        <v>172</v>
      </c>
      <c r="BE303" s="161">
        <f aca="true" t="shared" si="4" ref="BE303:BE309">IF(N303="základní",J303,0)</f>
        <v>0</v>
      </c>
      <c r="BF303" s="161">
        <f aca="true" t="shared" si="5" ref="BF303:BF309">IF(N303="snížená",J303,0)</f>
        <v>0</v>
      </c>
      <c r="BG303" s="161">
        <f aca="true" t="shared" si="6" ref="BG303:BG309">IF(N303="zákl. přenesená",J303,0)</f>
        <v>0</v>
      </c>
      <c r="BH303" s="161">
        <f aca="true" t="shared" si="7" ref="BH303:BH309">IF(N303="sníž. přenesená",J303,0)</f>
        <v>0</v>
      </c>
      <c r="BI303" s="161">
        <f aca="true" t="shared" si="8" ref="BI303:BI309">IF(N303="nulová",J303,0)</f>
        <v>0</v>
      </c>
      <c r="BJ303" s="17" t="s">
        <v>85</v>
      </c>
      <c r="BK303" s="161">
        <f aca="true" t="shared" si="9" ref="BK303:BK309">ROUND(I303*H303,2)</f>
        <v>0</v>
      </c>
      <c r="BL303" s="17" t="s">
        <v>179</v>
      </c>
      <c r="BM303" s="160" t="s">
        <v>1939</v>
      </c>
    </row>
    <row r="304" spans="1:65" s="2" customFormat="1" ht="24.15" customHeight="1">
      <c r="A304" s="32"/>
      <c r="B304" s="148"/>
      <c r="C304" s="183" t="s">
        <v>426</v>
      </c>
      <c r="D304" s="183" t="s">
        <v>250</v>
      </c>
      <c r="E304" s="184" t="s">
        <v>1940</v>
      </c>
      <c r="F304" s="185" t="s">
        <v>1941</v>
      </c>
      <c r="G304" s="186" t="s">
        <v>260</v>
      </c>
      <c r="H304" s="187">
        <v>1</v>
      </c>
      <c r="I304" s="188"/>
      <c r="J304" s="189">
        <f t="shared" si="0"/>
        <v>0</v>
      </c>
      <c r="K304" s="185" t="s">
        <v>178</v>
      </c>
      <c r="L304" s="190"/>
      <c r="M304" s="191" t="s">
        <v>1</v>
      </c>
      <c r="N304" s="192" t="s">
        <v>43</v>
      </c>
      <c r="O304" s="58"/>
      <c r="P304" s="158">
        <f t="shared" si="1"/>
        <v>0</v>
      </c>
      <c r="Q304" s="158">
        <v>0.0026</v>
      </c>
      <c r="R304" s="158">
        <f t="shared" si="2"/>
        <v>0.0026</v>
      </c>
      <c r="S304" s="158">
        <v>0</v>
      </c>
      <c r="T304" s="159">
        <f t="shared" si="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0" t="s">
        <v>211</v>
      </c>
      <c r="AT304" s="160" t="s">
        <v>250</v>
      </c>
      <c r="AU304" s="160" t="s">
        <v>88</v>
      </c>
      <c r="AY304" s="17" t="s">
        <v>172</v>
      </c>
      <c r="BE304" s="161">
        <f t="shared" si="4"/>
        <v>0</v>
      </c>
      <c r="BF304" s="161">
        <f t="shared" si="5"/>
        <v>0</v>
      </c>
      <c r="BG304" s="161">
        <f t="shared" si="6"/>
        <v>0</v>
      </c>
      <c r="BH304" s="161">
        <f t="shared" si="7"/>
        <v>0</v>
      </c>
      <c r="BI304" s="161">
        <f t="shared" si="8"/>
        <v>0</v>
      </c>
      <c r="BJ304" s="17" t="s">
        <v>85</v>
      </c>
      <c r="BK304" s="161">
        <f t="shared" si="9"/>
        <v>0</v>
      </c>
      <c r="BL304" s="17" t="s">
        <v>179</v>
      </c>
      <c r="BM304" s="160" t="s">
        <v>1942</v>
      </c>
    </row>
    <row r="305" spans="1:65" s="2" customFormat="1" ht="24.15" customHeight="1">
      <c r="A305" s="32"/>
      <c r="B305" s="148"/>
      <c r="C305" s="183" t="s">
        <v>430</v>
      </c>
      <c r="D305" s="183" t="s">
        <v>250</v>
      </c>
      <c r="E305" s="184" t="s">
        <v>1943</v>
      </c>
      <c r="F305" s="185" t="s">
        <v>1944</v>
      </c>
      <c r="G305" s="186" t="s">
        <v>260</v>
      </c>
      <c r="H305" s="187">
        <v>1</v>
      </c>
      <c r="I305" s="188"/>
      <c r="J305" s="189">
        <f t="shared" si="0"/>
        <v>0</v>
      </c>
      <c r="K305" s="185" t="s">
        <v>178</v>
      </c>
      <c r="L305" s="190"/>
      <c r="M305" s="191" t="s">
        <v>1</v>
      </c>
      <c r="N305" s="192" t="s">
        <v>43</v>
      </c>
      <c r="O305" s="58"/>
      <c r="P305" s="158">
        <f t="shared" si="1"/>
        <v>0</v>
      </c>
      <c r="Q305" s="158">
        <v>0.0013</v>
      </c>
      <c r="R305" s="158">
        <f t="shared" si="2"/>
        <v>0.0013</v>
      </c>
      <c r="S305" s="158">
        <v>0</v>
      </c>
      <c r="T305" s="159">
        <f t="shared" si="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0" t="s">
        <v>211</v>
      </c>
      <c r="AT305" s="160" t="s">
        <v>250</v>
      </c>
      <c r="AU305" s="160" t="s">
        <v>88</v>
      </c>
      <c r="AY305" s="17" t="s">
        <v>172</v>
      </c>
      <c r="BE305" s="161">
        <f t="shared" si="4"/>
        <v>0</v>
      </c>
      <c r="BF305" s="161">
        <f t="shared" si="5"/>
        <v>0</v>
      </c>
      <c r="BG305" s="161">
        <f t="shared" si="6"/>
        <v>0</v>
      </c>
      <c r="BH305" s="161">
        <f t="shared" si="7"/>
        <v>0</v>
      </c>
      <c r="BI305" s="161">
        <f t="shared" si="8"/>
        <v>0</v>
      </c>
      <c r="BJ305" s="17" t="s">
        <v>85</v>
      </c>
      <c r="BK305" s="161">
        <f t="shared" si="9"/>
        <v>0</v>
      </c>
      <c r="BL305" s="17" t="s">
        <v>179</v>
      </c>
      <c r="BM305" s="160" t="s">
        <v>1945</v>
      </c>
    </row>
    <row r="306" spans="1:65" s="2" customFormat="1" ht="24.15" customHeight="1">
      <c r="A306" s="32"/>
      <c r="B306" s="148"/>
      <c r="C306" s="149" t="s">
        <v>435</v>
      </c>
      <c r="D306" s="149" t="s">
        <v>174</v>
      </c>
      <c r="E306" s="150" t="s">
        <v>1716</v>
      </c>
      <c r="F306" s="151" t="s">
        <v>1717</v>
      </c>
      <c r="G306" s="152" t="s">
        <v>260</v>
      </c>
      <c r="H306" s="153">
        <v>3</v>
      </c>
      <c r="I306" s="154"/>
      <c r="J306" s="155">
        <f t="shared" si="0"/>
        <v>0</v>
      </c>
      <c r="K306" s="151" t="s">
        <v>178</v>
      </c>
      <c r="L306" s="33"/>
      <c r="M306" s="156" t="s">
        <v>1</v>
      </c>
      <c r="N306" s="157" t="s">
        <v>43</v>
      </c>
      <c r="O306" s="58"/>
      <c r="P306" s="158">
        <f t="shared" si="1"/>
        <v>0</v>
      </c>
      <c r="Q306" s="158">
        <v>0.11241</v>
      </c>
      <c r="R306" s="158">
        <f t="shared" si="2"/>
        <v>0.33723</v>
      </c>
      <c r="S306" s="158">
        <v>0</v>
      </c>
      <c r="T306" s="159">
        <f t="shared" si="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0" t="s">
        <v>179</v>
      </c>
      <c r="AT306" s="160" t="s">
        <v>174</v>
      </c>
      <c r="AU306" s="160" t="s">
        <v>88</v>
      </c>
      <c r="AY306" s="17" t="s">
        <v>172</v>
      </c>
      <c r="BE306" s="161">
        <f t="shared" si="4"/>
        <v>0</v>
      </c>
      <c r="BF306" s="161">
        <f t="shared" si="5"/>
        <v>0</v>
      </c>
      <c r="BG306" s="161">
        <f t="shared" si="6"/>
        <v>0</v>
      </c>
      <c r="BH306" s="161">
        <f t="shared" si="7"/>
        <v>0</v>
      </c>
      <c r="BI306" s="161">
        <f t="shared" si="8"/>
        <v>0</v>
      </c>
      <c r="BJ306" s="17" t="s">
        <v>85</v>
      </c>
      <c r="BK306" s="161">
        <f t="shared" si="9"/>
        <v>0</v>
      </c>
      <c r="BL306" s="17" t="s">
        <v>179</v>
      </c>
      <c r="BM306" s="160" t="s">
        <v>1946</v>
      </c>
    </row>
    <row r="307" spans="1:65" s="2" customFormat="1" ht="14.4" customHeight="1">
      <c r="A307" s="32"/>
      <c r="B307" s="148"/>
      <c r="C307" s="183" t="s">
        <v>439</v>
      </c>
      <c r="D307" s="183" t="s">
        <v>250</v>
      </c>
      <c r="E307" s="184" t="s">
        <v>1719</v>
      </c>
      <c r="F307" s="185" t="s">
        <v>1720</v>
      </c>
      <c r="G307" s="186" t="s">
        <v>260</v>
      </c>
      <c r="H307" s="187">
        <v>3</v>
      </c>
      <c r="I307" s="188"/>
      <c r="J307" s="189">
        <f t="shared" si="0"/>
        <v>0</v>
      </c>
      <c r="K307" s="185" t="s">
        <v>178</v>
      </c>
      <c r="L307" s="190"/>
      <c r="M307" s="191" t="s">
        <v>1</v>
      </c>
      <c r="N307" s="192" t="s">
        <v>43</v>
      </c>
      <c r="O307" s="58"/>
      <c r="P307" s="158">
        <f t="shared" si="1"/>
        <v>0</v>
      </c>
      <c r="Q307" s="158">
        <v>0.0061</v>
      </c>
      <c r="R307" s="158">
        <f t="shared" si="2"/>
        <v>0.0183</v>
      </c>
      <c r="S307" s="158">
        <v>0</v>
      </c>
      <c r="T307" s="159">
        <f t="shared" si="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0" t="s">
        <v>211</v>
      </c>
      <c r="AT307" s="160" t="s">
        <v>250</v>
      </c>
      <c r="AU307" s="160" t="s">
        <v>88</v>
      </c>
      <c r="AY307" s="17" t="s">
        <v>172</v>
      </c>
      <c r="BE307" s="161">
        <f t="shared" si="4"/>
        <v>0</v>
      </c>
      <c r="BF307" s="161">
        <f t="shared" si="5"/>
        <v>0</v>
      </c>
      <c r="BG307" s="161">
        <f t="shared" si="6"/>
        <v>0</v>
      </c>
      <c r="BH307" s="161">
        <f t="shared" si="7"/>
        <v>0</v>
      </c>
      <c r="BI307" s="161">
        <f t="shared" si="8"/>
        <v>0</v>
      </c>
      <c r="BJ307" s="17" t="s">
        <v>85</v>
      </c>
      <c r="BK307" s="161">
        <f t="shared" si="9"/>
        <v>0</v>
      </c>
      <c r="BL307" s="17" t="s">
        <v>179</v>
      </c>
      <c r="BM307" s="160" t="s">
        <v>1947</v>
      </c>
    </row>
    <row r="308" spans="1:65" s="2" customFormat="1" ht="14.4" customHeight="1">
      <c r="A308" s="32"/>
      <c r="B308" s="148"/>
      <c r="C308" s="183" t="s">
        <v>444</v>
      </c>
      <c r="D308" s="183" t="s">
        <v>250</v>
      </c>
      <c r="E308" s="184" t="s">
        <v>1722</v>
      </c>
      <c r="F308" s="185" t="s">
        <v>1723</v>
      </c>
      <c r="G308" s="186" t="s">
        <v>260</v>
      </c>
      <c r="H308" s="187">
        <v>3</v>
      </c>
      <c r="I308" s="188"/>
      <c r="J308" s="189">
        <f t="shared" si="0"/>
        <v>0</v>
      </c>
      <c r="K308" s="185" t="s">
        <v>178</v>
      </c>
      <c r="L308" s="190"/>
      <c r="M308" s="191" t="s">
        <v>1</v>
      </c>
      <c r="N308" s="192" t="s">
        <v>43</v>
      </c>
      <c r="O308" s="58"/>
      <c r="P308" s="158">
        <f t="shared" si="1"/>
        <v>0</v>
      </c>
      <c r="Q308" s="158">
        <v>0.003</v>
      </c>
      <c r="R308" s="158">
        <f t="shared" si="2"/>
        <v>0.009000000000000001</v>
      </c>
      <c r="S308" s="158">
        <v>0</v>
      </c>
      <c r="T308" s="159">
        <f t="shared" si="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0" t="s">
        <v>211</v>
      </c>
      <c r="AT308" s="160" t="s">
        <v>250</v>
      </c>
      <c r="AU308" s="160" t="s">
        <v>88</v>
      </c>
      <c r="AY308" s="17" t="s">
        <v>172</v>
      </c>
      <c r="BE308" s="161">
        <f t="shared" si="4"/>
        <v>0</v>
      </c>
      <c r="BF308" s="161">
        <f t="shared" si="5"/>
        <v>0</v>
      </c>
      <c r="BG308" s="161">
        <f t="shared" si="6"/>
        <v>0</v>
      </c>
      <c r="BH308" s="161">
        <f t="shared" si="7"/>
        <v>0</v>
      </c>
      <c r="BI308" s="161">
        <f t="shared" si="8"/>
        <v>0</v>
      </c>
      <c r="BJ308" s="17" t="s">
        <v>85</v>
      </c>
      <c r="BK308" s="161">
        <f t="shared" si="9"/>
        <v>0</v>
      </c>
      <c r="BL308" s="17" t="s">
        <v>179</v>
      </c>
      <c r="BM308" s="160" t="s">
        <v>1948</v>
      </c>
    </row>
    <row r="309" spans="1:65" s="2" customFormat="1" ht="24.15" customHeight="1">
      <c r="A309" s="32"/>
      <c r="B309" s="148"/>
      <c r="C309" s="149" t="s">
        <v>448</v>
      </c>
      <c r="D309" s="149" t="s">
        <v>174</v>
      </c>
      <c r="E309" s="150" t="s">
        <v>1725</v>
      </c>
      <c r="F309" s="151" t="s">
        <v>1726</v>
      </c>
      <c r="G309" s="152" t="s">
        <v>200</v>
      </c>
      <c r="H309" s="153">
        <v>38</v>
      </c>
      <c r="I309" s="154"/>
      <c r="J309" s="155">
        <f t="shared" si="0"/>
        <v>0</v>
      </c>
      <c r="K309" s="151" t="s">
        <v>178</v>
      </c>
      <c r="L309" s="33"/>
      <c r="M309" s="156" t="s">
        <v>1</v>
      </c>
      <c r="N309" s="157" t="s">
        <v>43</v>
      </c>
      <c r="O309" s="58"/>
      <c r="P309" s="158">
        <f t="shared" si="1"/>
        <v>0</v>
      </c>
      <c r="Q309" s="158">
        <v>0.00033</v>
      </c>
      <c r="R309" s="158">
        <f t="shared" si="2"/>
        <v>0.012539999999999999</v>
      </c>
      <c r="S309" s="158">
        <v>0</v>
      </c>
      <c r="T309" s="159">
        <f t="shared" si="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0" t="s">
        <v>179</v>
      </c>
      <c r="AT309" s="160" t="s">
        <v>174</v>
      </c>
      <c r="AU309" s="160" t="s">
        <v>88</v>
      </c>
      <c r="AY309" s="17" t="s">
        <v>172</v>
      </c>
      <c r="BE309" s="161">
        <f t="shared" si="4"/>
        <v>0</v>
      </c>
      <c r="BF309" s="161">
        <f t="shared" si="5"/>
        <v>0</v>
      </c>
      <c r="BG309" s="161">
        <f t="shared" si="6"/>
        <v>0</v>
      </c>
      <c r="BH309" s="161">
        <f t="shared" si="7"/>
        <v>0</v>
      </c>
      <c r="BI309" s="161">
        <f t="shared" si="8"/>
        <v>0</v>
      </c>
      <c r="BJ309" s="17" t="s">
        <v>85</v>
      </c>
      <c r="BK309" s="161">
        <f t="shared" si="9"/>
        <v>0</v>
      </c>
      <c r="BL309" s="17" t="s">
        <v>179</v>
      </c>
      <c r="BM309" s="160" t="s">
        <v>1949</v>
      </c>
    </row>
    <row r="310" spans="2:51" s="13" customFormat="1" ht="10">
      <c r="B310" s="162"/>
      <c r="D310" s="163" t="s">
        <v>181</v>
      </c>
      <c r="E310" s="164" t="s">
        <v>1</v>
      </c>
      <c r="F310" s="165" t="s">
        <v>1950</v>
      </c>
      <c r="H310" s="166">
        <v>38</v>
      </c>
      <c r="I310" s="167"/>
      <c r="L310" s="162"/>
      <c r="M310" s="168"/>
      <c r="N310" s="169"/>
      <c r="O310" s="169"/>
      <c r="P310" s="169"/>
      <c r="Q310" s="169"/>
      <c r="R310" s="169"/>
      <c r="S310" s="169"/>
      <c r="T310" s="170"/>
      <c r="AT310" s="164" t="s">
        <v>181</v>
      </c>
      <c r="AU310" s="164" t="s">
        <v>88</v>
      </c>
      <c r="AV310" s="13" t="s">
        <v>88</v>
      </c>
      <c r="AW310" s="13" t="s">
        <v>34</v>
      </c>
      <c r="AX310" s="13" t="s">
        <v>85</v>
      </c>
      <c r="AY310" s="164" t="s">
        <v>172</v>
      </c>
    </row>
    <row r="311" spans="1:65" s="2" customFormat="1" ht="24.15" customHeight="1">
      <c r="A311" s="32"/>
      <c r="B311" s="148"/>
      <c r="C311" s="149" t="s">
        <v>452</v>
      </c>
      <c r="D311" s="149" t="s">
        <v>174</v>
      </c>
      <c r="E311" s="150" t="s">
        <v>1197</v>
      </c>
      <c r="F311" s="151" t="s">
        <v>1198</v>
      </c>
      <c r="G311" s="152" t="s">
        <v>200</v>
      </c>
      <c r="H311" s="153">
        <v>819.83</v>
      </c>
      <c r="I311" s="154"/>
      <c r="J311" s="155">
        <f>ROUND(I311*H311,2)</f>
        <v>0</v>
      </c>
      <c r="K311" s="151" t="s">
        <v>178</v>
      </c>
      <c r="L311" s="33"/>
      <c r="M311" s="156" t="s">
        <v>1</v>
      </c>
      <c r="N311" s="157" t="s">
        <v>43</v>
      </c>
      <c r="O311" s="58"/>
      <c r="P311" s="158">
        <f>O311*H311</f>
        <v>0</v>
      </c>
      <c r="Q311" s="158">
        <v>0.1554</v>
      </c>
      <c r="R311" s="158">
        <f>Q311*H311</f>
        <v>127.40158200000002</v>
      </c>
      <c r="S311" s="158">
        <v>0</v>
      </c>
      <c r="T311" s="15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0" t="s">
        <v>179</v>
      </c>
      <c r="AT311" s="160" t="s">
        <v>174</v>
      </c>
      <c r="AU311" s="160" t="s">
        <v>88</v>
      </c>
      <c r="AY311" s="17" t="s">
        <v>172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7" t="s">
        <v>85</v>
      </c>
      <c r="BK311" s="161">
        <f>ROUND(I311*H311,2)</f>
        <v>0</v>
      </c>
      <c r="BL311" s="17" t="s">
        <v>179</v>
      </c>
      <c r="BM311" s="160" t="s">
        <v>1951</v>
      </c>
    </row>
    <row r="312" spans="2:51" s="13" customFormat="1" ht="10">
      <c r="B312" s="162"/>
      <c r="D312" s="163" t="s">
        <v>181</v>
      </c>
      <c r="E312" s="164" t="s">
        <v>1</v>
      </c>
      <c r="F312" s="165" t="s">
        <v>1952</v>
      </c>
      <c r="H312" s="166">
        <v>819.83</v>
      </c>
      <c r="I312" s="167"/>
      <c r="L312" s="162"/>
      <c r="M312" s="168"/>
      <c r="N312" s="169"/>
      <c r="O312" s="169"/>
      <c r="P312" s="169"/>
      <c r="Q312" s="169"/>
      <c r="R312" s="169"/>
      <c r="S312" s="169"/>
      <c r="T312" s="170"/>
      <c r="AT312" s="164" t="s">
        <v>181</v>
      </c>
      <c r="AU312" s="164" t="s">
        <v>88</v>
      </c>
      <c r="AV312" s="13" t="s">
        <v>88</v>
      </c>
      <c r="AW312" s="13" t="s">
        <v>34</v>
      </c>
      <c r="AX312" s="13" t="s">
        <v>85</v>
      </c>
      <c r="AY312" s="164" t="s">
        <v>172</v>
      </c>
    </row>
    <row r="313" spans="1:65" s="2" customFormat="1" ht="14.4" customHeight="1">
      <c r="A313" s="32"/>
      <c r="B313" s="148"/>
      <c r="C313" s="183" t="s">
        <v>456</v>
      </c>
      <c r="D313" s="183" t="s">
        <v>250</v>
      </c>
      <c r="E313" s="184" t="s">
        <v>1731</v>
      </c>
      <c r="F313" s="185" t="s">
        <v>1732</v>
      </c>
      <c r="G313" s="186" t="s">
        <v>200</v>
      </c>
      <c r="H313" s="187">
        <v>465.297</v>
      </c>
      <c r="I313" s="188"/>
      <c r="J313" s="189">
        <f>ROUND(I313*H313,2)</f>
        <v>0</v>
      </c>
      <c r="K313" s="185" t="s">
        <v>178</v>
      </c>
      <c r="L313" s="190"/>
      <c r="M313" s="191" t="s">
        <v>1</v>
      </c>
      <c r="N313" s="192" t="s">
        <v>43</v>
      </c>
      <c r="O313" s="58"/>
      <c r="P313" s="158">
        <f>O313*H313</f>
        <v>0</v>
      </c>
      <c r="Q313" s="158">
        <v>0.08</v>
      </c>
      <c r="R313" s="158">
        <f>Q313*H313</f>
        <v>37.223760000000006</v>
      </c>
      <c r="S313" s="158">
        <v>0</v>
      </c>
      <c r="T313" s="15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0" t="s">
        <v>211</v>
      </c>
      <c r="AT313" s="160" t="s">
        <v>250</v>
      </c>
      <c r="AU313" s="160" t="s">
        <v>88</v>
      </c>
      <c r="AY313" s="17" t="s">
        <v>172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17" t="s">
        <v>85</v>
      </c>
      <c r="BK313" s="161">
        <f>ROUND(I313*H313,2)</f>
        <v>0</v>
      </c>
      <c r="BL313" s="17" t="s">
        <v>179</v>
      </c>
      <c r="BM313" s="160" t="s">
        <v>1953</v>
      </c>
    </row>
    <row r="314" spans="2:51" s="13" customFormat="1" ht="10">
      <c r="B314" s="162"/>
      <c r="D314" s="163" t="s">
        <v>181</v>
      </c>
      <c r="E314" s="164" t="s">
        <v>1</v>
      </c>
      <c r="F314" s="165" t="s">
        <v>1954</v>
      </c>
      <c r="H314" s="166">
        <v>443.14</v>
      </c>
      <c r="I314" s="167"/>
      <c r="L314" s="162"/>
      <c r="M314" s="168"/>
      <c r="N314" s="169"/>
      <c r="O314" s="169"/>
      <c r="P314" s="169"/>
      <c r="Q314" s="169"/>
      <c r="R314" s="169"/>
      <c r="S314" s="169"/>
      <c r="T314" s="170"/>
      <c r="AT314" s="164" t="s">
        <v>181</v>
      </c>
      <c r="AU314" s="164" t="s">
        <v>88</v>
      </c>
      <c r="AV314" s="13" t="s">
        <v>88</v>
      </c>
      <c r="AW314" s="13" t="s">
        <v>34</v>
      </c>
      <c r="AX314" s="13" t="s">
        <v>85</v>
      </c>
      <c r="AY314" s="164" t="s">
        <v>172</v>
      </c>
    </row>
    <row r="315" spans="2:51" s="13" customFormat="1" ht="10">
      <c r="B315" s="162"/>
      <c r="D315" s="163" t="s">
        <v>181</v>
      </c>
      <c r="F315" s="165" t="s">
        <v>1955</v>
      </c>
      <c r="H315" s="166">
        <v>465.297</v>
      </c>
      <c r="I315" s="167"/>
      <c r="L315" s="162"/>
      <c r="M315" s="168"/>
      <c r="N315" s="169"/>
      <c r="O315" s="169"/>
      <c r="P315" s="169"/>
      <c r="Q315" s="169"/>
      <c r="R315" s="169"/>
      <c r="S315" s="169"/>
      <c r="T315" s="170"/>
      <c r="AT315" s="164" t="s">
        <v>181</v>
      </c>
      <c r="AU315" s="164" t="s">
        <v>88</v>
      </c>
      <c r="AV315" s="13" t="s">
        <v>88</v>
      </c>
      <c r="AW315" s="13" t="s">
        <v>3</v>
      </c>
      <c r="AX315" s="13" t="s">
        <v>85</v>
      </c>
      <c r="AY315" s="164" t="s">
        <v>172</v>
      </c>
    </row>
    <row r="316" spans="1:65" s="2" customFormat="1" ht="24.15" customHeight="1">
      <c r="A316" s="32"/>
      <c r="B316" s="148"/>
      <c r="C316" s="183" t="s">
        <v>460</v>
      </c>
      <c r="D316" s="183" t="s">
        <v>250</v>
      </c>
      <c r="E316" s="184" t="s">
        <v>1736</v>
      </c>
      <c r="F316" s="185" t="s">
        <v>1737</v>
      </c>
      <c r="G316" s="186" t="s">
        <v>200</v>
      </c>
      <c r="H316" s="187">
        <v>47.775</v>
      </c>
      <c r="I316" s="188"/>
      <c r="J316" s="189">
        <f>ROUND(I316*H316,2)</f>
        <v>0</v>
      </c>
      <c r="K316" s="185" t="s">
        <v>178</v>
      </c>
      <c r="L316" s="190"/>
      <c r="M316" s="191" t="s">
        <v>1</v>
      </c>
      <c r="N316" s="192" t="s">
        <v>43</v>
      </c>
      <c r="O316" s="58"/>
      <c r="P316" s="158">
        <f>O316*H316</f>
        <v>0</v>
      </c>
      <c r="Q316" s="158">
        <v>0.06567</v>
      </c>
      <c r="R316" s="158">
        <f>Q316*H316</f>
        <v>3.13738425</v>
      </c>
      <c r="S316" s="158">
        <v>0</v>
      </c>
      <c r="T316" s="15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0" t="s">
        <v>211</v>
      </c>
      <c r="AT316" s="160" t="s">
        <v>250</v>
      </c>
      <c r="AU316" s="160" t="s">
        <v>88</v>
      </c>
      <c r="AY316" s="17" t="s">
        <v>172</v>
      </c>
      <c r="BE316" s="161">
        <f>IF(N316="základní",J316,0)</f>
        <v>0</v>
      </c>
      <c r="BF316" s="161">
        <f>IF(N316="snížená",J316,0)</f>
        <v>0</v>
      </c>
      <c r="BG316" s="161">
        <f>IF(N316="zákl. přenesená",J316,0)</f>
        <v>0</v>
      </c>
      <c r="BH316" s="161">
        <f>IF(N316="sníž. přenesená",J316,0)</f>
        <v>0</v>
      </c>
      <c r="BI316" s="161">
        <f>IF(N316="nulová",J316,0)</f>
        <v>0</v>
      </c>
      <c r="BJ316" s="17" t="s">
        <v>85</v>
      </c>
      <c r="BK316" s="161">
        <f>ROUND(I316*H316,2)</f>
        <v>0</v>
      </c>
      <c r="BL316" s="17" t="s">
        <v>179</v>
      </c>
      <c r="BM316" s="160" t="s">
        <v>1956</v>
      </c>
    </row>
    <row r="317" spans="2:51" s="13" customFormat="1" ht="10">
      <c r="B317" s="162"/>
      <c r="D317" s="163" t="s">
        <v>181</v>
      </c>
      <c r="E317" s="164" t="s">
        <v>1</v>
      </c>
      <c r="F317" s="165" t="s">
        <v>1957</v>
      </c>
      <c r="H317" s="166">
        <v>45.5</v>
      </c>
      <c r="I317" s="167"/>
      <c r="L317" s="162"/>
      <c r="M317" s="168"/>
      <c r="N317" s="169"/>
      <c r="O317" s="169"/>
      <c r="P317" s="169"/>
      <c r="Q317" s="169"/>
      <c r="R317" s="169"/>
      <c r="S317" s="169"/>
      <c r="T317" s="170"/>
      <c r="AT317" s="164" t="s">
        <v>181</v>
      </c>
      <c r="AU317" s="164" t="s">
        <v>88</v>
      </c>
      <c r="AV317" s="13" t="s">
        <v>88</v>
      </c>
      <c r="AW317" s="13" t="s">
        <v>34</v>
      </c>
      <c r="AX317" s="13" t="s">
        <v>85</v>
      </c>
      <c r="AY317" s="164" t="s">
        <v>172</v>
      </c>
    </row>
    <row r="318" spans="2:51" s="13" customFormat="1" ht="10">
      <c r="B318" s="162"/>
      <c r="D318" s="163" t="s">
        <v>181</v>
      </c>
      <c r="F318" s="165" t="s">
        <v>1958</v>
      </c>
      <c r="H318" s="166">
        <v>47.775</v>
      </c>
      <c r="I318" s="167"/>
      <c r="L318" s="162"/>
      <c r="M318" s="168"/>
      <c r="N318" s="169"/>
      <c r="O318" s="169"/>
      <c r="P318" s="169"/>
      <c r="Q318" s="169"/>
      <c r="R318" s="169"/>
      <c r="S318" s="169"/>
      <c r="T318" s="170"/>
      <c r="AT318" s="164" t="s">
        <v>181</v>
      </c>
      <c r="AU318" s="164" t="s">
        <v>88</v>
      </c>
      <c r="AV318" s="13" t="s">
        <v>88</v>
      </c>
      <c r="AW318" s="13" t="s">
        <v>3</v>
      </c>
      <c r="AX318" s="13" t="s">
        <v>85</v>
      </c>
      <c r="AY318" s="164" t="s">
        <v>172</v>
      </c>
    </row>
    <row r="319" spans="1:65" s="2" customFormat="1" ht="24.15" customHeight="1">
      <c r="A319" s="32"/>
      <c r="B319" s="148"/>
      <c r="C319" s="183" t="s">
        <v>464</v>
      </c>
      <c r="D319" s="183" t="s">
        <v>250</v>
      </c>
      <c r="E319" s="184" t="s">
        <v>1741</v>
      </c>
      <c r="F319" s="185" t="s">
        <v>1742</v>
      </c>
      <c r="G319" s="186" t="s">
        <v>200</v>
      </c>
      <c r="H319" s="187">
        <v>347.75</v>
      </c>
      <c r="I319" s="188"/>
      <c r="J319" s="189">
        <f>ROUND(I319*H319,2)</f>
        <v>0</v>
      </c>
      <c r="K319" s="185" t="s">
        <v>178</v>
      </c>
      <c r="L319" s="190"/>
      <c r="M319" s="191" t="s">
        <v>1</v>
      </c>
      <c r="N319" s="192" t="s">
        <v>43</v>
      </c>
      <c r="O319" s="58"/>
      <c r="P319" s="158">
        <f>O319*H319</f>
        <v>0</v>
      </c>
      <c r="Q319" s="158">
        <v>0.0483</v>
      </c>
      <c r="R319" s="158">
        <f>Q319*H319</f>
        <v>16.796325</v>
      </c>
      <c r="S319" s="158">
        <v>0</v>
      </c>
      <c r="T319" s="15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0" t="s">
        <v>211</v>
      </c>
      <c r="AT319" s="160" t="s">
        <v>250</v>
      </c>
      <c r="AU319" s="160" t="s">
        <v>88</v>
      </c>
      <c r="AY319" s="17" t="s">
        <v>172</v>
      </c>
      <c r="BE319" s="161">
        <f>IF(N319="základní",J319,0)</f>
        <v>0</v>
      </c>
      <c r="BF319" s="161">
        <f>IF(N319="snížená",J319,0)</f>
        <v>0</v>
      </c>
      <c r="BG319" s="161">
        <f>IF(N319="zákl. přenesená",J319,0)</f>
        <v>0</v>
      </c>
      <c r="BH319" s="161">
        <f>IF(N319="sníž. přenesená",J319,0)</f>
        <v>0</v>
      </c>
      <c r="BI319" s="161">
        <f>IF(N319="nulová",J319,0)</f>
        <v>0</v>
      </c>
      <c r="BJ319" s="17" t="s">
        <v>85</v>
      </c>
      <c r="BK319" s="161">
        <f>ROUND(I319*H319,2)</f>
        <v>0</v>
      </c>
      <c r="BL319" s="17" t="s">
        <v>179</v>
      </c>
      <c r="BM319" s="160" t="s">
        <v>1959</v>
      </c>
    </row>
    <row r="320" spans="2:51" s="13" customFormat="1" ht="10">
      <c r="B320" s="162"/>
      <c r="D320" s="163" t="s">
        <v>181</v>
      </c>
      <c r="E320" s="164" t="s">
        <v>1</v>
      </c>
      <c r="F320" s="165" t="s">
        <v>1960</v>
      </c>
      <c r="H320" s="166">
        <v>331.19</v>
      </c>
      <c r="I320" s="167"/>
      <c r="L320" s="162"/>
      <c r="M320" s="168"/>
      <c r="N320" s="169"/>
      <c r="O320" s="169"/>
      <c r="P320" s="169"/>
      <c r="Q320" s="169"/>
      <c r="R320" s="169"/>
      <c r="S320" s="169"/>
      <c r="T320" s="170"/>
      <c r="AT320" s="164" t="s">
        <v>181</v>
      </c>
      <c r="AU320" s="164" t="s">
        <v>88</v>
      </c>
      <c r="AV320" s="13" t="s">
        <v>88</v>
      </c>
      <c r="AW320" s="13" t="s">
        <v>34</v>
      </c>
      <c r="AX320" s="13" t="s">
        <v>85</v>
      </c>
      <c r="AY320" s="164" t="s">
        <v>172</v>
      </c>
    </row>
    <row r="321" spans="2:51" s="13" customFormat="1" ht="10">
      <c r="B321" s="162"/>
      <c r="D321" s="163" t="s">
        <v>181</v>
      </c>
      <c r="F321" s="165" t="s">
        <v>1961</v>
      </c>
      <c r="H321" s="166">
        <v>347.75</v>
      </c>
      <c r="I321" s="167"/>
      <c r="L321" s="162"/>
      <c r="M321" s="168"/>
      <c r="N321" s="169"/>
      <c r="O321" s="169"/>
      <c r="P321" s="169"/>
      <c r="Q321" s="169"/>
      <c r="R321" s="169"/>
      <c r="S321" s="169"/>
      <c r="T321" s="170"/>
      <c r="AT321" s="164" t="s">
        <v>181</v>
      </c>
      <c r="AU321" s="164" t="s">
        <v>88</v>
      </c>
      <c r="AV321" s="13" t="s">
        <v>88</v>
      </c>
      <c r="AW321" s="13" t="s">
        <v>3</v>
      </c>
      <c r="AX321" s="13" t="s">
        <v>85</v>
      </c>
      <c r="AY321" s="164" t="s">
        <v>172</v>
      </c>
    </row>
    <row r="322" spans="1:65" s="2" customFormat="1" ht="24.15" customHeight="1">
      <c r="A322" s="32"/>
      <c r="B322" s="148"/>
      <c r="C322" s="149" t="s">
        <v>468</v>
      </c>
      <c r="D322" s="149" t="s">
        <v>174</v>
      </c>
      <c r="E322" s="150" t="s">
        <v>1746</v>
      </c>
      <c r="F322" s="151" t="s">
        <v>1747</v>
      </c>
      <c r="G322" s="152" t="s">
        <v>200</v>
      </c>
      <c r="H322" s="153">
        <v>129.6</v>
      </c>
      <c r="I322" s="154"/>
      <c r="J322" s="155">
        <f>ROUND(I322*H322,2)</f>
        <v>0</v>
      </c>
      <c r="K322" s="151" t="s">
        <v>178</v>
      </c>
      <c r="L322" s="33"/>
      <c r="M322" s="156" t="s">
        <v>1</v>
      </c>
      <c r="N322" s="157" t="s">
        <v>43</v>
      </c>
      <c r="O322" s="58"/>
      <c r="P322" s="158">
        <f>O322*H322</f>
        <v>0</v>
      </c>
      <c r="Q322" s="158">
        <v>0.1295</v>
      </c>
      <c r="R322" s="158">
        <f>Q322*H322</f>
        <v>16.7832</v>
      </c>
      <c r="S322" s="158">
        <v>0</v>
      </c>
      <c r="T322" s="15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0" t="s">
        <v>179</v>
      </c>
      <c r="AT322" s="160" t="s">
        <v>174</v>
      </c>
      <c r="AU322" s="160" t="s">
        <v>88</v>
      </c>
      <c r="AY322" s="17" t="s">
        <v>172</v>
      </c>
      <c r="BE322" s="161">
        <f>IF(N322="základní",J322,0)</f>
        <v>0</v>
      </c>
      <c r="BF322" s="161">
        <f>IF(N322="snížená",J322,0)</f>
        <v>0</v>
      </c>
      <c r="BG322" s="161">
        <f>IF(N322="zákl. přenesená",J322,0)</f>
        <v>0</v>
      </c>
      <c r="BH322" s="161">
        <f>IF(N322="sníž. přenesená",J322,0)</f>
        <v>0</v>
      </c>
      <c r="BI322" s="161">
        <f>IF(N322="nulová",J322,0)</f>
        <v>0</v>
      </c>
      <c r="BJ322" s="17" t="s">
        <v>85</v>
      </c>
      <c r="BK322" s="161">
        <f>ROUND(I322*H322,2)</f>
        <v>0</v>
      </c>
      <c r="BL322" s="17" t="s">
        <v>179</v>
      </c>
      <c r="BM322" s="160" t="s">
        <v>1962</v>
      </c>
    </row>
    <row r="323" spans="1:65" s="2" customFormat="1" ht="14.4" customHeight="1">
      <c r="A323" s="32"/>
      <c r="B323" s="148"/>
      <c r="C323" s="183" t="s">
        <v>476</v>
      </c>
      <c r="D323" s="183" t="s">
        <v>250</v>
      </c>
      <c r="E323" s="184" t="s">
        <v>1750</v>
      </c>
      <c r="F323" s="185" t="s">
        <v>1751</v>
      </c>
      <c r="G323" s="186" t="s">
        <v>200</v>
      </c>
      <c r="H323" s="187">
        <v>136.08</v>
      </c>
      <c r="I323" s="188"/>
      <c r="J323" s="189">
        <f>ROUND(I323*H323,2)</f>
        <v>0</v>
      </c>
      <c r="K323" s="185" t="s">
        <v>178</v>
      </c>
      <c r="L323" s="190"/>
      <c r="M323" s="191" t="s">
        <v>1</v>
      </c>
      <c r="N323" s="192" t="s">
        <v>43</v>
      </c>
      <c r="O323" s="58"/>
      <c r="P323" s="158">
        <f>O323*H323</f>
        <v>0</v>
      </c>
      <c r="Q323" s="158">
        <v>0.036</v>
      </c>
      <c r="R323" s="158">
        <f>Q323*H323</f>
        <v>4.89888</v>
      </c>
      <c r="S323" s="158">
        <v>0</v>
      </c>
      <c r="T323" s="15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0" t="s">
        <v>211</v>
      </c>
      <c r="AT323" s="160" t="s">
        <v>250</v>
      </c>
      <c r="AU323" s="160" t="s">
        <v>88</v>
      </c>
      <c r="AY323" s="17" t="s">
        <v>172</v>
      </c>
      <c r="BE323" s="161">
        <f>IF(N323="základní",J323,0)</f>
        <v>0</v>
      </c>
      <c r="BF323" s="161">
        <f>IF(N323="snížená",J323,0)</f>
        <v>0</v>
      </c>
      <c r="BG323" s="161">
        <f>IF(N323="zákl. přenesená",J323,0)</f>
        <v>0</v>
      </c>
      <c r="BH323" s="161">
        <f>IF(N323="sníž. přenesená",J323,0)</f>
        <v>0</v>
      </c>
      <c r="BI323" s="161">
        <f>IF(N323="nulová",J323,0)</f>
        <v>0</v>
      </c>
      <c r="BJ323" s="17" t="s">
        <v>85</v>
      </c>
      <c r="BK323" s="161">
        <f>ROUND(I323*H323,2)</f>
        <v>0</v>
      </c>
      <c r="BL323" s="17" t="s">
        <v>179</v>
      </c>
      <c r="BM323" s="160" t="s">
        <v>1963</v>
      </c>
    </row>
    <row r="324" spans="2:51" s="13" customFormat="1" ht="10">
      <c r="B324" s="162"/>
      <c r="D324" s="163" t="s">
        <v>181</v>
      </c>
      <c r="E324" s="164" t="s">
        <v>1</v>
      </c>
      <c r="F324" s="165" t="s">
        <v>1964</v>
      </c>
      <c r="H324" s="166">
        <v>129.6</v>
      </c>
      <c r="I324" s="167"/>
      <c r="L324" s="162"/>
      <c r="M324" s="168"/>
      <c r="N324" s="169"/>
      <c r="O324" s="169"/>
      <c r="P324" s="169"/>
      <c r="Q324" s="169"/>
      <c r="R324" s="169"/>
      <c r="S324" s="169"/>
      <c r="T324" s="170"/>
      <c r="AT324" s="164" t="s">
        <v>181</v>
      </c>
      <c r="AU324" s="164" t="s">
        <v>88</v>
      </c>
      <c r="AV324" s="13" t="s">
        <v>88</v>
      </c>
      <c r="AW324" s="13" t="s">
        <v>34</v>
      </c>
      <c r="AX324" s="13" t="s">
        <v>85</v>
      </c>
      <c r="AY324" s="164" t="s">
        <v>172</v>
      </c>
    </row>
    <row r="325" spans="2:51" s="13" customFormat="1" ht="10">
      <c r="B325" s="162"/>
      <c r="D325" s="163" t="s">
        <v>181</v>
      </c>
      <c r="F325" s="165" t="s">
        <v>1965</v>
      </c>
      <c r="H325" s="166">
        <v>136.08</v>
      </c>
      <c r="I325" s="167"/>
      <c r="L325" s="162"/>
      <c r="M325" s="168"/>
      <c r="N325" s="169"/>
      <c r="O325" s="169"/>
      <c r="P325" s="169"/>
      <c r="Q325" s="169"/>
      <c r="R325" s="169"/>
      <c r="S325" s="169"/>
      <c r="T325" s="170"/>
      <c r="AT325" s="164" t="s">
        <v>181</v>
      </c>
      <c r="AU325" s="164" t="s">
        <v>88</v>
      </c>
      <c r="AV325" s="13" t="s">
        <v>88</v>
      </c>
      <c r="AW325" s="13" t="s">
        <v>3</v>
      </c>
      <c r="AX325" s="13" t="s">
        <v>85</v>
      </c>
      <c r="AY325" s="164" t="s">
        <v>172</v>
      </c>
    </row>
    <row r="326" spans="1:65" s="2" customFormat="1" ht="14.4" customHeight="1">
      <c r="A326" s="32"/>
      <c r="B326" s="148"/>
      <c r="C326" s="149" t="s">
        <v>480</v>
      </c>
      <c r="D326" s="149" t="s">
        <v>174</v>
      </c>
      <c r="E326" s="150" t="s">
        <v>1966</v>
      </c>
      <c r="F326" s="151" t="s">
        <v>1967</v>
      </c>
      <c r="G326" s="152" t="s">
        <v>177</v>
      </c>
      <c r="H326" s="153">
        <v>636.897</v>
      </c>
      <c r="I326" s="154"/>
      <c r="J326" s="155">
        <f>ROUND(I326*H326,2)</f>
        <v>0</v>
      </c>
      <c r="K326" s="151" t="s">
        <v>178</v>
      </c>
      <c r="L326" s="33"/>
      <c r="M326" s="156" t="s">
        <v>1</v>
      </c>
      <c r="N326" s="157" t="s">
        <v>43</v>
      </c>
      <c r="O326" s="58"/>
      <c r="P326" s="158">
        <f>O326*H326</f>
        <v>0</v>
      </c>
      <c r="Q326" s="158">
        <v>0.00037</v>
      </c>
      <c r="R326" s="158">
        <f>Q326*H326</f>
        <v>0.23565189</v>
      </c>
      <c r="S326" s="158">
        <v>0</v>
      </c>
      <c r="T326" s="15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0" t="s">
        <v>179</v>
      </c>
      <c r="AT326" s="160" t="s">
        <v>174</v>
      </c>
      <c r="AU326" s="160" t="s">
        <v>88</v>
      </c>
      <c r="AY326" s="17" t="s">
        <v>172</v>
      </c>
      <c r="BE326" s="161">
        <f>IF(N326="základní",J326,0)</f>
        <v>0</v>
      </c>
      <c r="BF326" s="161">
        <f>IF(N326="snížená",J326,0)</f>
        <v>0</v>
      </c>
      <c r="BG326" s="161">
        <f>IF(N326="zákl. přenesená",J326,0)</f>
        <v>0</v>
      </c>
      <c r="BH326" s="161">
        <f>IF(N326="sníž. přenesená",J326,0)</f>
        <v>0</v>
      </c>
      <c r="BI326" s="161">
        <f>IF(N326="nulová",J326,0)</f>
        <v>0</v>
      </c>
      <c r="BJ326" s="17" t="s">
        <v>85</v>
      </c>
      <c r="BK326" s="161">
        <f>ROUND(I326*H326,2)</f>
        <v>0</v>
      </c>
      <c r="BL326" s="17" t="s">
        <v>179</v>
      </c>
      <c r="BM326" s="160" t="s">
        <v>1968</v>
      </c>
    </row>
    <row r="327" spans="1:47" s="2" customFormat="1" ht="27">
      <c r="A327" s="32"/>
      <c r="B327" s="33"/>
      <c r="C327" s="32"/>
      <c r="D327" s="163" t="s">
        <v>191</v>
      </c>
      <c r="E327" s="32"/>
      <c r="F327" s="171" t="s">
        <v>1969</v>
      </c>
      <c r="G327" s="32"/>
      <c r="H327" s="32"/>
      <c r="I327" s="172"/>
      <c r="J327" s="32"/>
      <c r="K327" s="32"/>
      <c r="L327" s="33"/>
      <c r="M327" s="173"/>
      <c r="N327" s="174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191</v>
      </c>
      <c r="AU327" s="17" t="s">
        <v>88</v>
      </c>
    </row>
    <row r="328" spans="2:51" s="13" customFormat="1" ht="10">
      <c r="B328" s="162"/>
      <c r="D328" s="163" t="s">
        <v>181</v>
      </c>
      <c r="E328" s="164" t="s">
        <v>1</v>
      </c>
      <c r="F328" s="165" t="s">
        <v>1970</v>
      </c>
      <c r="H328" s="166">
        <v>142.412</v>
      </c>
      <c r="I328" s="167"/>
      <c r="L328" s="162"/>
      <c r="M328" s="168"/>
      <c r="N328" s="169"/>
      <c r="O328" s="169"/>
      <c r="P328" s="169"/>
      <c r="Q328" s="169"/>
      <c r="R328" s="169"/>
      <c r="S328" s="169"/>
      <c r="T328" s="170"/>
      <c r="AT328" s="164" t="s">
        <v>181</v>
      </c>
      <c r="AU328" s="164" t="s">
        <v>88</v>
      </c>
      <c r="AV328" s="13" t="s">
        <v>88</v>
      </c>
      <c r="AW328" s="13" t="s">
        <v>34</v>
      </c>
      <c r="AX328" s="13" t="s">
        <v>78</v>
      </c>
      <c r="AY328" s="164" t="s">
        <v>172</v>
      </c>
    </row>
    <row r="329" spans="2:51" s="13" customFormat="1" ht="10">
      <c r="B329" s="162"/>
      <c r="D329" s="163" t="s">
        <v>181</v>
      </c>
      <c r="E329" s="164" t="s">
        <v>1</v>
      </c>
      <c r="F329" s="165" t="s">
        <v>1971</v>
      </c>
      <c r="H329" s="166">
        <v>151.642</v>
      </c>
      <c r="I329" s="167"/>
      <c r="L329" s="162"/>
      <c r="M329" s="168"/>
      <c r="N329" s="169"/>
      <c r="O329" s="169"/>
      <c r="P329" s="169"/>
      <c r="Q329" s="169"/>
      <c r="R329" s="169"/>
      <c r="S329" s="169"/>
      <c r="T329" s="170"/>
      <c r="AT329" s="164" t="s">
        <v>181</v>
      </c>
      <c r="AU329" s="164" t="s">
        <v>88</v>
      </c>
      <c r="AV329" s="13" t="s">
        <v>88</v>
      </c>
      <c r="AW329" s="13" t="s">
        <v>34</v>
      </c>
      <c r="AX329" s="13" t="s">
        <v>78</v>
      </c>
      <c r="AY329" s="164" t="s">
        <v>172</v>
      </c>
    </row>
    <row r="330" spans="2:51" s="13" customFormat="1" ht="20">
      <c r="B330" s="162"/>
      <c r="D330" s="163" t="s">
        <v>181</v>
      </c>
      <c r="E330" s="164" t="s">
        <v>1</v>
      </c>
      <c r="F330" s="165" t="s">
        <v>1972</v>
      </c>
      <c r="H330" s="166">
        <v>342.843</v>
      </c>
      <c r="I330" s="167"/>
      <c r="L330" s="162"/>
      <c r="M330" s="168"/>
      <c r="N330" s="169"/>
      <c r="O330" s="169"/>
      <c r="P330" s="169"/>
      <c r="Q330" s="169"/>
      <c r="R330" s="169"/>
      <c r="S330" s="169"/>
      <c r="T330" s="170"/>
      <c r="AT330" s="164" t="s">
        <v>181</v>
      </c>
      <c r="AU330" s="164" t="s">
        <v>88</v>
      </c>
      <c r="AV330" s="13" t="s">
        <v>88</v>
      </c>
      <c r="AW330" s="13" t="s">
        <v>34</v>
      </c>
      <c r="AX330" s="13" t="s">
        <v>78</v>
      </c>
      <c r="AY330" s="164" t="s">
        <v>172</v>
      </c>
    </row>
    <row r="331" spans="2:51" s="14" customFormat="1" ht="10">
      <c r="B331" s="175"/>
      <c r="D331" s="163" t="s">
        <v>181</v>
      </c>
      <c r="E331" s="176" t="s">
        <v>1</v>
      </c>
      <c r="F331" s="177" t="s">
        <v>221</v>
      </c>
      <c r="H331" s="178">
        <v>636.897</v>
      </c>
      <c r="I331" s="179"/>
      <c r="L331" s="175"/>
      <c r="M331" s="180"/>
      <c r="N331" s="181"/>
      <c r="O331" s="181"/>
      <c r="P331" s="181"/>
      <c r="Q331" s="181"/>
      <c r="R331" s="181"/>
      <c r="S331" s="181"/>
      <c r="T331" s="182"/>
      <c r="AT331" s="176" t="s">
        <v>181</v>
      </c>
      <c r="AU331" s="176" t="s">
        <v>88</v>
      </c>
      <c r="AV331" s="14" t="s">
        <v>179</v>
      </c>
      <c r="AW331" s="14" t="s">
        <v>34</v>
      </c>
      <c r="AX331" s="14" t="s">
        <v>85</v>
      </c>
      <c r="AY331" s="176" t="s">
        <v>172</v>
      </c>
    </row>
    <row r="332" spans="1:65" s="2" customFormat="1" ht="24.15" customHeight="1">
      <c r="A332" s="32"/>
      <c r="B332" s="148"/>
      <c r="C332" s="183" t="s">
        <v>485</v>
      </c>
      <c r="D332" s="183" t="s">
        <v>250</v>
      </c>
      <c r="E332" s="184" t="s">
        <v>1973</v>
      </c>
      <c r="F332" s="185" t="s">
        <v>1974</v>
      </c>
      <c r="G332" s="186" t="s">
        <v>294</v>
      </c>
      <c r="H332" s="187">
        <v>0.019</v>
      </c>
      <c r="I332" s="188"/>
      <c r="J332" s="189">
        <f>ROUND(I332*H332,2)</f>
        <v>0</v>
      </c>
      <c r="K332" s="185" t="s">
        <v>178</v>
      </c>
      <c r="L332" s="190"/>
      <c r="M332" s="191" t="s">
        <v>1</v>
      </c>
      <c r="N332" s="192" t="s">
        <v>43</v>
      </c>
      <c r="O332" s="58"/>
      <c r="P332" s="158">
        <f>O332*H332</f>
        <v>0</v>
      </c>
      <c r="Q332" s="158">
        <v>1</v>
      </c>
      <c r="R332" s="158">
        <f>Q332*H332</f>
        <v>0.019</v>
      </c>
      <c r="S332" s="158">
        <v>0</v>
      </c>
      <c r="T332" s="15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60" t="s">
        <v>211</v>
      </c>
      <c r="AT332" s="160" t="s">
        <v>250</v>
      </c>
      <c r="AU332" s="160" t="s">
        <v>88</v>
      </c>
      <c r="AY332" s="17" t="s">
        <v>172</v>
      </c>
      <c r="BE332" s="161">
        <f>IF(N332="základní",J332,0)</f>
        <v>0</v>
      </c>
      <c r="BF332" s="161">
        <f>IF(N332="snížená",J332,0)</f>
        <v>0</v>
      </c>
      <c r="BG332" s="161">
        <f>IF(N332="zákl. přenesená",J332,0)</f>
        <v>0</v>
      </c>
      <c r="BH332" s="161">
        <f>IF(N332="sníž. přenesená",J332,0)</f>
        <v>0</v>
      </c>
      <c r="BI332" s="161">
        <f>IF(N332="nulová",J332,0)</f>
        <v>0</v>
      </c>
      <c r="BJ332" s="17" t="s">
        <v>85</v>
      </c>
      <c r="BK332" s="161">
        <f>ROUND(I332*H332,2)</f>
        <v>0</v>
      </c>
      <c r="BL332" s="17" t="s">
        <v>179</v>
      </c>
      <c r="BM332" s="160" t="s">
        <v>1975</v>
      </c>
    </row>
    <row r="333" spans="2:51" s="13" customFormat="1" ht="10">
      <c r="B333" s="162"/>
      <c r="D333" s="163" t="s">
        <v>181</v>
      </c>
      <c r="E333" s="164" t="s">
        <v>1</v>
      </c>
      <c r="F333" s="165" t="s">
        <v>1976</v>
      </c>
      <c r="H333" s="166">
        <v>0.019</v>
      </c>
      <c r="I333" s="167"/>
      <c r="L333" s="162"/>
      <c r="M333" s="168"/>
      <c r="N333" s="169"/>
      <c r="O333" s="169"/>
      <c r="P333" s="169"/>
      <c r="Q333" s="169"/>
      <c r="R333" s="169"/>
      <c r="S333" s="169"/>
      <c r="T333" s="170"/>
      <c r="AT333" s="164" t="s">
        <v>181</v>
      </c>
      <c r="AU333" s="164" t="s">
        <v>88</v>
      </c>
      <c r="AV333" s="13" t="s">
        <v>88</v>
      </c>
      <c r="AW333" s="13" t="s">
        <v>34</v>
      </c>
      <c r="AX333" s="13" t="s">
        <v>85</v>
      </c>
      <c r="AY333" s="164" t="s">
        <v>172</v>
      </c>
    </row>
    <row r="334" spans="1:65" s="2" customFormat="1" ht="24.15" customHeight="1">
      <c r="A334" s="32"/>
      <c r="B334" s="148"/>
      <c r="C334" s="149" t="s">
        <v>489</v>
      </c>
      <c r="D334" s="149" t="s">
        <v>174</v>
      </c>
      <c r="E334" s="150" t="s">
        <v>1754</v>
      </c>
      <c r="F334" s="151" t="s">
        <v>1755</v>
      </c>
      <c r="G334" s="152" t="s">
        <v>177</v>
      </c>
      <c r="H334" s="153">
        <v>235.635</v>
      </c>
      <c r="I334" s="154"/>
      <c r="J334" s="155">
        <f>ROUND(I334*H334,2)</f>
        <v>0</v>
      </c>
      <c r="K334" s="151" t="s">
        <v>1</v>
      </c>
      <c r="L334" s="33"/>
      <c r="M334" s="156" t="s">
        <v>1</v>
      </c>
      <c r="N334" s="157" t="s">
        <v>43</v>
      </c>
      <c r="O334" s="58"/>
      <c r="P334" s="158">
        <f>O334*H334</f>
        <v>0</v>
      </c>
      <c r="Q334" s="158">
        <v>0.00069</v>
      </c>
      <c r="R334" s="158">
        <f>Q334*H334</f>
        <v>0.16258815</v>
      </c>
      <c r="S334" s="158">
        <v>0</v>
      </c>
      <c r="T334" s="15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0" t="s">
        <v>179</v>
      </c>
      <c r="AT334" s="160" t="s">
        <v>174</v>
      </c>
      <c r="AU334" s="160" t="s">
        <v>88</v>
      </c>
      <c r="AY334" s="17" t="s">
        <v>172</v>
      </c>
      <c r="BE334" s="161">
        <f>IF(N334="základní",J334,0)</f>
        <v>0</v>
      </c>
      <c r="BF334" s="161">
        <f>IF(N334="snížená",J334,0)</f>
        <v>0</v>
      </c>
      <c r="BG334" s="161">
        <f>IF(N334="zákl. přenesená",J334,0)</f>
        <v>0</v>
      </c>
      <c r="BH334" s="161">
        <f>IF(N334="sníž. přenesená",J334,0)</f>
        <v>0</v>
      </c>
      <c r="BI334" s="161">
        <f>IF(N334="nulová",J334,0)</f>
        <v>0</v>
      </c>
      <c r="BJ334" s="17" t="s">
        <v>85</v>
      </c>
      <c r="BK334" s="161">
        <f>ROUND(I334*H334,2)</f>
        <v>0</v>
      </c>
      <c r="BL334" s="17" t="s">
        <v>179</v>
      </c>
      <c r="BM334" s="160" t="s">
        <v>1977</v>
      </c>
    </row>
    <row r="335" spans="2:51" s="13" customFormat="1" ht="10">
      <c r="B335" s="162"/>
      <c r="D335" s="163" t="s">
        <v>181</v>
      </c>
      <c r="E335" s="164" t="s">
        <v>1</v>
      </c>
      <c r="F335" s="165" t="s">
        <v>1864</v>
      </c>
      <c r="H335" s="166">
        <v>55.25</v>
      </c>
      <c r="I335" s="167"/>
      <c r="L335" s="162"/>
      <c r="M335" s="168"/>
      <c r="N335" s="169"/>
      <c r="O335" s="169"/>
      <c r="P335" s="169"/>
      <c r="Q335" s="169"/>
      <c r="R335" s="169"/>
      <c r="S335" s="169"/>
      <c r="T335" s="170"/>
      <c r="AT335" s="164" t="s">
        <v>181</v>
      </c>
      <c r="AU335" s="164" t="s">
        <v>88</v>
      </c>
      <c r="AV335" s="13" t="s">
        <v>88</v>
      </c>
      <c r="AW335" s="13" t="s">
        <v>34</v>
      </c>
      <c r="AX335" s="13" t="s">
        <v>78</v>
      </c>
      <c r="AY335" s="164" t="s">
        <v>172</v>
      </c>
    </row>
    <row r="336" spans="2:51" s="13" customFormat="1" ht="20">
      <c r="B336" s="162"/>
      <c r="D336" s="163" t="s">
        <v>181</v>
      </c>
      <c r="E336" s="164" t="s">
        <v>1</v>
      </c>
      <c r="F336" s="165" t="s">
        <v>1865</v>
      </c>
      <c r="H336" s="166">
        <v>155.35</v>
      </c>
      <c r="I336" s="167"/>
      <c r="L336" s="162"/>
      <c r="M336" s="168"/>
      <c r="N336" s="169"/>
      <c r="O336" s="169"/>
      <c r="P336" s="169"/>
      <c r="Q336" s="169"/>
      <c r="R336" s="169"/>
      <c r="S336" s="169"/>
      <c r="T336" s="170"/>
      <c r="AT336" s="164" t="s">
        <v>181</v>
      </c>
      <c r="AU336" s="164" t="s">
        <v>88</v>
      </c>
      <c r="AV336" s="13" t="s">
        <v>88</v>
      </c>
      <c r="AW336" s="13" t="s">
        <v>34</v>
      </c>
      <c r="AX336" s="13" t="s">
        <v>78</v>
      </c>
      <c r="AY336" s="164" t="s">
        <v>172</v>
      </c>
    </row>
    <row r="337" spans="2:51" s="13" customFormat="1" ht="10">
      <c r="B337" s="162"/>
      <c r="D337" s="163" t="s">
        <v>181</v>
      </c>
      <c r="E337" s="164" t="s">
        <v>1</v>
      </c>
      <c r="F337" s="165" t="s">
        <v>1866</v>
      </c>
      <c r="H337" s="166">
        <v>3.614</v>
      </c>
      <c r="I337" s="167"/>
      <c r="L337" s="162"/>
      <c r="M337" s="168"/>
      <c r="N337" s="169"/>
      <c r="O337" s="169"/>
      <c r="P337" s="169"/>
      <c r="Q337" s="169"/>
      <c r="R337" s="169"/>
      <c r="S337" s="169"/>
      <c r="T337" s="170"/>
      <c r="AT337" s="164" t="s">
        <v>181</v>
      </c>
      <c r="AU337" s="164" t="s">
        <v>88</v>
      </c>
      <c r="AV337" s="13" t="s">
        <v>88</v>
      </c>
      <c r="AW337" s="13" t="s">
        <v>34</v>
      </c>
      <c r="AX337" s="13" t="s">
        <v>78</v>
      </c>
      <c r="AY337" s="164" t="s">
        <v>172</v>
      </c>
    </row>
    <row r="338" spans="2:51" s="14" customFormat="1" ht="10">
      <c r="B338" s="175"/>
      <c r="D338" s="163" t="s">
        <v>181</v>
      </c>
      <c r="E338" s="176" t="s">
        <v>1</v>
      </c>
      <c r="F338" s="177" t="s">
        <v>221</v>
      </c>
      <c r="H338" s="178">
        <v>214.214</v>
      </c>
      <c r="I338" s="179"/>
      <c r="L338" s="175"/>
      <c r="M338" s="180"/>
      <c r="N338" s="181"/>
      <c r="O338" s="181"/>
      <c r="P338" s="181"/>
      <c r="Q338" s="181"/>
      <c r="R338" s="181"/>
      <c r="S338" s="181"/>
      <c r="T338" s="182"/>
      <c r="AT338" s="176" t="s">
        <v>181</v>
      </c>
      <c r="AU338" s="176" t="s">
        <v>88</v>
      </c>
      <c r="AV338" s="14" t="s">
        <v>179</v>
      </c>
      <c r="AW338" s="14" t="s">
        <v>34</v>
      </c>
      <c r="AX338" s="14" t="s">
        <v>85</v>
      </c>
      <c r="AY338" s="176" t="s">
        <v>172</v>
      </c>
    </row>
    <row r="339" spans="2:51" s="13" customFormat="1" ht="10">
      <c r="B339" s="162"/>
      <c r="D339" s="163" t="s">
        <v>181</v>
      </c>
      <c r="F339" s="165" t="s">
        <v>1978</v>
      </c>
      <c r="H339" s="166">
        <v>235.635</v>
      </c>
      <c r="I339" s="167"/>
      <c r="L339" s="162"/>
      <c r="M339" s="168"/>
      <c r="N339" s="169"/>
      <c r="O339" s="169"/>
      <c r="P339" s="169"/>
      <c r="Q339" s="169"/>
      <c r="R339" s="169"/>
      <c r="S339" s="169"/>
      <c r="T339" s="170"/>
      <c r="AT339" s="164" t="s">
        <v>181</v>
      </c>
      <c r="AU339" s="164" t="s">
        <v>88</v>
      </c>
      <c r="AV339" s="13" t="s">
        <v>88</v>
      </c>
      <c r="AW339" s="13" t="s">
        <v>3</v>
      </c>
      <c r="AX339" s="13" t="s">
        <v>85</v>
      </c>
      <c r="AY339" s="164" t="s">
        <v>172</v>
      </c>
    </row>
    <row r="340" spans="1:65" s="2" customFormat="1" ht="24.15" customHeight="1">
      <c r="A340" s="32"/>
      <c r="B340" s="148"/>
      <c r="C340" s="149" t="s">
        <v>493</v>
      </c>
      <c r="D340" s="149" t="s">
        <v>174</v>
      </c>
      <c r="E340" s="150" t="s">
        <v>1760</v>
      </c>
      <c r="F340" s="151" t="s">
        <v>1761</v>
      </c>
      <c r="G340" s="152" t="s">
        <v>177</v>
      </c>
      <c r="H340" s="153">
        <v>2509.536</v>
      </c>
      <c r="I340" s="154"/>
      <c r="J340" s="155">
        <f>ROUND(I340*H340,2)</f>
        <v>0</v>
      </c>
      <c r="K340" s="151" t="s">
        <v>178</v>
      </c>
      <c r="L340" s="33"/>
      <c r="M340" s="156" t="s">
        <v>1</v>
      </c>
      <c r="N340" s="157" t="s">
        <v>43</v>
      </c>
      <c r="O340" s="58"/>
      <c r="P340" s="158">
        <f>O340*H340</f>
        <v>0</v>
      </c>
      <c r="Q340" s="158">
        <v>0.00048</v>
      </c>
      <c r="R340" s="158">
        <f>Q340*H340</f>
        <v>1.20457728</v>
      </c>
      <c r="S340" s="158">
        <v>0</v>
      </c>
      <c r="T340" s="15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0" t="s">
        <v>179</v>
      </c>
      <c r="AT340" s="160" t="s">
        <v>174</v>
      </c>
      <c r="AU340" s="160" t="s">
        <v>88</v>
      </c>
      <c r="AY340" s="17" t="s">
        <v>172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17" t="s">
        <v>85</v>
      </c>
      <c r="BK340" s="161">
        <f>ROUND(I340*H340,2)</f>
        <v>0</v>
      </c>
      <c r="BL340" s="17" t="s">
        <v>179</v>
      </c>
      <c r="BM340" s="160" t="s">
        <v>1979</v>
      </c>
    </row>
    <row r="341" spans="2:51" s="13" customFormat="1" ht="10">
      <c r="B341" s="162"/>
      <c r="D341" s="163" t="s">
        <v>181</v>
      </c>
      <c r="E341" s="164" t="s">
        <v>1</v>
      </c>
      <c r="F341" s="165" t="s">
        <v>1859</v>
      </c>
      <c r="H341" s="166">
        <v>1589.991</v>
      </c>
      <c r="I341" s="167"/>
      <c r="L341" s="162"/>
      <c r="M341" s="168"/>
      <c r="N341" s="169"/>
      <c r="O341" s="169"/>
      <c r="P341" s="169"/>
      <c r="Q341" s="169"/>
      <c r="R341" s="169"/>
      <c r="S341" s="169"/>
      <c r="T341" s="170"/>
      <c r="AT341" s="164" t="s">
        <v>181</v>
      </c>
      <c r="AU341" s="164" t="s">
        <v>88</v>
      </c>
      <c r="AV341" s="13" t="s">
        <v>88</v>
      </c>
      <c r="AW341" s="13" t="s">
        <v>34</v>
      </c>
      <c r="AX341" s="13" t="s">
        <v>78</v>
      </c>
      <c r="AY341" s="164" t="s">
        <v>172</v>
      </c>
    </row>
    <row r="342" spans="2:51" s="15" customFormat="1" ht="10">
      <c r="B342" s="197"/>
      <c r="D342" s="163" t="s">
        <v>181</v>
      </c>
      <c r="E342" s="198" t="s">
        <v>1</v>
      </c>
      <c r="F342" s="199" t="s">
        <v>1592</v>
      </c>
      <c r="H342" s="200">
        <v>1589.991</v>
      </c>
      <c r="I342" s="201"/>
      <c r="L342" s="197"/>
      <c r="M342" s="202"/>
      <c r="N342" s="203"/>
      <c r="O342" s="203"/>
      <c r="P342" s="203"/>
      <c r="Q342" s="203"/>
      <c r="R342" s="203"/>
      <c r="S342" s="203"/>
      <c r="T342" s="204"/>
      <c r="AT342" s="198" t="s">
        <v>181</v>
      </c>
      <c r="AU342" s="198" t="s">
        <v>88</v>
      </c>
      <c r="AV342" s="15" t="s">
        <v>186</v>
      </c>
      <c r="AW342" s="15" t="s">
        <v>34</v>
      </c>
      <c r="AX342" s="15" t="s">
        <v>78</v>
      </c>
      <c r="AY342" s="198" t="s">
        <v>172</v>
      </c>
    </row>
    <row r="343" spans="2:51" s="13" customFormat="1" ht="30">
      <c r="B343" s="162"/>
      <c r="D343" s="163" t="s">
        <v>181</v>
      </c>
      <c r="E343" s="164" t="s">
        <v>1</v>
      </c>
      <c r="F343" s="165" t="s">
        <v>1860</v>
      </c>
      <c r="H343" s="166">
        <v>114.478</v>
      </c>
      <c r="I343" s="167"/>
      <c r="L343" s="162"/>
      <c r="M343" s="168"/>
      <c r="N343" s="169"/>
      <c r="O343" s="169"/>
      <c r="P343" s="169"/>
      <c r="Q343" s="169"/>
      <c r="R343" s="169"/>
      <c r="S343" s="169"/>
      <c r="T343" s="170"/>
      <c r="AT343" s="164" t="s">
        <v>181</v>
      </c>
      <c r="AU343" s="164" t="s">
        <v>88</v>
      </c>
      <c r="AV343" s="13" t="s">
        <v>88</v>
      </c>
      <c r="AW343" s="13" t="s">
        <v>34</v>
      </c>
      <c r="AX343" s="13" t="s">
        <v>78</v>
      </c>
      <c r="AY343" s="164" t="s">
        <v>172</v>
      </c>
    </row>
    <row r="344" spans="2:51" s="13" customFormat="1" ht="20">
      <c r="B344" s="162"/>
      <c r="D344" s="163" t="s">
        <v>181</v>
      </c>
      <c r="E344" s="164" t="s">
        <v>1</v>
      </c>
      <c r="F344" s="165" t="s">
        <v>1980</v>
      </c>
      <c r="H344" s="166">
        <v>37.284</v>
      </c>
      <c r="I344" s="167"/>
      <c r="L344" s="162"/>
      <c r="M344" s="168"/>
      <c r="N344" s="169"/>
      <c r="O344" s="169"/>
      <c r="P344" s="169"/>
      <c r="Q344" s="169"/>
      <c r="R344" s="169"/>
      <c r="S344" s="169"/>
      <c r="T344" s="170"/>
      <c r="AT344" s="164" t="s">
        <v>181</v>
      </c>
      <c r="AU344" s="164" t="s">
        <v>88</v>
      </c>
      <c r="AV344" s="13" t="s">
        <v>88</v>
      </c>
      <c r="AW344" s="13" t="s">
        <v>34</v>
      </c>
      <c r="AX344" s="13" t="s">
        <v>78</v>
      </c>
      <c r="AY344" s="164" t="s">
        <v>172</v>
      </c>
    </row>
    <row r="345" spans="2:51" s="15" customFormat="1" ht="10">
      <c r="B345" s="197"/>
      <c r="D345" s="163" t="s">
        <v>181</v>
      </c>
      <c r="E345" s="198" t="s">
        <v>1</v>
      </c>
      <c r="F345" s="199" t="s">
        <v>1592</v>
      </c>
      <c r="H345" s="200">
        <v>151.762</v>
      </c>
      <c r="I345" s="201"/>
      <c r="L345" s="197"/>
      <c r="M345" s="202"/>
      <c r="N345" s="203"/>
      <c r="O345" s="203"/>
      <c r="P345" s="203"/>
      <c r="Q345" s="203"/>
      <c r="R345" s="203"/>
      <c r="S345" s="203"/>
      <c r="T345" s="204"/>
      <c r="AT345" s="198" t="s">
        <v>181</v>
      </c>
      <c r="AU345" s="198" t="s">
        <v>88</v>
      </c>
      <c r="AV345" s="15" t="s">
        <v>186</v>
      </c>
      <c r="AW345" s="15" t="s">
        <v>34</v>
      </c>
      <c r="AX345" s="15" t="s">
        <v>78</v>
      </c>
      <c r="AY345" s="198" t="s">
        <v>172</v>
      </c>
    </row>
    <row r="346" spans="2:51" s="13" customFormat="1" ht="30">
      <c r="B346" s="162"/>
      <c r="D346" s="163" t="s">
        <v>181</v>
      </c>
      <c r="E346" s="164" t="s">
        <v>1</v>
      </c>
      <c r="F346" s="165" t="s">
        <v>1862</v>
      </c>
      <c r="H346" s="166">
        <v>224.042</v>
      </c>
      <c r="I346" s="167"/>
      <c r="L346" s="162"/>
      <c r="M346" s="168"/>
      <c r="N346" s="169"/>
      <c r="O346" s="169"/>
      <c r="P346" s="169"/>
      <c r="Q346" s="169"/>
      <c r="R346" s="169"/>
      <c r="S346" s="169"/>
      <c r="T346" s="170"/>
      <c r="AT346" s="164" t="s">
        <v>181</v>
      </c>
      <c r="AU346" s="164" t="s">
        <v>88</v>
      </c>
      <c r="AV346" s="13" t="s">
        <v>88</v>
      </c>
      <c r="AW346" s="13" t="s">
        <v>34</v>
      </c>
      <c r="AX346" s="13" t="s">
        <v>78</v>
      </c>
      <c r="AY346" s="164" t="s">
        <v>172</v>
      </c>
    </row>
    <row r="347" spans="2:51" s="13" customFormat="1" ht="20">
      <c r="B347" s="162"/>
      <c r="D347" s="163" t="s">
        <v>181</v>
      </c>
      <c r="E347" s="164" t="s">
        <v>1</v>
      </c>
      <c r="F347" s="165" t="s">
        <v>1863</v>
      </c>
      <c r="H347" s="166">
        <v>101.387</v>
      </c>
      <c r="I347" s="167"/>
      <c r="L347" s="162"/>
      <c r="M347" s="168"/>
      <c r="N347" s="169"/>
      <c r="O347" s="169"/>
      <c r="P347" s="169"/>
      <c r="Q347" s="169"/>
      <c r="R347" s="169"/>
      <c r="S347" s="169"/>
      <c r="T347" s="170"/>
      <c r="AT347" s="164" t="s">
        <v>181</v>
      </c>
      <c r="AU347" s="164" t="s">
        <v>88</v>
      </c>
      <c r="AV347" s="13" t="s">
        <v>88</v>
      </c>
      <c r="AW347" s="13" t="s">
        <v>34</v>
      </c>
      <c r="AX347" s="13" t="s">
        <v>78</v>
      </c>
      <c r="AY347" s="164" t="s">
        <v>172</v>
      </c>
    </row>
    <row r="348" spans="2:51" s="15" customFormat="1" ht="10">
      <c r="B348" s="197"/>
      <c r="D348" s="163" t="s">
        <v>181</v>
      </c>
      <c r="E348" s="198" t="s">
        <v>1</v>
      </c>
      <c r="F348" s="199" t="s">
        <v>1592</v>
      </c>
      <c r="H348" s="200">
        <v>325.429</v>
      </c>
      <c r="I348" s="201"/>
      <c r="L348" s="197"/>
      <c r="M348" s="202"/>
      <c r="N348" s="203"/>
      <c r="O348" s="203"/>
      <c r="P348" s="203"/>
      <c r="Q348" s="203"/>
      <c r="R348" s="203"/>
      <c r="S348" s="203"/>
      <c r="T348" s="204"/>
      <c r="AT348" s="198" t="s">
        <v>181</v>
      </c>
      <c r="AU348" s="198" t="s">
        <v>88</v>
      </c>
      <c r="AV348" s="15" t="s">
        <v>186</v>
      </c>
      <c r="AW348" s="15" t="s">
        <v>34</v>
      </c>
      <c r="AX348" s="15" t="s">
        <v>78</v>
      </c>
      <c r="AY348" s="198" t="s">
        <v>172</v>
      </c>
    </row>
    <row r="349" spans="2:51" s="13" customFormat="1" ht="10">
      <c r="B349" s="162"/>
      <c r="D349" s="163" t="s">
        <v>181</v>
      </c>
      <c r="E349" s="164" t="s">
        <v>1</v>
      </c>
      <c r="F349" s="165" t="s">
        <v>1864</v>
      </c>
      <c r="H349" s="166">
        <v>55.25</v>
      </c>
      <c r="I349" s="167"/>
      <c r="L349" s="162"/>
      <c r="M349" s="168"/>
      <c r="N349" s="169"/>
      <c r="O349" s="169"/>
      <c r="P349" s="169"/>
      <c r="Q349" s="169"/>
      <c r="R349" s="169"/>
      <c r="S349" s="169"/>
      <c r="T349" s="170"/>
      <c r="AT349" s="164" t="s">
        <v>181</v>
      </c>
      <c r="AU349" s="164" t="s">
        <v>88</v>
      </c>
      <c r="AV349" s="13" t="s">
        <v>88</v>
      </c>
      <c r="AW349" s="13" t="s">
        <v>34</v>
      </c>
      <c r="AX349" s="13" t="s">
        <v>78</v>
      </c>
      <c r="AY349" s="164" t="s">
        <v>172</v>
      </c>
    </row>
    <row r="350" spans="2:51" s="13" customFormat="1" ht="20">
      <c r="B350" s="162"/>
      <c r="D350" s="163" t="s">
        <v>181</v>
      </c>
      <c r="E350" s="164" t="s">
        <v>1</v>
      </c>
      <c r="F350" s="165" t="s">
        <v>1865</v>
      </c>
      <c r="H350" s="166">
        <v>155.35</v>
      </c>
      <c r="I350" s="167"/>
      <c r="L350" s="162"/>
      <c r="M350" s="168"/>
      <c r="N350" s="169"/>
      <c r="O350" s="169"/>
      <c r="P350" s="169"/>
      <c r="Q350" s="169"/>
      <c r="R350" s="169"/>
      <c r="S350" s="169"/>
      <c r="T350" s="170"/>
      <c r="AT350" s="164" t="s">
        <v>181</v>
      </c>
      <c r="AU350" s="164" t="s">
        <v>88</v>
      </c>
      <c r="AV350" s="13" t="s">
        <v>88</v>
      </c>
      <c r="AW350" s="13" t="s">
        <v>34</v>
      </c>
      <c r="AX350" s="13" t="s">
        <v>78</v>
      </c>
      <c r="AY350" s="164" t="s">
        <v>172</v>
      </c>
    </row>
    <row r="351" spans="2:51" s="13" customFormat="1" ht="10">
      <c r="B351" s="162"/>
      <c r="D351" s="163" t="s">
        <v>181</v>
      </c>
      <c r="E351" s="164" t="s">
        <v>1</v>
      </c>
      <c r="F351" s="165" t="s">
        <v>1866</v>
      </c>
      <c r="H351" s="166">
        <v>3.614</v>
      </c>
      <c r="I351" s="167"/>
      <c r="L351" s="162"/>
      <c r="M351" s="168"/>
      <c r="N351" s="169"/>
      <c r="O351" s="169"/>
      <c r="P351" s="169"/>
      <c r="Q351" s="169"/>
      <c r="R351" s="169"/>
      <c r="S351" s="169"/>
      <c r="T351" s="170"/>
      <c r="AT351" s="164" t="s">
        <v>181</v>
      </c>
      <c r="AU351" s="164" t="s">
        <v>88</v>
      </c>
      <c r="AV351" s="13" t="s">
        <v>88</v>
      </c>
      <c r="AW351" s="13" t="s">
        <v>34</v>
      </c>
      <c r="AX351" s="13" t="s">
        <v>78</v>
      </c>
      <c r="AY351" s="164" t="s">
        <v>172</v>
      </c>
    </row>
    <row r="352" spans="2:51" s="15" customFormat="1" ht="10">
      <c r="B352" s="197"/>
      <c r="D352" s="163" t="s">
        <v>181</v>
      </c>
      <c r="E352" s="198" t="s">
        <v>1</v>
      </c>
      <c r="F352" s="199" t="s">
        <v>1592</v>
      </c>
      <c r="H352" s="200">
        <v>214.214</v>
      </c>
      <c r="I352" s="201"/>
      <c r="L352" s="197"/>
      <c r="M352" s="202"/>
      <c r="N352" s="203"/>
      <c r="O352" s="203"/>
      <c r="P352" s="203"/>
      <c r="Q352" s="203"/>
      <c r="R352" s="203"/>
      <c r="S352" s="203"/>
      <c r="T352" s="204"/>
      <c r="AT352" s="198" t="s">
        <v>181</v>
      </c>
      <c r="AU352" s="198" t="s">
        <v>88</v>
      </c>
      <c r="AV352" s="15" t="s">
        <v>186</v>
      </c>
      <c r="AW352" s="15" t="s">
        <v>34</v>
      </c>
      <c r="AX352" s="15" t="s">
        <v>78</v>
      </c>
      <c r="AY352" s="198" t="s">
        <v>172</v>
      </c>
    </row>
    <row r="353" spans="2:51" s="14" customFormat="1" ht="10">
      <c r="B353" s="175"/>
      <c r="D353" s="163" t="s">
        <v>181</v>
      </c>
      <c r="E353" s="176" t="s">
        <v>1</v>
      </c>
      <c r="F353" s="177" t="s">
        <v>221</v>
      </c>
      <c r="H353" s="178">
        <v>2281.396</v>
      </c>
      <c r="I353" s="179"/>
      <c r="L353" s="175"/>
      <c r="M353" s="180"/>
      <c r="N353" s="181"/>
      <c r="O353" s="181"/>
      <c r="P353" s="181"/>
      <c r="Q353" s="181"/>
      <c r="R353" s="181"/>
      <c r="S353" s="181"/>
      <c r="T353" s="182"/>
      <c r="AT353" s="176" t="s">
        <v>181</v>
      </c>
      <c r="AU353" s="176" t="s">
        <v>88</v>
      </c>
      <c r="AV353" s="14" t="s">
        <v>179</v>
      </c>
      <c r="AW353" s="14" t="s">
        <v>34</v>
      </c>
      <c r="AX353" s="14" t="s">
        <v>85</v>
      </c>
      <c r="AY353" s="176" t="s">
        <v>172</v>
      </c>
    </row>
    <row r="354" spans="2:51" s="13" customFormat="1" ht="10">
      <c r="B354" s="162"/>
      <c r="D354" s="163" t="s">
        <v>181</v>
      </c>
      <c r="F354" s="165" t="s">
        <v>1981</v>
      </c>
      <c r="H354" s="166">
        <v>2509.536</v>
      </c>
      <c r="I354" s="167"/>
      <c r="L354" s="162"/>
      <c r="M354" s="168"/>
      <c r="N354" s="169"/>
      <c r="O354" s="169"/>
      <c r="P354" s="169"/>
      <c r="Q354" s="169"/>
      <c r="R354" s="169"/>
      <c r="S354" s="169"/>
      <c r="T354" s="170"/>
      <c r="AT354" s="164" t="s">
        <v>181</v>
      </c>
      <c r="AU354" s="164" t="s">
        <v>88</v>
      </c>
      <c r="AV354" s="13" t="s">
        <v>88</v>
      </c>
      <c r="AW354" s="13" t="s">
        <v>3</v>
      </c>
      <c r="AX354" s="13" t="s">
        <v>85</v>
      </c>
      <c r="AY354" s="164" t="s">
        <v>172</v>
      </c>
    </row>
    <row r="355" spans="1:65" s="2" customFormat="1" ht="14.4" customHeight="1">
      <c r="A355" s="32"/>
      <c r="B355" s="148"/>
      <c r="C355" s="149" t="s">
        <v>498</v>
      </c>
      <c r="D355" s="149" t="s">
        <v>174</v>
      </c>
      <c r="E355" s="150" t="s">
        <v>1764</v>
      </c>
      <c r="F355" s="151" t="s">
        <v>1765</v>
      </c>
      <c r="G355" s="152" t="s">
        <v>214</v>
      </c>
      <c r="H355" s="153">
        <v>1</v>
      </c>
      <c r="I355" s="154"/>
      <c r="J355" s="155">
        <f>ROUND(I355*H355,2)</f>
        <v>0</v>
      </c>
      <c r="K355" s="151" t="s">
        <v>178</v>
      </c>
      <c r="L355" s="33"/>
      <c r="M355" s="156" t="s">
        <v>1</v>
      </c>
      <c r="N355" s="157" t="s">
        <v>43</v>
      </c>
      <c r="O355" s="58"/>
      <c r="P355" s="158">
        <f>O355*H355</f>
        <v>0</v>
      </c>
      <c r="Q355" s="158">
        <v>0</v>
      </c>
      <c r="R355" s="158">
        <f>Q355*H355</f>
        <v>0</v>
      </c>
      <c r="S355" s="158">
        <v>2.27</v>
      </c>
      <c r="T355" s="159">
        <f>S355*H355</f>
        <v>2.27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0" t="s">
        <v>179</v>
      </c>
      <c r="AT355" s="160" t="s">
        <v>174</v>
      </c>
      <c r="AU355" s="160" t="s">
        <v>88</v>
      </c>
      <c r="AY355" s="17" t="s">
        <v>172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17" t="s">
        <v>85</v>
      </c>
      <c r="BK355" s="161">
        <f>ROUND(I355*H355,2)</f>
        <v>0</v>
      </c>
      <c r="BL355" s="17" t="s">
        <v>179</v>
      </c>
      <c r="BM355" s="160" t="s">
        <v>1982</v>
      </c>
    </row>
    <row r="356" spans="1:47" s="2" customFormat="1" ht="18">
      <c r="A356" s="32"/>
      <c r="B356" s="33"/>
      <c r="C356" s="32"/>
      <c r="D356" s="163" t="s">
        <v>191</v>
      </c>
      <c r="E356" s="32"/>
      <c r="F356" s="171" t="s">
        <v>1767</v>
      </c>
      <c r="G356" s="32"/>
      <c r="H356" s="32"/>
      <c r="I356" s="172"/>
      <c r="J356" s="32"/>
      <c r="K356" s="32"/>
      <c r="L356" s="33"/>
      <c r="M356" s="173"/>
      <c r="N356" s="174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191</v>
      </c>
      <c r="AU356" s="17" t="s">
        <v>88</v>
      </c>
    </row>
    <row r="357" spans="1:65" s="2" customFormat="1" ht="24.15" customHeight="1">
      <c r="A357" s="32"/>
      <c r="B357" s="148"/>
      <c r="C357" s="149" t="s">
        <v>503</v>
      </c>
      <c r="D357" s="149" t="s">
        <v>174</v>
      </c>
      <c r="E357" s="150" t="s">
        <v>1768</v>
      </c>
      <c r="F357" s="151" t="s">
        <v>1769</v>
      </c>
      <c r="G357" s="152" t="s">
        <v>260</v>
      </c>
      <c r="H357" s="153">
        <v>2</v>
      </c>
      <c r="I357" s="154"/>
      <c r="J357" s="155">
        <f>ROUND(I357*H357,2)</f>
        <v>0</v>
      </c>
      <c r="K357" s="151" t="s">
        <v>178</v>
      </c>
      <c r="L357" s="33"/>
      <c r="M357" s="156" t="s">
        <v>1</v>
      </c>
      <c r="N357" s="157" t="s">
        <v>43</v>
      </c>
      <c r="O357" s="58"/>
      <c r="P357" s="158">
        <f>O357*H357</f>
        <v>0</v>
      </c>
      <c r="Q357" s="158">
        <v>0</v>
      </c>
      <c r="R357" s="158">
        <f>Q357*H357</f>
        <v>0</v>
      </c>
      <c r="S357" s="158">
        <v>0.082</v>
      </c>
      <c r="T357" s="159">
        <f>S357*H357</f>
        <v>0.164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0" t="s">
        <v>179</v>
      </c>
      <c r="AT357" s="160" t="s">
        <v>174</v>
      </c>
      <c r="AU357" s="160" t="s">
        <v>88</v>
      </c>
      <c r="AY357" s="17" t="s">
        <v>172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17" t="s">
        <v>85</v>
      </c>
      <c r="BK357" s="161">
        <f>ROUND(I357*H357,2)</f>
        <v>0</v>
      </c>
      <c r="BL357" s="17" t="s">
        <v>179</v>
      </c>
      <c r="BM357" s="160" t="s">
        <v>1983</v>
      </c>
    </row>
    <row r="358" spans="1:47" s="2" customFormat="1" ht="18">
      <c r="A358" s="32"/>
      <c r="B358" s="33"/>
      <c r="C358" s="32"/>
      <c r="D358" s="163" t="s">
        <v>191</v>
      </c>
      <c r="E358" s="32"/>
      <c r="F358" s="171" t="s">
        <v>1984</v>
      </c>
      <c r="G358" s="32"/>
      <c r="H358" s="32"/>
      <c r="I358" s="172"/>
      <c r="J358" s="32"/>
      <c r="K358" s="32"/>
      <c r="L358" s="33"/>
      <c r="M358" s="173"/>
      <c r="N358" s="174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191</v>
      </c>
      <c r="AU358" s="17" t="s">
        <v>88</v>
      </c>
    </row>
    <row r="359" spans="2:63" s="12" customFormat="1" ht="22.75" customHeight="1">
      <c r="B359" s="135"/>
      <c r="D359" s="136" t="s">
        <v>77</v>
      </c>
      <c r="E359" s="146" t="s">
        <v>595</v>
      </c>
      <c r="F359" s="146" t="s">
        <v>596</v>
      </c>
      <c r="I359" s="138"/>
      <c r="J359" s="147">
        <f>BK359</f>
        <v>0</v>
      </c>
      <c r="L359" s="135"/>
      <c r="M359" s="140"/>
      <c r="N359" s="141"/>
      <c r="O359" s="141"/>
      <c r="P359" s="142">
        <f>SUM(P360:P372)</f>
        <v>0</v>
      </c>
      <c r="Q359" s="141"/>
      <c r="R359" s="142">
        <f>SUM(R360:R372)</f>
        <v>0</v>
      </c>
      <c r="S359" s="141"/>
      <c r="T359" s="143">
        <f>SUM(T360:T372)</f>
        <v>0</v>
      </c>
      <c r="AR359" s="136" t="s">
        <v>85</v>
      </c>
      <c r="AT359" s="144" t="s">
        <v>77</v>
      </c>
      <c r="AU359" s="144" t="s">
        <v>85</v>
      </c>
      <c r="AY359" s="136" t="s">
        <v>172</v>
      </c>
      <c r="BK359" s="145">
        <f>SUM(BK360:BK372)</f>
        <v>0</v>
      </c>
    </row>
    <row r="360" spans="1:65" s="2" customFormat="1" ht="14.4" customHeight="1">
      <c r="A360" s="32"/>
      <c r="B360" s="148"/>
      <c r="C360" s="149" t="s">
        <v>508</v>
      </c>
      <c r="D360" s="149" t="s">
        <v>174</v>
      </c>
      <c r="E360" s="150" t="s">
        <v>1772</v>
      </c>
      <c r="F360" s="151" t="s">
        <v>1773</v>
      </c>
      <c r="G360" s="152" t="s">
        <v>294</v>
      </c>
      <c r="H360" s="153">
        <v>1134.942</v>
      </c>
      <c r="I360" s="154"/>
      <c r="J360" s="155">
        <f>ROUND(I360*H360,2)</f>
        <v>0</v>
      </c>
      <c r="K360" s="151" t="s">
        <v>178</v>
      </c>
      <c r="L360" s="33"/>
      <c r="M360" s="156" t="s">
        <v>1</v>
      </c>
      <c r="N360" s="157" t="s">
        <v>43</v>
      </c>
      <c r="O360" s="58"/>
      <c r="P360" s="158">
        <f>O360*H360</f>
        <v>0</v>
      </c>
      <c r="Q360" s="158">
        <v>0</v>
      </c>
      <c r="R360" s="158">
        <f>Q360*H360</f>
        <v>0</v>
      </c>
      <c r="S360" s="158">
        <v>0</v>
      </c>
      <c r="T360" s="15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0" t="s">
        <v>179</v>
      </c>
      <c r="AT360" s="160" t="s">
        <v>174</v>
      </c>
      <c r="AU360" s="160" t="s">
        <v>88</v>
      </c>
      <c r="AY360" s="17" t="s">
        <v>172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7" t="s">
        <v>85</v>
      </c>
      <c r="BK360" s="161">
        <f>ROUND(I360*H360,2)</f>
        <v>0</v>
      </c>
      <c r="BL360" s="17" t="s">
        <v>179</v>
      </c>
      <c r="BM360" s="160" t="s">
        <v>1985</v>
      </c>
    </row>
    <row r="361" spans="1:65" s="2" customFormat="1" ht="24.15" customHeight="1">
      <c r="A361" s="32"/>
      <c r="B361" s="148"/>
      <c r="C361" s="149" t="s">
        <v>512</v>
      </c>
      <c r="D361" s="149" t="s">
        <v>174</v>
      </c>
      <c r="E361" s="150" t="s">
        <v>1775</v>
      </c>
      <c r="F361" s="151" t="s">
        <v>1776</v>
      </c>
      <c r="G361" s="152" t="s">
        <v>294</v>
      </c>
      <c r="H361" s="153">
        <v>3404.826</v>
      </c>
      <c r="I361" s="154"/>
      <c r="J361" s="155">
        <f>ROUND(I361*H361,2)</f>
        <v>0</v>
      </c>
      <c r="K361" s="151" t="s">
        <v>178</v>
      </c>
      <c r="L361" s="33"/>
      <c r="M361" s="156" t="s">
        <v>1</v>
      </c>
      <c r="N361" s="157" t="s">
        <v>43</v>
      </c>
      <c r="O361" s="58"/>
      <c r="P361" s="158">
        <f>O361*H361</f>
        <v>0</v>
      </c>
      <c r="Q361" s="158">
        <v>0</v>
      </c>
      <c r="R361" s="158">
        <f>Q361*H361</f>
        <v>0</v>
      </c>
      <c r="S361" s="158">
        <v>0</v>
      </c>
      <c r="T361" s="15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60" t="s">
        <v>179</v>
      </c>
      <c r="AT361" s="160" t="s">
        <v>174</v>
      </c>
      <c r="AU361" s="160" t="s">
        <v>88</v>
      </c>
      <c r="AY361" s="17" t="s">
        <v>172</v>
      </c>
      <c r="BE361" s="161">
        <f>IF(N361="základní",J361,0)</f>
        <v>0</v>
      </c>
      <c r="BF361" s="161">
        <f>IF(N361="snížená",J361,0)</f>
        <v>0</v>
      </c>
      <c r="BG361" s="161">
        <f>IF(N361="zákl. přenesená",J361,0)</f>
        <v>0</v>
      </c>
      <c r="BH361" s="161">
        <f>IF(N361="sníž. přenesená",J361,0)</f>
        <v>0</v>
      </c>
      <c r="BI361" s="161">
        <f>IF(N361="nulová",J361,0)</f>
        <v>0</v>
      </c>
      <c r="BJ361" s="17" t="s">
        <v>85</v>
      </c>
      <c r="BK361" s="161">
        <f>ROUND(I361*H361,2)</f>
        <v>0</v>
      </c>
      <c r="BL361" s="17" t="s">
        <v>179</v>
      </c>
      <c r="BM361" s="160" t="s">
        <v>1986</v>
      </c>
    </row>
    <row r="362" spans="1:47" s="2" customFormat="1" ht="18">
      <c r="A362" s="32"/>
      <c r="B362" s="33"/>
      <c r="C362" s="32"/>
      <c r="D362" s="163" t="s">
        <v>191</v>
      </c>
      <c r="E362" s="32"/>
      <c r="F362" s="171" t="s">
        <v>1778</v>
      </c>
      <c r="G362" s="32"/>
      <c r="H362" s="32"/>
      <c r="I362" s="172"/>
      <c r="J362" s="32"/>
      <c r="K362" s="32"/>
      <c r="L362" s="33"/>
      <c r="M362" s="173"/>
      <c r="N362" s="174"/>
      <c r="O362" s="58"/>
      <c r="P362" s="58"/>
      <c r="Q362" s="58"/>
      <c r="R362" s="58"/>
      <c r="S362" s="58"/>
      <c r="T362" s="59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7" t="s">
        <v>191</v>
      </c>
      <c r="AU362" s="17" t="s">
        <v>88</v>
      </c>
    </row>
    <row r="363" spans="2:51" s="13" customFormat="1" ht="10">
      <c r="B363" s="162"/>
      <c r="D363" s="163" t="s">
        <v>181</v>
      </c>
      <c r="F363" s="165" t="s">
        <v>1987</v>
      </c>
      <c r="H363" s="166">
        <v>3404.826</v>
      </c>
      <c r="I363" s="167"/>
      <c r="L363" s="162"/>
      <c r="M363" s="168"/>
      <c r="N363" s="169"/>
      <c r="O363" s="169"/>
      <c r="P363" s="169"/>
      <c r="Q363" s="169"/>
      <c r="R363" s="169"/>
      <c r="S363" s="169"/>
      <c r="T363" s="170"/>
      <c r="AT363" s="164" t="s">
        <v>181</v>
      </c>
      <c r="AU363" s="164" t="s">
        <v>88</v>
      </c>
      <c r="AV363" s="13" t="s">
        <v>88</v>
      </c>
      <c r="AW363" s="13" t="s">
        <v>3</v>
      </c>
      <c r="AX363" s="13" t="s">
        <v>85</v>
      </c>
      <c r="AY363" s="164" t="s">
        <v>172</v>
      </c>
    </row>
    <row r="364" spans="1:65" s="2" customFormat="1" ht="24.15" customHeight="1">
      <c r="A364" s="32"/>
      <c r="B364" s="148"/>
      <c r="C364" s="149" t="s">
        <v>516</v>
      </c>
      <c r="D364" s="149" t="s">
        <v>174</v>
      </c>
      <c r="E364" s="150" t="s">
        <v>614</v>
      </c>
      <c r="F364" s="151" t="s">
        <v>615</v>
      </c>
      <c r="G364" s="152" t="s">
        <v>294</v>
      </c>
      <c r="H364" s="153">
        <v>351.912</v>
      </c>
      <c r="I364" s="154"/>
      <c r="J364" s="155">
        <f>ROUND(I364*H364,2)</f>
        <v>0</v>
      </c>
      <c r="K364" s="151" t="s">
        <v>1</v>
      </c>
      <c r="L364" s="33"/>
      <c r="M364" s="156" t="s">
        <v>1</v>
      </c>
      <c r="N364" s="157" t="s">
        <v>43</v>
      </c>
      <c r="O364" s="58"/>
      <c r="P364" s="158">
        <f>O364*H364</f>
        <v>0</v>
      </c>
      <c r="Q364" s="158">
        <v>0</v>
      </c>
      <c r="R364" s="158">
        <f>Q364*H364</f>
        <v>0</v>
      </c>
      <c r="S364" s="158">
        <v>0</v>
      </c>
      <c r="T364" s="15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0" t="s">
        <v>179</v>
      </c>
      <c r="AT364" s="160" t="s">
        <v>174</v>
      </c>
      <c r="AU364" s="160" t="s">
        <v>88</v>
      </c>
      <c r="AY364" s="17" t="s">
        <v>172</v>
      </c>
      <c r="BE364" s="161">
        <f>IF(N364="základní",J364,0)</f>
        <v>0</v>
      </c>
      <c r="BF364" s="161">
        <f>IF(N364="snížená",J364,0)</f>
        <v>0</v>
      </c>
      <c r="BG364" s="161">
        <f>IF(N364="zákl. přenesená",J364,0)</f>
        <v>0</v>
      </c>
      <c r="BH364" s="161">
        <f>IF(N364="sníž. přenesená",J364,0)</f>
        <v>0</v>
      </c>
      <c r="BI364" s="161">
        <f>IF(N364="nulová",J364,0)</f>
        <v>0</v>
      </c>
      <c r="BJ364" s="17" t="s">
        <v>85</v>
      </c>
      <c r="BK364" s="161">
        <f>ROUND(I364*H364,2)</f>
        <v>0</v>
      </c>
      <c r="BL364" s="17" t="s">
        <v>179</v>
      </c>
      <c r="BM364" s="160" t="s">
        <v>1988</v>
      </c>
    </row>
    <row r="365" spans="2:51" s="13" customFormat="1" ht="10">
      <c r="B365" s="162"/>
      <c r="D365" s="163" t="s">
        <v>181</v>
      </c>
      <c r="E365" s="164" t="s">
        <v>1</v>
      </c>
      <c r="F365" s="165" t="s">
        <v>1989</v>
      </c>
      <c r="H365" s="166">
        <v>171.99</v>
      </c>
      <c r="I365" s="167"/>
      <c r="L365" s="162"/>
      <c r="M365" s="168"/>
      <c r="N365" s="169"/>
      <c r="O365" s="169"/>
      <c r="P365" s="169"/>
      <c r="Q365" s="169"/>
      <c r="R365" s="169"/>
      <c r="S365" s="169"/>
      <c r="T365" s="170"/>
      <c r="AT365" s="164" t="s">
        <v>181</v>
      </c>
      <c r="AU365" s="164" t="s">
        <v>88</v>
      </c>
      <c r="AV365" s="13" t="s">
        <v>88</v>
      </c>
      <c r="AW365" s="13" t="s">
        <v>34</v>
      </c>
      <c r="AX365" s="13" t="s">
        <v>78</v>
      </c>
      <c r="AY365" s="164" t="s">
        <v>172</v>
      </c>
    </row>
    <row r="366" spans="2:51" s="13" customFormat="1" ht="10">
      <c r="B366" s="162"/>
      <c r="D366" s="163" t="s">
        <v>181</v>
      </c>
      <c r="E366" s="164" t="s">
        <v>1</v>
      </c>
      <c r="F366" s="165" t="s">
        <v>1990</v>
      </c>
      <c r="H366" s="166">
        <v>177.109</v>
      </c>
      <c r="I366" s="167"/>
      <c r="L366" s="162"/>
      <c r="M366" s="168"/>
      <c r="N366" s="169"/>
      <c r="O366" s="169"/>
      <c r="P366" s="169"/>
      <c r="Q366" s="169"/>
      <c r="R366" s="169"/>
      <c r="S366" s="169"/>
      <c r="T366" s="170"/>
      <c r="AT366" s="164" t="s">
        <v>181</v>
      </c>
      <c r="AU366" s="164" t="s">
        <v>88</v>
      </c>
      <c r="AV366" s="13" t="s">
        <v>88</v>
      </c>
      <c r="AW366" s="13" t="s">
        <v>34</v>
      </c>
      <c r="AX366" s="13" t="s">
        <v>78</v>
      </c>
      <c r="AY366" s="164" t="s">
        <v>172</v>
      </c>
    </row>
    <row r="367" spans="2:51" s="13" customFormat="1" ht="10">
      <c r="B367" s="162"/>
      <c r="D367" s="163" t="s">
        <v>181</v>
      </c>
      <c r="E367" s="164" t="s">
        <v>1</v>
      </c>
      <c r="F367" s="165" t="s">
        <v>1991</v>
      </c>
      <c r="H367" s="166">
        <v>2.813</v>
      </c>
      <c r="I367" s="167"/>
      <c r="L367" s="162"/>
      <c r="M367" s="168"/>
      <c r="N367" s="169"/>
      <c r="O367" s="169"/>
      <c r="P367" s="169"/>
      <c r="Q367" s="169"/>
      <c r="R367" s="169"/>
      <c r="S367" s="169"/>
      <c r="T367" s="170"/>
      <c r="AT367" s="164" t="s">
        <v>181</v>
      </c>
      <c r="AU367" s="164" t="s">
        <v>88</v>
      </c>
      <c r="AV367" s="13" t="s">
        <v>88</v>
      </c>
      <c r="AW367" s="13" t="s">
        <v>34</v>
      </c>
      <c r="AX367" s="13" t="s">
        <v>78</v>
      </c>
      <c r="AY367" s="164" t="s">
        <v>172</v>
      </c>
    </row>
    <row r="368" spans="2:51" s="14" customFormat="1" ht="10">
      <c r="B368" s="175"/>
      <c r="D368" s="163" t="s">
        <v>181</v>
      </c>
      <c r="E368" s="176" t="s">
        <v>1</v>
      </c>
      <c r="F368" s="177" t="s">
        <v>221</v>
      </c>
      <c r="H368" s="178">
        <v>351.912</v>
      </c>
      <c r="I368" s="179"/>
      <c r="L368" s="175"/>
      <c r="M368" s="180"/>
      <c r="N368" s="181"/>
      <c r="O368" s="181"/>
      <c r="P368" s="181"/>
      <c r="Q368" s="181"/>
      <c r="R368" s="181"/>
      <c r="S368" s="181"/>
      <c r="T368" s="182"/>
      <c r="AT368" s="176" t="s">
        <v>181</v>
      </c>
      <c r="AU368" s="176" t="s">
        <v>88</v>
      </c>
      <c r="AV368" s="14" t="s">
        <v>179</v>
      </c>
      <c r="AW368" s="14" t="s">
        <v>34</v>
      </c>
      <c r="AX368" s="14" t="s">
        <v>85</v>
      </c>
      <c r="AY368" s="176" t="s">
        <v>172</v>
      </c>
    </row>
    <row r="369" spans="1:65" s="2" customFormat="1" ht="24.15" customHeight="1">
      <c r="A369" s="32"/>
      <c r="B369" s="148"/>
      <c r="C369" s="149" t="s">
        <v>520</v>
      </c>
      <c r="D369" s="149" t="s">
        <v>174</v>
      </c>
      <c r="E369" s="150" t="s">
        <v>1783</v>
      </c>
      <c r="F369" s="151" t="s">
        <v>1221</v>
      </c>
      <c r="G369" s="152" t="s">
        <v>294</v>
      </c>
      <c r="H369" s="153">
        <v>84.648</v>
      </c>
      <c r="I369" s="154"/>
      <c r="J369" s="155">
        <f>ROUND(I369*H369,2)</f>
        <v>0</v>
      </c>
      <c r="K369" s="151" t="s">
        <v>1</v>
      </c>
      <c r="L369" s="33"/>
      <c r="M369" s="156" t="s">
        <v>1</v>
      </c>
      <c r="N369" s="157" t="s">
        <v>43</v>
      </c>
      <c r="O369" s="58"/>
      <c r="P369" s="158">
        <f>O369*H369</f>
        <v>0</v>
      </c>
      <c r="Q369" s="158">
        <v>0</v>
      </c>
      <c r="R369" s="158">
        <f>Q369*H369</f>
        <v>0</v>
      </c>
      <c r="S369" s="158">
        <v>0</v>
      </c>
      <c r="T369" s="15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60" t="s">
        <v>179</v>
      </c>
      <c r="AT369" s="160" t="s">
        <v>174</v>
      </c>
      <c r="AU369" s="160" t="s">
        <v>88</v>
      </c>
      <c r="AY369" s="17" t="s">
        <v>172</v>
      </c>
      <c r="BE369" s="161">
        <f>IF(N369="základní",J369,0)</f>
        <v>0</v>
      </c>
      <c r="BF369" s="161">
        <f>IF(N369="snížená",J369,0)</f>
        <v>0</v>
      </c>
      <c r="BG369" s="161">
        <f>IF(N369="zákl. přenesená",J369,0)</f>
        <v>0</v>
      </c>
      <c r="BH369" s="161">
        <f>IF(N369="sníž. přenesená",J369,0)</f>
        <v>0</v>
      </c>
      <c r="BI369" s="161">
        <f>IF(N369="nulová",J369,0)</f>
        <v>0</v>
      </c>
      <c r="BJ369" s="17" t="s">
        <v>85</v>
      </c>
      <c r="BK369" s="161">
        <f>ROUND(I369*H369,2)</f>
        <v>0</v>
      </c>
      <c r="BL369" s="17" t="s">
        <v>179</v>
      </c>
      <c r="BM369" s="160" t="s">
        <v>1992</v>
      </c>
    </row>
    <row r="370" spans="2:51" s="13" customFormat="1" ht="10">
      <c r="B370" s="162"/>
      <c r="D370" s="163" t="s">
        <v>181</v>
      </c>
      <c r="E370" s="164" t="s">
        <v>1</v>
      </c>
      <c r="F370" s="165" t="s">
        <v>1993</v>
      </c>
      <c r="H370" s="166">
        <v>84.648</v>
      </c>
      <c r="I370" s="167"/>
      <c r="L370" s="162"/>
      <c r="M370" s="168"/>
      <c r="N370" s="169"/>
      <c r="O370" s="169"/>
      <c r="P370" s="169"/>
      <c r="Q370" s="169"/>
      <c r="R370" s="169"/>
      <c r="S370" s="169"/>
      <c r="T370" s="170"/>
      <c r="AT370" s="164" t="s">
        <v>181</v>
      </c>
      <c r="AU370" s="164" t="s">
        <v>88</v>
      </c>
      <c r="AV370" s="13" t="s">
        <v>88</v>
      </c>
      <c r="AW370" s="13" t="s">
        <v>34</v>
      </c>
      <c r="AX370" s="13" t="s">
        <v>85</v>
      </c>
      <c r="AY370" s="164" t="s">
        <v>172</v>
      </c>
    </row>
    <row r="371" spans="1:65" s="2" customFormat="1" ht="24.15" customHeight="1">
      <c r="A371" s="32"/>
      <c r="B371" s="148"/>
      <c r="C371" s="149" t="s">
        <v>524</v>
      </c>
      <c r="D371" s="149" t="s">
        <v>174</v>
      </c>
      <c r="E371" s="150" t="s">
        <v>1786</v>
      </c>
      <c r="F371" s="151" t="s">
        <v>293</v>
      </c>
      <c r="G371" s="152" t="s">
        <v>294</v>
      </c>
      <c r="H371" s="153">
        <v>695.948</v>
      </c>
      <c r="I371" s="154"/>
      <c r="J371" s="155">
        <f>ROUND(I371*H371,2)</f>
        <v>0</v>
      </c>
      <c r="K371" s="151" t="s">
        <v>1</v>
      </c>
      <c r="L371" s="33"/>
      <c r="M371" s="156" t="s">
        <v>1</v>
      </c>
      <c r="N371" s="157" t="s">
        <v>43</v>
      </c>
      <c r="O371" s="58"/>
      <c r="P371" s="158">
        <f>O371*H371</f>
        <v>0</v>
      </c>
      <c r="Q371" s="158">
        <v>0</v>
      </c>
      <c r="R371" s="158">
        <f>Q371*H371</f>
        <v>0</v>
      </c>
      <c r="S371" s="158">
        <v>0</v>
      </c>
      <c r="T371" s="15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60" t="s">
        <v>179</v>
      </c>
      <c r="AT371" s="160" t="s">
        <v>174</v>
      </c>
      <c r="AU371" s="160" t="s">
        <v>88</v>
      </c>
      <c r="AY371" s="17" t="s">
        <v>172</v>
      </c>
      <c r="BE371" s="161">
        <f>IF(N371="základní",J371,0)</f>
        <v>0</v>
      </c>
      <c r="BF371" s="161">
        <f>IF(N371="snížená",J371,0)</f>
        <v>0</v>
      </c>
      <c r="BG371" s="161">
        <f>IF(N371="zákl. přenesená",J371,0)</f>
        <v>0</v>
      </c>
      <c r="BH371" s="161">
        <f>IF(N371="sníž. přenesená",J371,0)</f>
        <v>0</v>
      </c>
      <c r="BI371" s="161">
        <f>IF(N371="nulová",J371,0)</f>
        <v>0</v>
      </c>
      <c r="BJ371" s="17" t="s">
        <v>85</v>
      </c>
      <c r="BK371" s="161">
        <f>ROUND(I371*H371,2)</f>
        <v>0</v>
      </c>
      <c r="BL371" s="17" t="s">
        <v>179</v>
      </c>
      <c r="BM371" s="160" t="s">
        <v>1994</v>
      </c>
    </row>
    <row r="372" spans="2:51" s="13" customFormat="1" ht="10">
      <c r="B372" s="162"/>
      <c r="D372" s="163" t="s">
        <v>181</v>
      </c>
      <c r="E372" s="164" t="s">
        <v>1</v>
      </c>
      <c r="F372" s="165" t="s">
        <v>1995</v>
      </c>
      <c r="H372" s="166">
        <v>695.948</v>
      </c>
      <c r="I372" s="167"/>
      <c r="L372" s="162"/>
      <c r="M372" s="168"/>
      <c r="N372" s="169"/>
      <c r="O372" s="169"/>
      <c r="P372" s="169"/>
      <c r="Q372" s="169"/>
      <c r="R372" s="169"/>
      <c r="S372" s="169"/>
      <c r="T372" s="170"/>
      <c r="AT372" s="164" t="s">
        <v>181</v>
      </c>
      <c r="AU372" s="164" t="s">
        <v>88</v>
      </c>
      <c r="AV372" s="13" t="s">
        <v>88</v>
      </c>
      <c r="AW372" s="13" t="s">
        <v>34</v>
      </c>
      <c r="AX372" s="13" t="s">
        <v>85</v>
      </c>
      <c r="AY372" s="164" t="s">
        <v>172</v>
      </c>
    </row>
    <row r="373" spans="2:63" s="12" customFormat="1" ht="22.75" customHeight="1">
      <c r="B373" s="135"/>
      <c r="D373" s="136" t="s">
        <v>77</v>
      </c>
      <c r="E373" s="146" t="s">
        <v>617</v>
      </c>
      <c r="F373" s="146" t="s">
        <v>618</v>
      </c>
      <c r="I373" s="138"/>
      <c r="J373" s="147">
        <f>BK373</f>
        <v>0</v>
      </c>
      <c r="L373" s="135"/>
      <c r="M373" s="140"/>
      <c r="N373" s="141"/>
      <c r="O373" s="141"/>
      <c r="P373" s="142">
        <f>SUM(P374:P375)</f>
        <v>0</v>
      </c>
      <c r="Q373" s="141"/>
      <c r="R373" s="142">
        <f>SUM(R374:R375)</f>
        <v>0</v>
      </c>
      <c r="S373" s="141"/>
      <c r="T373" s="143">
        <f>SUM(T374:T375)</f>
        <v>0</v>
      </c>
      <c r="AR373" s="136" t="s">
        <v>85</v>
      </c>
      <c r="AT373" s="144" t="s">
        <v>77</v>
      </c>
      <c r="AU373" s="144" t="s">
        <v>85</v>
      </c>
      <c r="AY373" s="136" t="s">
        <v>172</v>
      </c>
      <c r="BK373" s="145">
        <f>SUM(BK374:BK375)</f>
        <v>0</v>
      </c>
    </row>
    <row r="374" spans="1:65" s="2" customFormat="1" ht="24.15" customHeight="1">
      <c r="A374" s="32"/>
      <c r="B374" s="148"/>
      <c r="C374" s="149" t="s">
        <v>528</v>
      </c>
      <c r="D374" s="149" t="s">
        <v>174</v>
      </c>
      <c r="E374" s="150" t="s">
        <v>1789</v>
      </c>
      <c r="F374" s="151" t="s">
        <v>1790</v>
      </c>
      <c r="G374" s="152" t="s">
        <v>294</v>
      </c>
      <c r="H374" s="153">
        <v>3369.416</v>
      </c>
      <c r="I374" s="154"/>
      <c r="J374" s="155">
        <f>ROUND(I374*H374,2)</f>
        <v>0</v>
      </c>
      <c r="K374" s="151" t="s">
        <v>178</v>
      </c>
      <c r="L374" s="33"/>
      <c r="M374" s="156" t="s">
        <v>1</v>
      </c>
      <c r="N374" s="157" t="s">
        <v>43</v>
      </c>
      <c r="O374" s="58"/>
      <c r="P374" s="158">
        <f>O374*H374</f>
        <v>0</v>
      </c>
      <c r="Q374" s="158">
        <v>0</v>
      </c>
      <c r="R374" s="158">
        <f>Q374*H374</f>
        <v>0</v>
      </c>
      <c r="S374" s="158">
        <v>0</v>
      </c>
      <c r="T374" s="15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60" t="s">
        <v>179</v>
      </c>
      <c r="AT374" s="160" t="s">
        <v>174</v>
      </c>
      <c r="AU374" s="160" t="s">
        <v>88</v>
      </c>
      <c r="AY374" s="17" t="s">
        <v>172</v>
      </c>
      <c r="BE374" s="161">
        <f>IF(N374="základní",J374,0)</f>
        <v>0</v>
      </c>
      <c r="BF374" s="161">
        <f>IF(N374="snížená",J374,0)</f>
        <v>0</v>
      </c>
      <c r="BG374" s="161">
        <f>IF(N374="zákl. přenesená",J374,0)</f>
        <v>0</v>
      </c>
      <c r="BH374" s="161">
        <f>IF(N374="sníž. přenesená",J374,0)</f>
        <v>0</v>
      </c>
      <c r="BI374" s="161">
        <f>IF(N374="nulová",J374,0)</f>
        <v>0</v>
      </c>
      <c r="BJ374" s="17" t="s">
        <v>85</v>
      </c>
      <c r="BK374" s="161">
        <f>ROUND(I374*H374,2)</f>
        <v>0</v>
      </c>
      <c r="BL374" s="17" t="s">
        <v>179</v>
      </c>
      <c r="BM374" s="160" t="s">
        <v>1996</v>
      </c>
    </row>
    <row r="375" spans="1:65" s="2" customFormat="1" ht="24.15" customHeight="1">
      <c r="A375" s="32"/>
      <c r="B375" s="148"/>
      <c r="C375" s="149" t="s">
        <v>532</v>
      </c>
      <c r="D375" s="149" t="s">
        <v>174</v>
      </c>
      <c r="E375" s="150" t="s">
        <v>1792</v>
      </c>
      <c r="F375" s="151" t="s">
        <v>1793</v>
      </c>
      <c r="G375" s="152" t="s">
        <v>294</v>
      </c>
      <c r="H375" s="153">
        <v>3369.416</v>
      </c>
      <c r="I375" s="154"/>
      <c r="J375" s="155">
        <f>ROUND(I375*H375,2)</f>
        <v>0</v>
      </c>
      <c r="K375" s="151" t="s">
        <v>178</v>
      </c>
      <c r="L375" s="33"/>
      <c r="M375" s="205" t="s">
        <v>1</v>
      </c>
      <c r="N375" s="206" t="s">
        <v>43</v>
      </c>
      <c r="O375" s="195"/>
      <c r="P375" s="207">
        <f>O375*H375</f>
        <v>0</v>
      </c>
      <c r="Q375" s="207">
        <v>0</v>
      </c>
      <c r="R375" s="207">
        <f>Q375*H375</f>
        <v>0</v>
      </c>
      <c r="S375" s="207">
        <v>0</v>
      </c>
      <c r="T375" s="208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60" t="s">
        <v>179</v>
      </c>
      <c r="AT375" s="160" t="s">
        <v>174</v>
      </c>
      <c r="AU375" s="160" t="s">
        <v>88</v>
      </c>
      <c r="AY375" s="17" t="s">
        <v>172</v>
      </c>
      <c r="BE375" s="161">
        <f>IF(N375="základní",J375,0)</f>
        <v>0</v>
      </c>
      <c r="BF375" s="161">
        <f>IF(N375="snížená",J375,0)</f>
        <v>0</v>
      </c>
      <c r="BG375" s="161">
        <f>IF(N375="zákl. přenesená",J375,0)</f>
        <v>0</v>
      </c>
      <c r="BH375" s="161">
        <f>IF(N375="sníž. přenesená",J375,0)</f>
        <v>0</v>
      </c>
      <c r="BI375" s="161">
        <f>IF(N375="nulová",J375,0)</f>
        <v>0</v>
      </c>
      <c r="BJ375" s="17" t="s">
        <v>85</v>
      </c>
      <c r="BK375" s="161">
        <f>ROUND(I375*H375,2)</f>
        <v>0</v>
      </c>
      <c r="BL375" s="17" t="s">
        <v>179</v>
      </c>
      <c r="BM375" s="160" t="s">
        <v>1997</v>
      </c>
    </row>
    <row r="376" spans="1:31" s="2" customFormat="1" ht="7" customHeight="1">
      <c r="A376" s="32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33"/>
      <c r="M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</row>
  </sheetData>
  <autoFilter ref="C127:K37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6"/>
  <sheetViews>
    <sheetView showGridLines="0" workbookViewId="0" topLeftCell="A241">
      <selection activeCell="F251" sqref="F25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118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s="1" customFormat="1" ht="25" customHeight="1">
      <c r="B4" s="20"/>
      <c r="D4" s="21" t="s">
        <v>134</v>
      </c>
      <c r="L4" s="20"/>
      <c r="M4" s="98" t="s">
        <v>10</v>
      </c>
      <c r="AT4" s="17" t="s">
        <v>3</v>
      </c>
    </row>
    <row r="5" spans="2:12" s="1" customFormat="1" ht="7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3.25" customHeight="1">
      <c r="B7" s="20"/>
      <c r="E7" s="254" t="str">
        <f>'Rekapitulace stavby'!K6</f>
        <v>Rekonstrukce místních komunikací v sídlišti K Hradišťku v Dačicích - I. Etapa - aktualizace</v>
      </c>
      <c r="F7" s="255"/>
      <c r="G7" s="255"/>
      <c r="H7" s="255"/>
      <c r="L7" s="20"/>
    </row>
    <row r="8" spans="2:12" s="1" customFormat="1" ht="12" customHeight="1">
      <c r="B8" s="20"/>
      <c r="D8" s="27" t="s">
        <v>135</v>
      </c>
      <c r="L8" s="20"/>
    </row>
    <row r="9" spans="1:31" s="2" customFormat="1" ht="23.25" customHeight="1">
      <c r="A9" s="32"/>
      <c r="B9" s="33"/>
      <c r="C9" s="32"/>
      <c r="D9" s="32"/>
      <c r="E9" s="254" t="s">
        <v>1522</v>
      </c>
      <c r="F9" s="256"/>
      <c r="G9" s="256"/>
      <c r="H9" s="25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3"/>
      <c r="C10" s="32"/>
      <c r="D10" s="27" t="s">
        <v>137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>
      <c r="A11" s="32"/>
      <c r="B11" s="33"/>
      <c r="C11" s="32"/>
      <c r="D11" s="32"/>
      <c r="E11" s="216" t="s">
        <v>1998</v>
      </c>
      <c r="F11" s="256"/>
      <c r="G11" s="256"/>
      <c r="H11" s="25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0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>
      <c r="A13" s="32"/>
      <c r="B13" s="33"/>
      <c r="C13" s="32"/>
      <c r="D13" s="27" t="s">
        <v>18</v>
      </c>
      <c r="E13" s="32"/>
      <c r="F13" s="25" t="s">
        <v>109</v>
      </c>
      <c r="G13" s="32"/>
      <c r="H13" s="32"/>
      <c r="I13" s="27" t="s">
        <v>19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20</v>
      </c>
      <c r="E14" s="32"/>
      <c r="F14" s="25" t="s">
        <v>21</v>
      </c>
      <c r="G14" s="32"/>
      <c r="H14" s="32"/>
      <c r="I14" s="27" t="s">
        <v>22</v>
      </c>
      <c r="J14" s="55" t="str">
        <f>'Rekapitulace stavby'!AN8</f>
        <v>21. 10. 2021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>
      <c r="A16" s="32"/>
      <c r="B16" s="33"/>
      <c r="C16" s="32"/>
      <c r="D16" s="27" t="s">
        <v>24</v>
      </c>
      <c r="E16" s="32"/>
      <c r="F16" s="32"/>
      <c r="G16" s="32"/>
      <c r="H16" s="32"/>
      <c r="I16" s="27" t="s">
        <v>25</v>
      </c>
      <c r="J16" s="25" t="s">
        <v>26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27</v>
      </c>
      <c r="F17" s="32"/>
      <c r="G17" s="32"/>
      <c r="H17" s="32"/>
      <c r="I17" s="27" t="s">
        <v>28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29</v>
      </c>
      <c r="E19" s="32"/>
      <c r="F19" s="32"/>
      <c r="G19" s="32"/>
      <c r="H19" s="32"/>
      <c r="I19" s="27" t="s">
        <v>25</v>
      </c>
      <c r="J19" s="28" t="str">
        <f>'Rekapitulace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57" t="str">
        <f>'Rekapitulace stavby'!E14</f>
        <v>Vyplň údaj</v>
      </c>
      <c r="F20" s="222"/>
      <c r="G20" s="222"/>
      <c r="H20" s="222"/>
      <c r="I20" s="27" t="s">
        <v>28</v>
      </c>
      <c r="J20" s="28" t="str">
        <f>'Rekapitulace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31</v>
      </c>
      <c r="E22" s="32"/>
      <c r="F22" s="32"/>
      <c r="G22" s="32"/>
      <c r="H22" s="32"/>
      <c r="I22" s="27" t="s">
        <v>25</v>
      </c>
      <c r="J22" s="25" t="s">
        <v>32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33</v>
      </c>
      <c r="F23" s="32"/>
      <c r="G23" s="32"/>
      <c r="H23" s="32"/>
      <c r="I23" s="27" t="s">
        <v>28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35</v>
      </c>
      <c r="E25" s="32"/>
      <c r="F25" s="32"/>
      <c r="G25" s="32"/>
      <c r="H25" s="32"/>
      <c r="I25" s="27" t="s">
        <v>25</v>
      </c>
      <c r="J25" s="25" t="s">
        <v>32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36</v>
      </c>
      <c r="F26" s="32"/>
      <c r="G26" s="32"/>
      <c r="H26" s="32"/>
      <c r="I26" s="27" t="s">
        <v>28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37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7" t="s">
        <v>1</v>
      </c>
      <c r="F29" s="227"/>
      <c r="G29" s="227"/>
      <c r="H29" s="227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2" t="s">
        <v>38</v>
      </c>
      <c r="E32" s="32"/>
      <c r="F32" s="32"/>
      <c r="G32" s="32"/>
      <c r="H32" s="32"/>
      <c r="I32" s="32"/>
      <c r="J32" s="71">
        <f>ROUND(J127,2)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40</v>
      </c>
      <c r="G34" s="32"/>
      <c r="H34" s="32"/>
      <c r="I34" s="36" t="s">
        <v>39</v>
      </c>
      <c r="J34" s="36" t="s">
        <v>41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3" t="s">
        <v>42</v>
      </c>
      <c r="E35" s="27" t="s">
        <v>43</v>
      </c>
      <c r="F35" s="104">
        <f>ROUND((SUM(BE127:BE355)),2)</f>
        <v>0</v>
      </c>
      <c r="G35" s="32"/>
      <c r="H35" s="32"/>
      <c r="I35" s="105">
        <v>0.21</v>
      </c>
      <c r="J35" s="104">
        <f>ROUND(((SUM(BE127:BE355))*I35),2)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27" t="s">
        <v>44</v>
      </c>
      <c r="F36" s="104">
        <f>ROUND((SUM(BF127:BF355)),2)</f>
        <v>0</v>
      </c>
      <c r="G36" s="32"/>
      <c r="H36" s="32"/>
      <c r="I36" s="105">
        <v>0.15</v>
      </c>
      <c r="J36" s="104">
        <f>ROUND(((SUM(BF127:BF355))*I36),2)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3"/>
      <c r="C37" s="32"/>
      <c r="D37" s="32"/>
      <c r="E37" s="27" t="s">
        <v>45</v>
      </c>
      <c r="F37" s="104">
        <f>ROUND((SUM(BG127:BG355)),2)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3"/>
      <c r="C38" s="32"/>
      <c r="D38" s="32"/>
      <c r="E38" s="27" t="s">
        <v>46</v>
      </c>
      <c r="F38" s="104">
        <f>ROUND((SUM(BH127:BH355)),2)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3"/>
      <c r="C39" s="32"/>
      <c r="D39" s="32"/>
      <c r="E39" s="27" t="s">
        <v>47</v>
      </c>
      <c r="F39" s="104">
        <f>ROUND((SUM(BI127:BI355)),2)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06"/>
      <c r="D41" s="107" t="s">
        <v>48</v>
      </c>
      <c r="E41" s="60"/>
      <c r="F41" s="60"/>
      <c r="G41" s="108" t="s">
        <v>49</v>
      </c>
      <c r="H41" s="109" t="s">
        <v>50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42"/>
      <c r="D50" s="43" t="s">
        <v>51</v>
      </c>
      <c r="E50" s="44"/>
      <c r="F50" s="44"/>
      <c r="G50" s="43" t="s">
        <v>52</v>
      </c>
      <c r="H50" s="44"/>
      <c r="I50" s="44"/>
      <c r="J50" s="44"/>
      <c r="K50" s="44"/>
      <c r="L50" s="42"/>
    </row>
    <row r="51" spans="2:12" ht="10">
      <c r="B51" s="20"/>
      <c r="L51" s="20"/>
    </row>
    <row r="52" spans="2:12" ht="10">
      <c r="B52" s="20"/>
      <c r="L52" s="20"/>
    </row>
    <row r="53" spans="2:12" ht="10">
      <c r="B53" s="20"/>
      <c r="L53" s="20"/>
    </row>
    <row r="54" spans="2:12" ht="10">
      <c r="B54" s="20"/>
      <c r="L54" s="20"/>
    </row>
    <row r="55" spans="2:12" ht="10">
      <c r="B55" s="20"/>
      <c r="L55" s="20"/>
    </row>
    <row r="56" spans="2:12" ht="10">
      <c r="B56" s="20"/>
      <c r="L56" s="20"/>
    </row>
    <row r="57" spans="2:12" ht="10">
      <c r="B57" s="20"/>
      <c r="L57" s="20"/>
    </row>
    <row r="58" spans="2:12" ht="10">
      <c r="B58" s="20"/>
      <c r="L58" s="20"/>
    </row>
    <row r="59" spans="2:12" ht="10">
      <c r="B59" s="20"/>
      <c r="L59" s="20"/>
    </row>
    <row r="60" spans="2:12" ht="10">
      <c r="B60" s="20"/>
      <c r="L60" s="20"/>
    </row>
    <row r="61" spans="1:31" s="2" customFormat="1" ht="12.5">
      <c r="A61" s="32"/>
      <c r="B61" s="33"/>
      <c r="C61" s="32"/>
      <c r="D61" s="45" t="s">
        <v>53</v>
      </c>
      <c r="E61" s="35"/>
      <c r="F61" s="112" t="s">
        <v>54</v>
      </c>
      <c r="G61" s="45" t="s">
        <v>53</v>
      </c>
      <c r="H61" s="35"/>
      <c r="I61" s="35"/>
      <c r="J61" s="113" t="s">
        <v>54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20"/>
      <c r="L62" s="20"/>
    </row>
    <row r="63" spans="2:12" ht="10">
      <c r="B63" s="20"/>
      <c r="L63" s="20"/>
    </row>
    <row r="64" spans="2:12" ht="10">
      <c r="B64" s="20"/>
      <c r="L64" s="20"/>
    </row>
    <row r="65" spans="1:31" s="2" customFormat="1" ht="13">
      <c r="A65" s="32"/>
      <c r="B65" s="33"/>
      <c r="C65" s="32"/>
      <c r="D65" s="43" t="s">
        <v>55</v>
      </c>
      <c r="E65" s="46"/>
      <c r="F65" s="46"/>
      <c r="G65" s="43" t="s">
        <v>56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20"/>
      <c r="L66" s="20"/>
    </row>
    <row r="67" spans="2:12" ht="10">
      <c r="B67" s="20"/>
      <c r="L67" s="20"/>
    </row>
    <row r="68" spans="2:12" ht="10">
      <c r="B68" s="20"/>
      <c r="L68" s="20"/>
    </row>
    <row r="69" spans="2:12" ht="10">
      <c r="B69" s="20"/>
      <c r="L69" s="20"/>
    </row>
    <row r="70" spans="2:12" ht="10">
      <c r="B70" s="20"/>
      <c r="L70" s="20"/>
    </row>
    <row r="71" spans="2:12" ht="10">
      <c r="B71" s="20"/>
      <c r="L71" s="20"/>
    </row>
    <row r="72" spans="2:12" ht="10">
      <c r="B72" s="20"/>
      <c r="L72" s="20"/>
    </row>
    <row r="73" spans="2:12" ht="10">
      <c r="B73" s="20"/>
      <c r="L73" s="20"/>
    </row>
    <row r="74" spans="2:12" ht="10">
      <c r="B74" s="20"/>
      <c r="L74" s="20"/>
    </row>
    <row r="75" spans="2:12" ht="10">
      <c r="B75" s="20"/>
      <c r="L75" s="20"/>
    </row>
    <row r="76" spans="1:31" s="2" customFormat="1" ht="12.5">
      <c r="A76" s="32"/>
      <c r="B76" s="33"/>
      <c r="C76" s="32"/>
      <c r="D76" s="45" t="s">
        <v>53</v>
      </c>
      <c r="E76" s="35"/>
      <c r="F76" s="112" t="s">
        <v>54</v>
      </c>
      <c r="G76" s="45" t="s">
        <v>53</v>
      </c>
      <c r="H76" s="35"/>
      <c r="I76" s="35"/>
      <c r="J76" s="113" t="s">
        <v>54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139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3.25" customHeight="1">
      <c r="A85" s="32"/>
      <c r="B85" s="33"/>
      <c r="C85" s="32"/>
      <c r="D85" s="32"/>
      <c r="E85" s="254" t="str">
        <f>E7</f>
        <v>Rekonstrukce místních komunikací v sídlišti K Hradišťku v Dačicích - I. Etapa - aktualizace</v>
      </c>
      <c r="F85" s="255"/>
      <c r="G85" s="255"/>
      <c r="H85" s="255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12" s="1" customFormat="1" ht="12" customHeight="1">
      <c r="B86" s="20"/>
      <c r="C86" s="27" t="s">
        <v>135</v>
      </c>
      <c r="L86" s="20"/>
    </row>
    <row r="87" spans="1:31" s="2" customFormat="1" ht="23.25" customHeight="1">
      <c r="A87" s="32"/>
      <c r="B87" s="33"/>
      <c r="C87" s="32"/>
      <c r="D87" s="32"/>
      <c r="E87" s="254" t="s">
        <v>1522</v>
      </c>
      <c r="F87" s="256"/>
      <c r="G87" s="256"/>
      <c r="H87" s="256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137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16" t="str">
        <f>E11</f>
        <v>SO 103 - OZ Jiřího z Poděbrad</v>
      </c>
      <c r="F89" s="256"/>
      <c r="G89" s="256"/>
      <c r="H89" s="256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2"/>
      <c r="E91" s="32"/>
      <c r="F91" s="25" t="str">
        <f>F14</f>
        <v>Dačice</v>
      </c>
      <c r="G91" s="32"/>
      <c r="H91" s="32"/>
      <c r="I91" s="27" t="s">
        <v>22</v>
      </c>
      <c r="J91" s="55" t="str">
        <f>IF(J14="","",J14)</f>
        <v>21. 10. 2021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40" customHeight="1">
      <c r="A93" s="32"/>
      <c r="B93" s="33"/>
      <c r="C93" s="27" t="s">
        <v>24</v>
      </c>
      <c r="D93" s="32"/>
      <c r="E93" s="32"/>
      <c r="F93" s="25" t="str">
        <f>E17</f>
        <v>Město Dačice, Krajířova 27, 380 13 Dačice</v>
      </c>
      <c r="G93" s="32"/>
      <c r="H93" s="32"/>
      <c r="I93" s="27" t="s">
        <v>31</v>
      </c>
      <c r="J93" s="30" t="str">
        <f>E23</f>
        <v>Ing. arch. Martin Jirovský Ph.D., MBA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40" customHeight="1">
      <c r="A94" s="32"/>
      <c r="B94" s="33"/>
      <c r="C94" s="27" t="s">
        <v>29</v>
      </c>
      <c r="D94" s="32"/>
      <c r="E94" s="32"/>
      <c r="F94" s="25" t="str">
        <f>IF(E20="","",E20)</f>
        <v>Vyplň údaj</v>
      </c>
      <c r="G94" s="32"/>
      <c r="H94" s="32"/>
      <c r="I94" s="27" t="s">
        <v>35</v>
      </c>
      <c r="J94" s="30" t="str">
        <f>E26</f>
        <v>Centrum služeb Staré město; Petra Stejskalová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140</v>
      </c>
      <c r="D96" s="106"/>
      <c r="E96" s="106"/>
      <c r="F96" s="106"/>
      <c r="G96" s="106"/>
      <c r="H96" s="106"/>
      <c r="I96" s="106"/>
      <c r="J96" s="115" t="s">
        <v>141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10.2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customHeight="1">
      <c r="A98" s="32"/>
      <c r="B98" s="33"/>
      <c r="C98" s="116" t="s">
        <v>142</v>
      </c>
      <c r="D98" s="32"/>
      <c r="E98" s="32"/>
      <c r="F98" s="32"/>
      <c r="G98" s="32"/>
      <c r="H98" s="32"/>
      <c r="I98" s="32"/>
      <c r="J98" s="71">
        <f>J127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143</v>
      </c>
    </row>
    <row r="99" spans="2:12" s="9" customFormat="1" ht="25" customHeight="1">
      <c r="B99" s="117"/>
      <c r="D99" s="118" t="s">
        <v>144</v>
      </c>
      <c r="E99" s="119"/>
      <c r="F99" s="119"/>
      <c r="G99" s="119"/>
      <c r="H99" s="119"/>
      <c r="I99" s="119"/>
      <c r="J99" s="120">
        <f>J128</f>
        <v>0</v>
      </c>
      <c r="L99" s="117"/>
    </row>
    <row r="100" spans="2:12" s="10" customFormat="1" ht="19.9" customHeight="1">
      <c r="B100" s="121"/>
      <c r="D100" s="122" t="s">
        <v>145</v>
      </c>
      <c r="E100" s="123"/>
      <c r="F100" s="123"/>
      <c r="G100" s="123"/>
      <c r="H100" s="123"/>
      <c r="I100" s="123"/>
      <c r="J100" s="124">
        <f>J129</f>
        <v>0</v>
      </c>
      <c r="L100" s="121"/>
    </row>
    <row r="101" spans="2:12" s="10" customFormat="1" ht="19.9" customHeight="1">
      <c r="B101" s="121"/>
      <c r="D101" s="122" t="s">
        <v>1524</v>
      </c>
      <c r="E101" s="123"/>
      <c r="F101" s="123"/>
      <c r="G101" s="123"/>
      <c r="H101" s="123"/>
      <c r="I101" s="123"/>
      <c r="J101" s="124">
        <f>J195</f>
        <v>0</v>
      </c>
      <c r="L101" s="121"/>
    </row>
    <row r="102" spans="2:12" s="10" customFormat="1" ht="19.9" customHeight="1">
      <c r="B102" s="121"/>
      <c r="D102" s="122" t="s">
        <v>148</v>
      </c>
      <c r="E102" s="123"/>
      <c r="F102" s="123"/>
      <c r="G102" s="123"/>
      <c r="H102" s="123"/>
      <c r="I102" s="123"/>
      <c r="J102" s="124">
        <f>J198</f>
        <v>0</v>
      </c>
      <c r="L102" s="121"/>
    </row>
    <row r="103" spans="2:12" s="10" customFormat="1" ht="19.9" customHeight="1">
      <c r="B103" s="121"/>
      <c r="D103" s="122" t="s">
        <v>150</v>
      </c>
      <c r="E103" s="123"/>
      <c r="F103" s="123"/>
      <c r="G103" s="123"/>
      <c r="H103" s="123"/>
      <c r="I103" s="123"/>
      <c r="J103" s="124">
        <f>J281</f>
        <v>0</v>
      </c>
      <c r="L103" s="121"/>
    </row>
    <row r="104" spans="2:12" s="10" customFormat="1" ht="19.9" customHeight="1">
      <c r="B104" s="121"/>
      <c r="D104" s="122" t="s">
        <v>151</v>
      </c>
      <c r="E104" s="123"/>
      <c r="F104" s="123"/>
      <c r="G104" s="123"/>
      <c r="H104" s="123"/>
      <c r="I104" s="123"/>
      <c r="J104" s="124">
        <f>J339</f>
        <v>0</v>
      </c>
      <c r="L104" s="121"/>
    </row>
    <row r="105" spans="2:12" s="10" customFormat="1" ht="19.9" customHeight="1">
      <c r="B105" s="121"/>
      <c r="D105" s="122" t="s">
        <v>152</v>
      </c>
      <c r="E105" s="123"/>
      <c r="F105" s="123"/>
      <c r="G105" s="123"/>
      <c r="H105" s="123"/>
      <c r="I105" s="123"/>
      <c r="J105" s="124">
        <f>J353</f>
        <v>0</v>
      </c>
      <c r="L105" s="12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customHeight="1">
      <c r="A107" s="32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7" customHeight="1">
      <c r="A111" s="32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157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3.25" customHeight="1">
      <c r="A115" s="32"/>
      <c r="B115" s="33"/>
      <c r="C115" s="32"/>
      <c r="D115" s="32"/>
      <c r="E115" s="254" t="str">
        <f>E7</f>
        <v>Rekonstrukce místních komunikací v sídlišti K Hradišťku v Dačicích - I. Etapa - aktualizace</v>
      </c>
      <c r="F115" s="255"/>
      <c r="G115" s="255"/>
      <c r="H115" s="255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12" s="1" customFormat="1" ht="12" customHeight="1">
      <c r="B116" s="20"/>
      <c r="C116" s="27" t="s">
        <v>135</v>
      </c>
      <c r="L116" s="20"/>
    </row>
    <row r="117" spans="1:31" s="2" customFormat="1" ht="23.25" customHeight="1">
      <c r="A117" s="32"/>
      <c r="B117" s="33"/>
      <c r="C117" s="32"/>
      <c r="D117" s="32"/>
      <c r="E117" s="254" t="s">
        <v>1522</v>
      </c>
      <c r="F117" s="256"/>
      <c r="G117" s="256"/>
      <c r="H117" s="256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137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16" t="str">
        <f>E11</f>
        <v>SO 103 - OZ Jiřího z Poděbrad</v>
      </c>
      <c r="F119" s="256"/>
      <c r="G119" s="256"/>
      <c r="H119" s="256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F14</f>
        <v>Dačice</v>
      </c>
      <c r="G121" s="32"/>
      <c r="H121" s="32"/>
      <c r="I121" s="27" t="s">
        <v>22</v>
      </c>
      <c r="J121" s="55" t="str">
        <f>IF(J14="","",J14)</f>
        <v>21. 10. 2021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40" customHeight="1">
      <c r="A123" s="32"/>
      <c r="B123" s="33"/>
      <c r="C123" s="27" t="s">
        <v>24</v>
      </c>
      <c r="D123" s="32"/>
      <c r="E123" s="32"/>
      <c r="F123" s="25" t="str">
        <f>E17</f>
        <v>Město Dačice, Krajířova 27, 380 13 Dačice</v>
      </c>
      <c r="G123" s="32"/>
      <c r="H123" s="32"/>
      <c r="I123" s="27" t="s">
        <v>31</v>
      </c>
      <c r="J123" s="30" t="str">
        <f>E23</f>
        <v>Ing. arch. Martin Jirovský Ph.D., MBA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40" customHeight="1">
      <c r="A124" s="32"/>
      <c r="B124" s="33"/>
      <c r="C124" s="27" t="s">
        <v>29</v>
      </c>
      <c r="D124" s="32"/>
      <c r="E124" s="32"/>
      <c r="F124" s="25" t="str">
        <f>IF(E20="","",E20)</f>
        <v>Vyplň údaj</v>
      </c>
      <c r="G124" s="32"/>
      <c r="H124" s="32"/>
      <c r="I124" s="27" t="s">
        <v>35</v>
      </c>
      <c r="J124" s="30" t="str">
        <f>E26</f>
        <v>Centrum služeb Staré město; Petra Stejskalová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2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25"/>
      <c r="B126" s="126"/>
      <c r="C126" s="127" t="s">
        <v>158</v>
      </c>
      <c r="D126" s="128" t="s">
        <v>63</v>
      </c>
      <c r="E126" s="128" t="s">
        <v>59</v>
      </c>
      <c r="F126" s="128" t="s">
        <v>60</v>
      </c>
      <c r="G126" s="128" t="s">
        <v>159</v>
      </c>
      <c r="H126" s="128" t="s">
        <v>160</v>
      </c>
      <c r="I126" s="128" t="s">
        <v>161</v>
      </c>
      <c r="J126" s="128" t="s">
        <v>141</v>
      </c>
      <c r="K126" s="129" t="s">
        <v>162</v>
      </c>
      <c r="L126" s="130"/>
      <c r="M126" s="62" t="s">
        <v>1</v>
      </c>
      <c r="N126" s="63" t="s">
        <v>42</v>
      </c>
      <c r="O126" s="63" t="s">
        <v>163</v>
      </c>
      <c r="P126" s="63" t="s">
        <v>164</v>
      </c>
      <c r="Q126" s="63" t="s">
        <v>165</v>
      </c>
      <c r="R126" s="63" t="s">
        <v>166</v>
      </c>
      <c r="S126" s="63" t="s">
        <v>167</v>
      </c>
      <c r="T126" s="64" t="s">
        <v>168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75" customHeight="1">
      <c r="A127" s="32"/>
      <c r="B127" s="33"/>
      <c r="C127" s="69" t="s">
        <v>169</v>
      </c>
      <c r="D127" s="32"/>
      <c r="E127" s="32"/>
      <c r="F127" s="32"/>
      <c r="G127" s="32"/>
      <c r="H127" s="32"/>
      <c r="I127" s="32"/>
      <c r="J127" s="131">
        <f>BK127</f>
        <v>0</v>
      </c>
      <c r="K127" s="32"/>
      <c r="L127" s="33"/>
      <c r="M127" s="65"/>
      <c r="N127" s="56"/>
      <c r="O127" s="66"/>
      <c r="P127" s="132">
        <f>P128</f>
        <v>0</v>
      </c>
      <c r="Q127" s="66"/>
      <c r="R127" s="132">
        <f>R128</f>
        <v>4289.210145069999</v>
      </c>
      <c r="S127" s="66"/>
      <c r="T127" s="133">
        <f>T128</f>
        <v>1022.2893799999999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77</v>
      </c>
      <c r="AU127" s="17" t="s">
        <v>143</v>
      </c>
      <c r="BK127" s="134">
        <f>BK128</f>
        <v>0</v>
      </c>
    </row>
    <row r="128" spans="2:63" s="12" customFormat="1" ht="25.9" customHeight="1">
      <c r="B128" s="135"/>
      <c r="D128" s="136" t="s">
        <v>77</v>
      </c>
      <c r="E128" s="137" t="s">
        <v>170</v>
      </c>
      <c r="F128" s="137" t="s">
        <v>171</v>
      </c>
      <c r="I128" s="138"/>
      <c r="J128" s="139">
        <f>BK128</f>
        <v>0</v>
      </c>
      <c r="L128" s="135"/>
      <c r="M128" s="140"/>
      <c r="N128" s="141"/>
      <c r="O128" s="141"/>
      <c r="P128" s="142">
        <f>P129+P195+P198+P281+P339+P353</f>
        <v>0</v>
      </c>
      <c r="Q128" s="141"/>
      <c r="R128" s="142">
        <f>R129+R195+R198+R281+R339+R353</f>
        <v>4289.210145069999</v>
      </c>
      <c r="S128" s="141"/>
      <c r="T128" s="143">
        <f>T129+T195+T198+T281+T339+T353</f>
        <v>1022.2893799999999</v>
      </c>
      <c r="AR128" s="136" t="s">
        <v>85</v>
      </c>
      <c r="AT128" s="144" t="s">
        <v>77</v>
      </c>
      <c r="AU128" s="144" t="s">
        <v>78</v>
      </c>
      <c r="AY128" s="136" t="s">
        <v>172</v>
      </c>
      <c r="BK128" s="145">
        <f>BK129+BK195+BK198+BK281+BK339+BK353</f>
        <v>0</v>
      </c>
    </row>
    <row r="129" spans="2:63" s="12" customFormat="1" ht="22.75" customHeight="1">
      <c r="B129" s="135"/>
      <c r="D129" s="136" t="s">
        <v>77</v>
      </c>
      <c r="E129" s="146" t="s">
        <v>85</v>
      </c>
      <c r="F129" s="146" t="s">
        <v>173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SUM(P130:P194)</f>
        <v>0</v>
      </c>
      <c r="Q129" s="141"/>
      <c r="R129" s="142">
        <f>SUM(R130:R194)</f>
        <v>0.109356</v>
      </c>
      <c r="S129" s="141"/>
      <c r="T129" s="143">
        <f>SUM(T130:T194)</f>
        <v>1019.69138</v>
      </c>
      <c r="AR129" s="136" t="s">
        <v>85</v>
      </c>
      <c r="AT129" s="144" t="s">
        <v>77</v>
      </c>
      <c r="AU129" s="144" t="s">
        <v>85</v>
      </c>
      <c r="AY129" s="136" t="s">
        <v>172</v>
      </c>
      <c r="BK129" s="145">
        <f>SUM(BK130:BK194)</f>
        <v>0</v>
      </c>
    </row>
    <row r="130" spans="1:65" s="2" customFormat="1" ht="24.15" customHeight="1">
      <c r="A130" s="32"/>
      <c r="B130" s="148"/>
      <c r="C130" s="149" t="s">
        <v>85</v>
      </c>
      <c r="D130" s="149" t="s">
        <v>174</v>
      </c>
      <c r="E130" s="150" t="s">
        <v>1796</v>
      </c>
      <c r="F130" s="151" t="s">
        <v>1797</v>
      </c>
      <c r="G130" s="152" t="s">
        <v>177</v>
      </c>
      <c r="H130" s="153">
        <v>7.69</v>
      </c>
      <c r="I130" s="154"/>
      <c r="J130" s="155">
        <f>ROUND(I130*H130,2)</f>
        <v>0</v>
      </c>
      <c r="K130" s="151" t="s">
        <v>178</v>
      </c>
      <c r="L130" s="33"/>
      <c r="M130" s="156" t="s">
        <v>1</v>
      </c>
      <c r="N130" s="157" t="s">
        <v>43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0.417</v>
      </c>
      <c r="T130" s="159">
        <f>S130*H130</f>
        <v>3.20673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0" t="s">
        <v>179</v>
      </c>
      <c r="AT130" s="160" t="s">
        <v>174</v>
      </c>
      <c r="AU130" s="160" t="s">
        <v>88</v>
      </c>
      <c r="AY130" s="17" t="s">
        <v>172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7" t="s">
        <v>85</v>
      </c>
      <c r="BK130" s="161">
        <f>ROUND(I130*H130,2)</f>
        <v>0</v>
      </c>
      <c r="BL130" s="17" t="s">
        <v>179</v>
      </c>
      <c r="BM130" s="160" t="s">
        <v>1999</v>
      </c>
    </row>
    <row r="131" spans="2:51" s="13" customFormat="1" ht="10">
      <c r="B131" s="162"/>
      <c r="D131" s="163" t="s">
        <v>181</v>
      </c>
      <c r="E131" s="164" t="s">
        <v>1</v>
      </c>
      <c r="F131" s="165" t="s">
        <v>2000</v>
      </c>
      <c r="H131" s="166">
        <v>7.69</v>
      </c>
      <c r="I131" s="167"/>
      <c r="L131" s="162"/>
      <c r="M131" s="168"/>
      <c r="N131" s="169"/>
      <c r="O131" s="169"/>
      <c r="P131" s="169"/>
      <c r="Q131" s="169"/>
      <c r="R131" s="169"/>
      <c r="S131" s="169"/>
      <c r="T131" s="170"/>
      <c r="AT131" s="164" t="s">
        <v>181</v>
      </c>
      <c r="AU131" s="164" t="s">
        <v>88</v>
      </c>
      <c r="AV131" s="13" t="s">
        <v>88</v>
      </c>
      <c r="AW131" s="13" t="s">
        <v>34</v>
      </c>
      <c r="AX131" s="13" t="s">
        <v>85</v>
      </c>
      <c r="AY131" s="164" t="s">
        <v>172</v>
      </c>
    </row>
    <row r="132" spans="1:65" s="2" customFormat="1" ht="24.15" customHeight="1">
      <c r="A132" s="32"/>
      <c r="B132" s="148"/>
      <c r="C132" s="149" t="s">
        <v>88</v>
      </c>
      <c r="D132" s="149" t="s">
        <v>174</v>
      </c>
      <c r="E132" s="150" t="s">
        <v>1525</v>
      </c>
      <c r="F132" s="151" t="s">
        <v>1526</v>
      </c>
      <c r="G132" s="152" t="s">
        <v>177</v>
      </c>
      <c r="H132" s="153">
        <v>20.9</v>
      </c>
      <c r="I132" s="154"/>
      <c r="J132" s="155">
        <f>ROUND(I132*H132,2)</f>
        <v>0</v>
      </c>
      <c r="K132" s="151" t="s">
        <v>178</v>
      </c>
      <c r="L132" s="33"/>
      <c r="M132" s="156" t="s">
        <v>1</v>
      </c>
      <c r="N132" s="157" t="s">
        <v>43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0.32</v>
      </c>
      <c r="T132" s="159">
        <f>S132*H132</f>
        <v>6.688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0" t="s">
        <v>179</v>
      </c>
      <c r="AT132" s="160" t="s">
        <v>174</v>
      </c>
      <c r="AU132" s="160" t="s">
        <v>88</v>
      </c>
      <c r="AY132" s="17" t="s">
        <v>172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7" t="s">
        <v>85</v>
      </c>
      <c r="BK132" s="161">
        <f>ROUND(I132*H132,2)</f>
        <v>0</v>
      </c>
      <c r="BL132" s="17" t="s">
        <v>179</v>
      </c>
      <c r="BM132" s="160" t="s">
        <v>2001</v>
      </c>
    </row>
    <row r="133" spans="2:51" s="13" customFormat="1" ht="10">
      <c r="B133" s="162"/>
      <c r="D133" s="163" t="s">
        <v>181</v>
      </c>
      <c r="E133" s="164" t="s">
        <v>1</v>
      </c>
      <c r="F133" s="165" t="s">
        <v>2002</v>
      </c>
      <c r="H133" s="166">
        <v>20.9</v>
      </c>
      <c r="I133" s="167"/>
      <c r="L133" s="162"/>
      <c r="M133" s="168"/>
      <c r="N133" s="169"/>
      <c r="O133" s="169"/>
      <c r="P133" s="169"/>
      <c r="Q133" s="169"/>
      <c r="R133" s="169"/>
      <c r="S133" s="169"/>
      <c r="T133" s="170"/>
      <c r="AT133" s="164" t="s">
        <v>181</v>
      </c>
      <c r="AU133" s="164" t="s">
        <v>88</v>
      </c>
      <c r="AV133" s="13" t="s">
        <v>88</v>
      </c>
      <c r="AW133" s="13" t="s">
        <v>34</v>
      </c>
      <c r="AX133" s="13" t="s">
        <v>85</v>
      </c>
      <c r="AY133" s="164" t="s">
        <v>172</v>
      </c>
    </row>
    <row r="134" spans="1:65" s="2" customFormat="1" ht="24.15" customHeight="1">
      <c r="A134" s="32"/>
      <c r="B134" s="148"/>
      <c r="C134" s="149" t="s">
        <v>186</v>
      </c>
      <c r="D134" s="149" t="s">
        <v>174</v>
      </c>
      <c r="E134" s="150" t="s">
        <v>2003</v>
      </c>
      <c r="F134" s="151" t="s">
        <v>2004</v>
      </c>
      <c r="G134" s="152" t="s">
        <v>177</v>
      </c>
      <c r="H134" s="153">
        <v>59.11</v>
      </c>
      <c r="I134" s="154"/>
      <c r="J134" s="155">
        <f>ROUND(I134*H134,2)</f>
        <v>0</v>
      </c>
      <c r="K134" s="151" t="s">
        <v>178</v>
      </c>
      <c r="L134" s="33"/>
      <c r="M134" s="156" t="s">
        <v>1</v>
      </c>
      <c r="N134" s="157" t="s">
        <v>43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0.295</v>
      </c>
      <c r="T134" s="159">
        <f>S134*H134</f>
        <v>17.43745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0" t="s">
        <v>179</v>
      </c>
      <c r="AT134" s="160" t="s">
        <v>174</v>
      </c>
      <c r="AU134" s="160" t="s">
        <v>88</v>
      </c>
      <c r="AY134" s="17" t="s">
        <v>172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7" t="s">
        <v>85</v>
      </c>
      <c r="BK134" s="161">
        <f>ROUND(I134*H134,2)</f>
        <v>0</v>
      </c>
      <c r="BL134" s="17" t="s">
        <v>179</v>
      </c>
      <c r="BM134" s="160" t="s">
        <v>2005</v>
      </c>
    </row>
    <row r="135" spans="2:51" s="13" customFormat="1" ht="10">
      <c r="B135" s="162"/>
      <c r="D135" s="163" t="s">
        <v>181</v>
      </c>
      <c r="E135" s="164" t="s">
        <v>1</v>
      </c>
      <c r="F135" s="165" t="s">
        <v>2006</v>
      </c>
      <c r="H135" s="166">
        <v>59.11</v>
      </c>
      <c r="I135" s="167"/>
      <c r="L135" s="162"/>
      <c r="M135" s="168"/>
      <c r="N135" s="169"/>
      <c r="O135" s="169"/>
      <c r="P135" s="169"/>
      <c r="Q135" s="169"/>
      <c r="R135" s="169"/>
      <c r="S135" s="169"/>
      <c r="T135" s="170"/>
      <c r="AT135" s="164" t="s">
        <v>181</v>
      </c>
      <c r="AU135" s="164" t="s">
        <v>88</v>
      </c>
      <c r="AV135" s="13" t="s">
        <v>88</v>
      </c>
      <c r="AW135" s="13" t="s">
        <v>34</v>
      </c>
      <c r="AX135" s="13" t="s">
        <v>85</v>
      </c>
      <c r="AY135" s="164" t="s">
        <v>172</v>
      </c>
    </row>
    <row r="136" spans="1:65" s="2" customFormat="1" ht="24.15" customHeight="1">
      <c r="A136" s="32"/>
      <c r="B136" s="148"/>
      <c r="C136" s="149" t="s">
        <v>179</v>
      </c>
      <c r="D136" s="149" t="s">
        <v>174</v>
      </c>
      <c r="E136" s="150" t="s">
        <v>1533</v>
      </c>
      <c r="F136" s="151" t="s">
        <v>1534</v>
      </c>
      <c r="G136" s="152" t="s">
        <v>177</v>
      </c>
      <c r="H136" s="153">
        <v>103.46</v>
      </c>
      <c r="I136" s="154"/>
      <c r="J136" s="155">
        <f>ROUND(I136*H136,2)</f>
        <v>0</v>
      </c>
      <c r="K136" s="151" t="s">
        <v>178</v>
      </c>
      <c r="L136" s="33"/>
      <c r="M136" s="156" t="s">
        <v>1</v>
      </c>
      <c r="N136" s="157" t="s">
        <v>43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0.17</v>
      </c>
      <c r="T136" s="159">
        <f>S136*H136</f>
        <v>17.5882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0" t="s">
        <v>179</v>
      </c>
      <c r="AT136" s="160" t="s">
        <v>174</v>
      </c>
      <c r="AU136" s="160" t="s">
        <v>88</v>
      </c>
      <c r="AY136" s="17" t="s">
        <v>172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7" t="s">
        <v>85</v>
      </c>
      <c r="BK136" s="161">
        <f>ROUND(I136*H136,2)</f>
        <v>0</v>
      </c>
      <c r="BL136" s="17" t="s">
        <v>179</v>
      </c>
      <c r="BM136" s="160" t="s">
        <v>2007</v>
      </c>
    </row>
    <row r="137" spans="2:51" s="13" customFormat="1" ht="10">
      <c r="B137" s="162"/>
      <c r="D137" s="163" t="s">
        <v>181</v>
      </c>
      <c r="E137" s="164" t="s">
        <v>1</v>
      </c>
      <c r="F137" s="165" t="s">
        <v>2008</v>
      </c>
      <c r="H137" s="166">
        <v>103.46</v>
      </c>
      <c r="I137" s="167"/>
      <c r="L137" s="162"/>
      <c r="M137" s="168"/>
      <c r="N137" s="169"/>
      <c r="O137" s="169"/>
      <c r="P137" s="169"/>
      <c r="Q137" s="169"/>
      <c r="R137" s="169"/>
      <c r="S137" s="169"/>
      <c r="T137" s="170"/>
      <c r="AT137" s="164" t="s">
        <v>181</v>
      </c>
      <c r="AU137" s="164" t="s">
        <v>88</v>
      </c>
      <c r="AV137" s="13" t="s">
        <v>88</v>
      </c>
      <c r="AW137" s="13" t="s">
        <v>34</v>
      </c>
      <c r="AX137" s="13" t="s">
        <v>85</v>
      </c>
      <c r="AY137" s="164" t="s">
        <v>172</v>
      </c>
    </row>
    <row r="138" spans="1:65" s="2" customFormat="1" ht="24.15" customHeight="1">
      <c r="A138" s="32"/>
      <c r="B138" s="148"/>
      <c r="C138" s="149" t="s">
        <v>197</v>
      </c>
      <c r="D138" s="149" t="s">
        <v>174</v>
      </c>
      <c r="E138" s="150" t="s">
        <v>1809</v>
      </c>
      <c r="F138" s="151" t="s">
        <v>1810</v>
      </c>
      <c r="G138" s="152" t="s">
        <v>177</v>
      </c>
      <c r="H138" s="153">
        <v>103.46</v>
      </c>
      <c r="I138" s="154"/>
      <c r="J138" s="155">
        <f>ROUND(I138*H138,2)</f>
        <v>0</v>
      </c>
      <c r="K138" s="151" t="s">
        <v>178</v>
      </c>
      <c r="L138" s="33"/>
      <c r="M138" s="156" t="s">
        <v>1</v>
      </c>
      <c r="N138" s="157" t="s">
        <v>43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0.29</v>
      </c>
      <c r="T138" s="159">
        <f>S138*H138</f>
        <v>30.003399999999996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0" t="s">
        <v>179</v>
      </c>
      <c r="AT138" s="160" t="s">
        <v>174</v>
      </c>
      <c r="AU138" s="160" t="s">
        <v>88</v>
      </c>
      <c r="AY138" s="17" t="s">
        <v>172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7" t="s">
        <v>85</v>
      </c>
      <c r="BK138" s="161">
        <f>ROUND(I138*H138,2)</f>
        <v>0</v>
      </c>
      <c r="BL138" s="17" t="s">
        <v>179</v>
      </c>
      <c r="BM138" s="160" t="s">
        <v>2009</v>
      </c>
    </row>
    <row r="139" spans="2:51" s="13" customFormat="1" ht="10">
      <c r="B139" s="162"/>
      <c r="D139" s="163" t="s">
        <v>181</v>
      </c>
      <c r="E139" s="164" t="s">
        <v>1</v>
      </c>
      <c r="F139" s="165" t="s">
        <v>2008</v>
      </c>
      <c r="H139" s="166">
        <v>103.46</v>
      </c>
      <c r="I139" s="167"/>
      <c r="L139" s="162"/>
      <c r="M139" s="168"/>
      <c r="N139" s="169"/>
      <c r="O139" s="169"/>
      <c r="P139" s="169"/>
      <c r="Q139" s="169"/>
      <c r="R139" s="169"/>
      <c r="S139" s="169"/>
      <c r="T139" s="170"/>
      <c r="AT139" s="164" t="s">
        <v>181</v>
      </c>
      <c r="AU139" s="164" t="s">
        <v>88</v>
      </c>
      <c r="AV139" s="13" t="s">
        <v>88</v>
      </c>
      <c r="AW139" s="13" t="s">
        <v>34</v>
      </c>
      <c r="AX139" s="13" t="s">
        <v>85</v>
      </c>
      <c r="AY139" s="164" t="s">
        <v>172</v>
      </c>
    </row>
    <row r="140" spans="1:65" s="2" customFormat="1" ht="24.15" customHeight="1">
      <c r="A140" s="32"/>
      <c r="B140" s="148"/>
      <c r="C140" s="149" t="s">
        <v>202</v>
      </c>
      <c r="D140" s="149" t="s">
        <v>174</v>
      </c>
      <c r="E140" s="150" t="s">
        <v>2010</v>
      </c>
      <c r="F140" s="151" t="s">
        <v>2011</v>
      </c>
      <c r="G140" s="152" t="s">
        <v>177</v>
      </c>
      <c r="H140" s="153">
        <v>896.54</v>
      </c>
      <c r="I140" s="154"/>
      <c r="J140" s="155">
        <f>ROUND(I140*H140,2)</f>
        <v>0</v>
      </c>
      <c r="K140" s="151" t="s">
        <v>1</v>
      </c>
      <c r="L140" s="33"/>
      <c r="M140" s="156" t="s">
        <v>1</v>
      </c>
      <c r="N140" s="157" t="s">
        <v>43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0.58</v>
      </c>
      <c r="T140" s="159">
        <f>S140*H140</f>
        <v>519.9931999999999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0" t="s">
        <v>179</v>
      </c>
      <c r="AT140" s="160" t="s">
        <v>174</v>
      </c>
      <c r="AU140" s="160" t="s">
        <v>88</v>
      </c>
      <c r="AY140" s="17" t="s">
        <v>172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7" t="s">
        <v>85</v>
      </c>
      <c r="BK140" s="161">
        <f>ROUND(I140*H140,2)</f>
        <v>0</v>
      </c>
      <c r="BL140" s="17" t="s">
        <v>179</v>
      </c>
      <c r="BM140" s="160" t="s">
        <v>2012</v>
      </c>
    </row>
    <row r="141" spans="2:51" s="13" customFormat="1" ht="10">
      <c r="B141" s="162"/>
      <c r="D141" s="163" t="s">
        <v>181</v>
      </c>
      <c r="E141" s="164" t="s">
        <v>1</v>
      </c>
      <c r="F141" s="165" t="s">
        <v>2013</v>
      </c>
      <c r="H141" s="166">
        <v>815.91</v>
      </c>
      <c r="I141" s="167"/>
      <c r="L141" s="162"/>
      <c r="M141" s="168"/>
      <c r="N141" s="169"/>
      <c r="O141" s="169"/>
      <c r="P141" s="169"/>
      <c r="Q141" s="169"/>
      <c r="R141" s="169"/>
      <c r="S141" s="169"/>
      <c r="T141" s="170"/>
      <c r="AT141" s="164" t="s">
        <v>181</v>
      </c>
      <c r="AU141" s="164" t="s">
        <v>88</v>
      </c>
      <c r="AV141" s="13" t="s">
        <v>88</v>
      </c>
      <c r="AW141" s="13" t="s">
        <v>34</v>
      </c>
      <c r="AX141" s="13" t="s">
        <v>78</v>
      </c>
      <c r="AY141" s="164" t="s">
        <v>172</v>
      </c>
    </row>
    <row r="142" spans="2:51" s="13" customFormat="1" ht="10">
      <c r="B142" s="162"/>
      <c r="D142" s="163" t="s">
        <v>181</v>
      </c>
      <c r="E142" s="164" t="s">
        <v>1</v>
      </c>
      <c r="F142" s="165" t="s">
        <v>2014</v>
      </c>
      <c r="H142" s="166">
        <v>80.63</v>
      </c>
      <c r="I142" s="167"/>
      <c r="L142" s="162"/>
      <c r="M142" s="168"/>
      <c r="N142" s="169"/>
      <c r="O142" s="169"/>
      <c r="P142" s="169"/>
      <c r="Q142" s="169"/>
      <c r="R142" s="169"/>
      <c r="S142" s="169"/>
      <c r="T142" s="170"/>
      <c r="AT142" s="164" t="s">
        <v>181</v>
      </c>
      <c r="AU142" s="164" t="s">
        <v>88</v>
      </c>
      <c r="AV142" s="13" t="s">
        <v>88</v>
      </c>
      <c r="AW142" s="13" t="s">
        <v>34</v>
      </c>
      <c r="AX142" s="13" t="s">
        <v>78</v>
      </c>
      <c r="AY142" s="164" t="s">
        <v>172</v>
      </c>
    </row>
    <row r="143" spans="2:51" s="14" customFormat="1" ht="10">
      <c r="B143" s="175"/>
      <c r="D143" s="163" t="s">
        <v>181</v>
      </c>
      <c r="E143" s="176" t="s">
        <v>1</v>
      </c>
      <c r="F143" s="177" t="s">
        <v>221</v>
      </c>
      <c r="H143" s="178">
        <v>896.54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181</v>
      </c>
      <c r="AU143" s="176" t="s">
        <v>88</v>
      </c>
      <c r="AV143" s="14" t="s">
        <v>179</v>
      </c>
      <c r="AW143" s="14" t="s">
        <v>34</v>
      </c>
      <c r="AX143" s="14" t="s">
        <v>85</v>
      </c>
      <c r="AY143" s="176" t="s">
        <v>172</v>
      </c>
    </row>
    <row r="144" spans="1:65" s="2" customFormat="1" ht="24.15" customHeight="1">
      <c r="A144" s="32"/>
      <c r="B144" s="148"/>
      <c r="C144" s="149" t="s">
        <v>206</v>
      </c>
      <c r="D144" s="149" t="s">
        <v>174</v>
      </c>
      <c r="E144" s="150" t="s">
        <v>1821</v>
      </c>
      <c r="F144" s="151" t="s">
        <v>1822</v>
      </c>
      <c r="G144" s="152" t="s">
        <v>177</v>
      </c>
      <c r="H144" s="153">
        <v>15.76</v>
      </c>
      <c r="I144" s="154"/>
      <c r="J144" s="155">
        <f>ROUND(I144*H144,2)</f>
        <v>0</v>
      </c>
      <c r="K144" s="151" t="s">
        <v>178</v>
      </c>
      <c r="L144" s="33"/>
      <c r="M144" s="156" t="s">
        <v>1</v>
      </c>
      <c r="N144" s="157" t="s">
        <v>43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0.24</v>
      </c>
      <c r="T144" s="159">
        <f>S144*H144</f>
        <v>3.7824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0" t="s">
        <v>179</v>
      </c>
      <c r="AT144" s="160" t="s">
        <v>174</v>
      </c>
      <c r="AU144" s="160" t="s">
        <v>88</v>
      </c>
      <c r="AY144" s="17" t="s">
        <v>172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7" t="s">
        <v>85</v>
      </c>
      <c r="BK144" s="161">
        <f>ROUND(I144*H144,2)</f>
        <v>0</v>
      </c>
      <c r="BL144" s="17" t="s">
        <v>179</v>
      </c>
      <c r="BM144" s="160" t="s">
        <v>2015</v>
      </c>
    </row>
    <row r="145" spans="2:51" s="13" customFormat="1" ht="10">
      <c r="B145" s="162"/>
      <c r="D145" s="163" t="s">
        <v>181</v>
      </c>
      <c r="E145" s="164" t="s">
        <v>1</v>
      </c>
      <c r="F145" s="165" t="s">
        <v>2016</v>
      </c>
      <c r="H145" s="166">
        <v>15.76</v>
      </c>
      <c r="I145" s="167"/>
      <c r="L145" s="162"/>
      <c r="M145" s="168"/>
      <c r="N145" s="169"/>
      <c r="O145" s="169"/>
      <c r="P145" s="169"/>
      <c r="Q145" s="169"/>
      <c r="R145" s="169"/>
      <c r="S145" s="169"/>
      <c r="T145" s="170"/>
      <c r="AT145" s="164" t="s">
        <v>181</v>
      </c>
      <c r="AU145" s="164" t="s">
        <v>88</v>
      </c>
      <c r="AV145" s="13" t="s">
        <v>88</v>
      </c>
      <c r="AW145" s="13" t="s">
        <v>34</v>
      </c>
      <c r="AX145" s="13" t="s">
        <v>85</v>
      </c>
      <c r="AY145" s="164" t="s">
        <v>172</v>
      </c>
    </row>
    <row r="146" spans="1:65" s="2" customFormat="1" ht="24.15" customHeight="1">
      <c r="A146" s="32"/>
      <c r="B146" s="148"/>
      <c r="C146" s="149" t="s">
        <v>211</v>
      </c>
      <c r="D146" s="149" t="s">
        <v>174</v>
      </c>
      <c r="E146" s="150" t="s">
        <v>2017</v>
      </c>
      <c r="F146" s="151" t="s">
        <v>2018</v>
      </c>
      <c r="G146" s="152" t="s">
        <v>177</v>
      </c>
      <c r="H146" s="153">
        <v>841.2</v>
      </c>
      <c r="I146" s="154"/>
      <c r="J146" s="155">
        <f>ROUND(I146*H146,2)</f>
        <v>0</v>
      </c>
      <c r="K146" s="151" t="s">
        <v>178</v>
      </c>
      <c r="L146" s="33"/>
      <c r="M146" s="156" t="s">
        <v>1</v>
      </c>
      <c r="N146" s="157" t="s">
        <v>43</v>
      </c>
      <c r="O146" s="58"/>
      <c r="P146" s="158">
        <f>O146*H146</f>
        <v>0</v>
      </c>
      <c r="Q146" s="158">
        <v>0.00013</v>
      </c>
      <c r="R146" s="158">
        <f>Q146*H146</f>
        <v>0.109356</v>
      </c>
      <c r="S146" s="158">
        <v>0.256</v>
      </c>
      <c r="T146" s="159">
        <f>S146*H146</f>
        <v>215.34720000000002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0" t="s">
        <v>179</v>
      </c>
      <c r="AT146" s="160" t="s">
        <v>174</v>
      </c>
      <c r="AU146" s="160" t="s">
        <v>88</v>
      </c>
      <c r="AY146" s="17" t="s">
        <v>172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7" t="s">
        <v>85</v>
      </c>
      <c r="BK146" s="161">
        <f>ROUND(I146*H146,2)</f>
        <v>0</v>
      </c>
      <c r="BL146" s="17" t="s">
        <v>179</v>
      </c>
      <c r="BM146" s="160" t="s">
        <v>2019</v>
      </c>
    </row>
    <row r="147" spans="2:51" s="13" customFormat="1" ht="10">
      <c r="B147" s="162"/>
      <c r="D147" s="163" t="s">
        <v>181</v>
      </c>
      <c r="E147" s="164" t="s">
        <v>1</v>
      </c>
      <c r="F147" s="165" t="s">
        <v>2020</v>
      </c>
      <c r="H147" s="166">
        <v>841.2</v>
      </c>
      <c r="I147" s="167"/>
      <c r="L147" s="162"/>
      <c r="M147" s="168"/>
      <c r="N147" s="169"/>
      <c r="O147" s="169"/>
      <c r="P147" s="169"/>
      <c r="Q147" s="169"/>
      <c r="R147" s="169"/>
      <c r="S147" s="169"/>
      <c r="T147" s="170"/>
      <c r="AT147" s="164" t="s">
        <v>181</v>
      </c>
      <c r="AU147" s="164" t="s">
        <v>88</v>
      </c>
      <c r="AV147" s="13" t="s">
        <v>88</v>
      </c>
      <c r="AW147" s="13" t="s">
        <v>34</v>
      </c>
      <c r="AX147" s="13" t="s">
        <v>85</v>
      </c>
      <c r="AY147" s="164" t="s">
        <v>172</v>
      </c>
    </row>
    <row r="148" spans="1:65" s="2" customFormat="1" ht="14.4" customHeight="1">
      <c r="A148" s="32"/>
      <c r="B148" s="148"/>
      <c r="C148" s="149" t="s">
        <v>222</v>
      </c>
      <c r="D148" s="149" t="s">
        <v>174</v>
      </c>
      <c r="E148" s="150" t="s">
        <v>667</v>
      </c>
      <c r="F148" s="151" t="s">
        <v>668</v>
      </c>
      <c r="G148" s="152" t="s">
        <v>200</v>
      </c>
      <c r="H148" s="153">
        <v>709.12</v>
      </c>
      <c r="I148" s="154"/>
      <c r="J148" s="155">
        <f>ROUND(I148*H148,2)</f>
        <v>0</v>
      </c>
      <c r="K148" s="151" t="s">
        <v>178</v>
      </c>
      <c r="L148" s="33"/>
      <c r="M148" s="156" t="s">
        <v>1</v>
      </c>
      <c r="N148" s="157" t="s">
        <v>43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0.29</v>
      </c>
      <c r="T148" s="159">
        <f>S148*H148</f>
        <v>205.64479999999998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0" t="s">
        <v>179</v>
      </c>
      <c r="AT148" s="160" t="s">
        <v>174</v>
      </c>
      <c r="AU148" s="160" t="s">
        <v>88</v>
      </c>
      <c r="AY148" s="17" t="s">
        <v>172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7" t="s">
        <v>85</v>
      </c>
      <c r="BK148" s="161">
        <f>ROUND(I148*H148,2)</f>
        <v>0</v>
      </c>
      <c r="BL148" s="17" t="s">
        <v>179</v>
      </c>
      <c r="BM148" s="160" t="s">
        <v>2021</v>
      </c>
    </row>
    <row r="149" spans="2:51" s="13" customFormat="1" ht="10">
      <c r="B149" s="162"/>
      <c r="D149" s="163" t="s">
        <v>181</v>
      </c>
      <c r="E149" s="164" t="s">
        <v>1</v>
      </c>
      <c r="F149" s="165" t="s">
        <v>2022</v>
      </c>
      <c r="H149" s="166">
        <v>709.12</v>
      </c>
      <c r="I149" s="167"/>
      <c r="L149" s="162"/>
      <c r="M149" s="168"/>
      <c r="N149" s="169"/>
      <c r="O149" s="169"/>
      <c r="P149" s="169"/>
      <c r="Q149" s="169"/>
      <c r="R149" s="169"/>
      <c r="S149" s="169"/>
      <c r="T149" s="170"/>
      <c r="AT149" s="164" t="s">
        <v>181</v>
      </c>
      <c r="AU149" s="164" t="s">
        <v>88</v>
      </c>
      <c r="AV149" s="13" t="s">
        <v>88</v>
      </c>
      <c r="AW149" s="13" t="s">
        <v>34</v>
      </c>
      <c r="AX149" s="13" t="s">
        <v>85</v>
      </c>
      <c r="AY149" s="164" t="s">
        <v>172</v>
      </c>
    </row>
    <row r="150" spans="1:65" s="2" customFormat="1" ht="24.15" customHeight="1">
      <c r="A150" s="32"/>
      <c r="B150" s="148"/>
      <c r="C150" s="149" t="s">
        <v>230</v>
      </c>
      <c r="D150" s="149" t="s">
        <v>174</v>
      </c>
      <c r="E150" s="150" t="s">
        <v>207</v>
      </c>
      <c r="F150" s="151" t="s">
        <v>208</v>
      </c>
      <c r="G150" s="152" t="s">
        <v>177</v>
      </c>
      <c r="H150" s="153">
        <v>360.01</v>
      </c>
      <c r="I150" s="154"/>
      <c r="J150" s="155">
        <f>ROUND(I150*H150,2)</f>
        <v>0</v>
      </c>
      <c r="K150" s="151" t="s">
        <v>178</v>
      </c>
      <c r="L150" s="33"/>
      <c r="M150" s="156" t="s">
        <v>1</v>
      </c>
      <c r="N150" s="157" t="s">
        <v>43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0" t="s">
        <v>179</v>
      </c>
      <c r="AT150" s="160" t="s">
        <v>174</v>
      </c>
      <c r="AU150" s="160" t="s">
        <v>88</v>
      </c>
      <c r="AY150" s="17" t="s">
        <v>172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7" t="s">
        <v>85</v>
      </c>
      <c r="BK150" s="161">
        <f>ROUND(I150*H150,2)</f>
        <v>0</v>
      </c>
      <c r="BL150" s="17" t="s">
        <v>179</v>
      </c>
      <c r="BM150" s="160" t="s">
        <v>2023</v>
      </c>
    </row>
    <row r="151" spans="2:51" s="13" customFormat="1" ht="10">
      <c r="B151" s="162"/>
      <c r="D151" s="163" t="s">
        <v>181</v>
      </c>
      <c r="E151" s="164" t="s">
        <v>1</v>
      </c>
      <c r="F151" s="165" t="s">
        <v>2024</v>
      </c>
      <c r="H151" s="166">
        <v>360.01</v>
      </c>
      <c r="I151" s="167"/>
      <c r="L151" s="162"/>
      <c r="M151" s="168"/>
      <c r="N151" s="169"/>
      <c r="O151" s="169"/>
      <c r="P151" s="169"/>
      <c r="Q151" s="169"/>
      <c r="R151" s="169"/>
      <c r="S151" s="169"/>
      <c r="T151" s="170"/>
      <c r="AT151" s="164" t="s">
        <v>181</v>
      </c>
      <c r="AU151" s="164" t="s">
        <v>88</v>
      </c>
      <c r="AV151" s="13" t="s">
        <v>88</v>
      </c>
      <c r="AW151" s="13" t="s">
        <v>34</v>
      </c>
      <c r="AX151" s="13" t="s">
        <v>85</v>
      </c>
      <c r="AY151" s="164" t="s">
        <v>172</v>
      </c>
    </row>
    <row r="152" spans="1:65" s="2" customFormat="1" ht="24.15" customHeight="1">
      <c r="A152" s="32"/>
      <c r="B152" s="148"/>
      <c r="C152" s="149" t="s">
        <v>234</v>
      </c>
      <c r="D152" s="149" t="s">
        <v>174</v>
      </c>
      <c r="E152" s="150" t="s">
        <v>1557</v>
      </c>
      <c r="F152" s="151" t="s">
        <v>1558</v>
      </c>
      <c r="G152" s="152" t="s">
        <v>214</v>
      </c>
      <c r="H152" s="153">
        <v>1213.447</v>
      </c>
      <c r="I152" s="154"/>
      <c r="J152" s="155">
        <f>ROUND(I152*H152,2)</f>
        <v>0</v>
      </c>
      <c r="K152" s="151" t="s">
        <v>178</v>
      </c>
      <c r="L152" s="33"/>
      <c r="M152" s="156" t="s">
        <v>1</v>
      </c>
      <c r="N152" s="157" t="s">
        <v>43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0" t="s">
        <v>179</v>
      </c>
      <c r="AT152" s="160" t="s">
        <v>174</v>
      </c>
      <c r="AU152" s="160" t="s">
        <v>88</v>
      </c>
      <c r="AY152" s="17" t="s">
        <v>172</v>
      </c>
      <c r="BE152" s="161">
        <f>IF(N152="základní",J152,0)</f>
        <v>0</v>
      </c>
      <c r="BF152" s="161">
        <f>IF(N152="snížená",J152,0)</f>
        <v>0</v>
      </c>
      <c r="BG152" s="161">
        <f>IF(N152="zákl. přenesená",J152,0)</f>
        <v>0</v>
      </c>
      <c r="BH152" s="161">
        <f>IF(N152="sníž. přenesená",J152,0)</f>
        <v>0</v>
      </c>
      <c r="BI152" s="161">
        <f>IF(N152="nulová",J152,0)</f>
        <v>0</v>
      </c>
      <c r="BJ152" s="17" t="s">
        <v>85</v>
      </c>
      <c r="BK152" s="161">
        <f>ROUND(I152*H152,2)</f>
        <v>0</v>
      </c>
      <c r="BL152" s="17" t="s">
        <v>179</v>
      </c>
      <c r="BM152" s="160" t="s">
        <v>2025</v>
      </c>
    </row>
    <row r="153" spans="2:51" s="13" customFormat="1" ht="10">
      <c r="B153" s="162"/>
      <c r="D153" s="163" t="s">
        <v>181</v>
      </c>
      <c r="E153" s="164" t="s">
        <v>1</v>
      </c>
      <c r="F153" s="165" t="s">
        <v>2026</v>
      </c>
      <c r="H153" s="166">
        <v>35.94</v>
      </c>
      <c r="I153" s="167"/>
      <c r="L153" s="162"/>
      <c r="M153" s="168"/>
      <c r="N153" s="169"/>
      <c r="O153" s="169"/>
      <c r="P153" s="169"/>
      <c r="Q153" s="169"/>
      <c r="R153" s="169"/>
      <c r="S153" s="169"/>
      <c r="T153" s="170"/>
      <c r="AT153" s="164" t="s">
        <v>181</v>
      </c>
      <c r="AU153" s="164" t="s">
        <v>88</v>
      </c>
      <c r="AV153" s="13" t="s">
        <v>88</v>
      </c>
      <c r="AW153" s="13" t="s">
        <v>34</v>
      </c>
      <c r="AX153" s="13" t="s">
        <v>78</v>
      </c>
      <c r="AY153" s="164" t="s">
        <v>172</v>
      </c>
    </row>
    <row r="154" spans="2:51" s="13" customFormat="1" ht="10">
      <c r="B154" s="162"/>
      <c r="D154" s="163" t="s">
        <v>181</v>
      </c>
      <c r="E154" s="164" t="s">
        <v>1</v>
      </c>
      <c r="F154" s="165" t="s">
        <v>2027</v>
      </c>
      <c r="H154" s="166">
        <v>255.04</v>
      </c>
      <c r="I154" s="167"/>
      <c r="L154" s="162"/>
      <c r="M154" s="168"/>
      <c r="N154" s="169"/>
      <c r="O154" s="169"/>
      <c r="P154" s="169"/>
      <c r="Q154" s="169"/>
      <c r="R154" s="169"/>
      <c r="S154" s="169"/>
      <c r="T154" s="170"/>
      <c r="AT154" s="164" t="s">
        <v>181</v>
      </c>
      <c r="AU154" s="164" t="s">
        <v>88</v>
      </c>
      <c r="AV154" s="13" t="s">
        <v>88</v>
      </c>
      <c r="AW154" s="13" t="s">
        <v>34</v>
      </c>
      <c r="AX154" s="13" t="s">
        <v>78</v>
      </c>
      <c r="AY154" s="164" t="s">
        <v>172</v>
      </c>
    </row>
    <row r="155" spans="2:51" s="13" customFormat="1" ht="20">
      <c r="B155" s="162"/>
      <c r="D155" s="163" t="s">
        <v>181</v>
      </c>
      <c r="E155" s="164" t="s">
        <v>1</v>
      </c>
      <c r="F155" s="165" t="s">
        <v>2028</v>
      </c>
      <c r="H155" s="166">
        <v>824.46</v>
      </c>
      <c r="I155" s="167"/>
      <c r="L155" s="162"/>
      <c r="M155" s="168"/>
      <c r="N155" s="169"/>
      <c r="O155" s="169"/>
      <c r="P155" s="169"/>
      <c r="Q155" s="169"/>
      <c r="R155" s="169"/>
      <c r="S155" s="169"/>
      <c r="T155" s="170"/>
      <c r="AT155" s="164" t="s">
        <v>181</v>
      </c>
      <c r="AU155" s="164" t="s">
        <v>88</v>
      </c>
      <c r="AV155" s="13" t="s">
        <v>88</v>
      </c>
      <c r="AW155" s="13" t="s">
        <v>34</v>
      </c>
      <c r="AX155" s="13" t="s">
        <v>78</v>
      </c>
      <c r="AY155" s="164" t="s">
        <v>172</v>
      </c>
    </row>
    <row r="156" spans="2:51" s="13" customFormat="1" ht="20">
      <c r="B156" s="162"/>
      <c r="D156" s="163" t="s">
        <v>181</v>
      </c>
      <c r="E156" s="164" t="s">
        <v>1</v>
      </c>
      <c r="F156" s="165" t="s">
        <v>2029</v>
      </c>
      <c r="H156" s="166">
        <v>98.007</v>
      </c>
      <c r="I156" s="167"/>
      <c r="L156" s="162"/>
      <c r="M156" s="168"/>
      <c r="N156" s="169"/>
      <c r="O156" s="169"/>
      <c r="P156" s="169"/>
      <c r="Q156" s="169"/>
      <c r="R156" s="169"/>
      <c r="S156" s="169"/>
      <c r="T156" s="170"/>
      <c r="AT156" s="164" t="s">
        <v>181</v>
      </c>
      <c r="AU156" s="164" t="s">
        <v>88</v>
      </c>
      <c r="AV156" s="13" t="s">
        <v>88</v>
      </c>
      <c r="AW156" s="13" t="s">
        <v>34</v>
      </c>
      <c r="AX156" s="13" t="s">
        <v>78</v>
      </c>
      <c r="AY156" s="164" t="s">
        <v>172</v>
      </c>
    </row>
    <row r="157" spans="2:51" s="14" customFormat="1" ht="10">
      <c r="B157" s="175"/>
      <c r="D157" s="163" t="s">
        <v>181</v>
      </c>
      <c r="E157" s="176" t="s">
        <v>1</v>
      </c>
      <c r="F157" s="177" t="s">
        <v>221</v>
      </c>
      <c r="H157" s="178">
        <v>1213.447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181</v>
      </c>
      <c r="AU157" s="176" t="s">
        <v>88</v>
      </c>
      <c r="AV157" s="14" t="s">
        <v>179</v>
      </c>
      <c r="AW157" s="14" t="s">
        <v>34</v>
      </c>
      <c r="AX157" s="14" t="s">
        <v>85</v>
      </c>
      <c r="AY157" s="176" t="s">
        <v>172</v>
      </c>
    </row>
    <row r="158" spans="1:65" s="2" customFormat="1" ht="24.15" customHeight="1">
      <c r="A158" s="32"/>
      <c r="B158" s="148"/>
      <c r="C158" s="149" t="s">
        <v>240</v>
      </c>
      <c r="D158" s="149" t="s">
        <v>174</v>
      </c>
      <c r="E158" s="150" t="s">
        <v>1563</v>
      </c>
      <c r="F158" s="151" t="s">
        <v>1564</v>
      </c>
      <c r="G158" s="152" t="s">
        <v>214</v>
      </c>
      <c r="H158" s="153">
        <v>457.5</v>
      </c>
      <c r="I158" s="154"/>
      <c r="J158" s="155">
        <f>ROUND(I158*H158,2)</f>
        <v>0</v>
      </c>
      <c r="K158" s="151" t="s">
        <v>178</v>
      </c>
      <c r="L158" s="33"/>
      <c r="M158" s="156" t="s">
        <v>1</v>
      </c>
      <c r="N158" s="157" t="s">
        <v>43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0" t="s">
        <v>179</v>
      </c>
      <c r="AT158" s="160" t="s">
        <v>174</v>
      </c>
      <c r="AU158" s="160" t="s">
        <v>88</v>
      </c>
      <c r="AY158" s="17" t="s">
        <v>172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7" t="s">
        <v>85</v>
      </c>
      <c r="BK158" s="161">
        <f>ROUND(I158*H158,2)</f>
        <v>0</v>
      </c>
      <c r="BL158" s="17" t="s">
        <v>179</v>
      </c>
      <c r="BM158" s="160" t="s">
        <v>2030</v>
      </c>
    </row>
    <row r="159" spans="2:51" s="13" customFormat="1" ht="10">
      <c r="B159" s="162"/>
      <c r="D159" s="163" t="s">
        <v>181</v>
      </c>
      <c r="E159" s="164" t="s">
        <v>1</v>
      </c>
      <c r="F159" s="165" t="s">
        <v>2031</v>
      </c>
      <c r="H159" s="166">
        <v>183</v>
      </c>
      <c r="I159" s="167"/>
      <c r="L159" s="162"/>
      <c r="M159" s="168"/>
      <c r="N159" s="169"/>
      <c r="O159" s="169"/>
      <c r="P159" s="169"/>
      <c r="Q159" s="169"/>
      <c r="R159" s="169"/>
      <c r="S159" s="169"/>
      <c r="T159" s="170"/>
      <c r="AT159" s="164" t="s">
        <v>181</v>
      </c>
      <c r="AU159" s="164" t="s">
        <v>88</v>
      </c>
      <c r="AV159" s="13" t="s">
        <v>88</v>
      </c>
      <c r="AW159" s="13" t="s">
        <v>34</v>
      </c>
      <c r="AX159" s="13" t="s">
        <v>78</v>
      </c>
      <c r="AY159" s="164" t="s">
        <v>172</v>
      </c>
    </row>
    <row r="160" spans="2:51" s="13" customFormat="1" ht="10">
      <c r="B160" s="162"/>
      <c r="D160" s="163" t="s">
        <v>181</v>
      </c>
      <c r="E160" s="164" t="s">
        <v>1</v>
      </c>
      <c r="F160" s="165" t="s">
        <v>2032</v>
      </c>
      <c r="H160" s="166">
        <v>183</v>
      </c>
      <c r="I160" s="167"/>
      <c r="L160" s="162"/>
      <c r="M160" s="168"/>
      <c r="N160" s="169"/>
      <c r="O160" s="169"/>
      <c r="P160" s="169"/>
      <c r="Q160" s="169"/>
      <c r="R160" s="169"/>
      <c r="S160" s="169"/>
      <c r="T160" s="170"/>
      <c r="AT160" s="164" t="s">
        <v>181</v>
      </c>
      <c r="AU160" s="164" t="s">
        <v>88</v>
      </c>
      <c r="AV160" s="13" t="s">
        <v>88</v>
      </c>
      <c r="AW160" s="13" t="s">
        <v>34</v>
      </c>
      <c r="AX160" s="13" t="s">
        <v>78</v>
      </c>
      <c r="AY160" s="164" t="s">
        <v>172</v>
      </c>
    </row>
    <row r="161" spans="2:51" s="13" customFormat="1" ht="10">
      <c r="B161" s="162"/>
      <c r="D161" s="163" t="s">
        <v>181</v>
      </c>
      <c r="E161" s="164" t="s">
        <v>1</v>
      </c>
      <c r="F161" s="165" t="s">
        <v>2033</v>
      </c>
      <c r="H161" s="166">
        <v>91.5</v>
      </c>
      <c r="I161" s="167"/>
      <c r="L161" s="162"/>
      <c r="M161" s="168"/>
      <c r="N161" s="169"/>
      <c r="O161" s="169"/>
      <c r="P161" s="169"/>
      <c r="Q161" s="169"/>
      <c r="R161" s="169"/>
      <c r="S161" s="169"/>
      <c r="T161" s="170"/>
      <c r="AT161" s="164" t="s">
        <v>181</v>
      </c>
      <c r="AU161" s="164" t="s">
        <v>88</v>
      </c>
      <c r="AV161" s="13" t="s">
        <v>88</v>
      </c>
      <c r="AW161" s="13" t="s">
        <v>34</v>
      </c>
      <c r="AX161" s="13" t="s">
        <v>78</v>
      </c>
      <c r="AY161" s="164" t="s">
        <v>172</v>
      </c>
    </row>
    <row r="162" spans="2:51" s="14" customFormat="1" ht="10">
      <c r="B162" s="175"/>
      <c r="D162" s="163" t="s">
        <v>181</v>
      </c>
      <c r="E162" s="176" t="s">
        <v>1</v>
      </c>
      <c r="F162" s="177" t="s">
        <v>221</v>
      </c>
      <c r="H162" s="178">
        <v>457.5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181</v>
      </c>
      <c r="AU162" s="176" t="s">
        <v>88</v>
      </c>
      <c r="AV162" s="14" t="s">
        <v>179</v>
      </c>
      <c r="AW162" s="14" t="s">
        <v>34</v>
      </c>
      <c r="AX162" s="14" t="s">
        <v>85</v>
      </c>
      <c r="AY162" s="176" t="s">
        <v>172</v>
      </c>
    </row>
    <row r="163" spans="1:65" s="2" customFormat="1" ht="24.15" customHeight="1">
      <c r="A163" s="32"/>
      <c r="B163" s="148"/>
      <c r="C163" s="149" t="s">
        <v>245</v>
      </c>
      <c r="D163" s="149" t="s">
        <v>174</v>
      </c>
      <c r="E163" s="150" t="s">
        <v>1569</v>
      </c>
      <c r="F163" s="151" t="s">
        <v>1570</v>
      </c>
      <c r="G163" s="152" t="s">
        <v>214</v>
      </c>
      <c r="H163" s="153">
        <v>82.92</v>
      </c>
      <c r="I163" s="154"/>
      <c r="J163" s="155">
        <f>ROUND(I163*H163,2)</f>
        <v>0</v>
      </c>
      <c r="K163" s="151" t="s">
        <v>178</v>
      </c>
      <c r="L163" s="33"/>
      <c r="M163" s="156" t="s">
        <v>1</v>
      </c>
      <c r="N163" s="157" t="s">
        <v>43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0" t="s">
        <v>179</v>
      </c>
      <c r="AT163" s="160" t="s">
        <v>174</v>
      </c>
      <c r="AU163" s="160" t="s">
        <v>88</v>
      </c>
      <c r="AY163" s="17" t="s">
        <v>172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7" t="s">
        <v>85</v>
      </c>
      <c r="BK163" s="161">
        <f>ROUND(I163*H163,2)</f>
        <v>0</v>
      </c>
      <c r="BL163" s="17" t="s">
        <v>179</v>
      </c>
      <c r="BM163" s="160" t="s">
        <v>2034</v>
      </c>
    </row>
    <row r="164" spans="2:51" s="13" customFormat="1" ht="10">
      <c r="B164" s="162"/>
      <c r="D164" s="163" t="s">
        <v>181</v>
      </c>
      <c r="E164" s="164" t="s">
        <v>1</v>
      </c>
      <c r="F164" s="165" t="s">
        <v>2035</v>
      </c>
      <c r="H164" s="166">
        <v>67.26</v>
      </c>
      <c r="I164" s="167"/>
      <c r="L164" s="162"/>
      <c r="M164" s="168"/>
      <c r="N164" s="169"/>
      <c r="O164" s="169"/>
      <c r="P164" s="169"/>
      <c r="Q164" s="169"/>
      <c r="R164" s="169"/>
      <c r="S164" s="169"/>
      <c r="T164" s="170"/>
      <c r="AT164" s="164" t="s">
        <v>181</v>
      </c>
      <c r="AU164" s="164" t="s">
        <v>88</v>
      </c>
      <c r="AV164" s="13" t="s">
        <v>88</v>
      </c>
      <c r="AW164" s="13" t="s">
        <v>34</v>
      </c>
      <c r="AX164" s="13" t="s">
        <v>78</v>
      </c>
      <c r="AY164" s="164" t="s">
        <v>172</v>
      </c>
    </row>
    <row r="165" spans="2:51" s="13" customFormat="1" ht="10">
      <c r="B165" s="162"/>
      <c r="D165" s="163" t="s">
        <v>181</v>
      </c>
      <c r="E165" s="164" t="s">
        <v>1</v>
      </c>
      <c r="F165" s="165" t="s">
        <v>2036</v>
      </c>
      <c r="H165" s="166">
        <v>15.66</v>
      </c>
      <c r="I165" s="167"/>
      <c r="L165" s="162"/>
      <c r="M165" s="168"/>
      <c r="N165" s="169"/>
      <c r="O165" s="169"/>
      <c r="P165" s="169"/>
      <c r="Q165" s="169"/>
      <c r="R165" s="169"/>
      <c r="S165" s="169"/>
      <c r="T165" s="170"/>
      <c r="AT165" s="164" t="s">
        <v>181</v>
      </c>
      <c r="AU165" s="164" t="s">
        <v>88</v>
      </c>
      <c r="AV165" s="13" t="s">
        <v>88</v>
      </c>
      <c r="AW165" s="13" t="s">
        <v>34</v>
      </c>
      <c r="AX165" s="13" t="s">
        <v>78</v>
      </c>
      <c r="AY165" s="164" t="s">
        <v>172</v>
      </c>
    </row>
    <row r="166" spans="2:51" s="14" customFormat="1" ht="10">
      <c r="B166" s="175"/>
      <c r="D166" s="163" t="s">
        <v>181</v>
      </c>
      <c r="E166" s="176" t="s">
        <v>1</v>
      </c>
      <c r="F166" s="177" t="s">
        <v>221</v>
      </c>
      <c r="H166" s="178">
        <v>82.92</v>
      </c>
      <c r="I166" s="179"/>
      <c r="L166" s="175"/>
      <c r="M166" s="180"/>
      <c r="N166" s="181"/>
      <c r="O166" s="181"/>
      <c r="P166" s="181"/>
      <c r="Q166" s="181"/>
      <c r="R166" s="181"/>
      <c r="S166" s="181"/>
      <c r="T166" s="182"/>
      <c r="AT166" s="176" t="s">
        <v>181</v>
      </c>
      <c r="AU166" s="176" t="s">
        <v>88</v>
      </c>
      <c r="AV166" s="14" t="s">
        <v>179</v>
      </c>
      <c r="AW166" s="14" t="s">
        <v>34</v>
      </c>
      <c r="AX166" s="14" t="s">
        <v>85</v>
      </c>
      <c r="AY166" s="176" t="s">
        <v>172</v>
      </c>
    </row>
    <row r="167" spans="1:65" s="2" customFormat="1" ht="24.15" customHeight="1">
      <c r="A167" s="32"/>
      <c r="B167" s="148"/>
      <c r="C167" s="149" t="s">
        <v>249</v>
      </c>
      <c r="D167" s="149" t="s">
        <v>174</v>
      </c>
      <c r="E167" s="150" t="s">
        <v>282</v>
      </c>
      <c r="F167" s="151" t="s">
        <v>283</v>
      </c>
      <c r="G167" s="152" t="s">
        <v>214</v>
      </c>
      <c r="H167" s="153">
        <v>1226.457</v>
      </c>
      <c r="I167" s="154"/>
      <c r="J167" s="155">
        <f>ROUND(I167*H167,2)</f>
        <v>0</v>
      </c>
      <c r="K167" s="151" t="s">
        <v>178</v>
      </c>
      <c r="L167" s="33"/>
      <c r="M167" s="156" t="s">
        <v>1</v>
      </c>
      <c r="N167" s="157" t="s">
        <v>43</v>
      </c>
      <c r="O167" s="58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0" t="s">
        <v>179</v>
      </c>
      <c r="AT167" s="160" t="s">
        <v>174</v>
      </c>
      <c r="AU167" s="160" t="s">
        <v>88</v>
      </c>
      <c r="AY167" s="17" t="s">
        <v>172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7" t="s">
        <v>85</v>
      </c>
      <c r="BK167" s="161">
        <f>ROUND(I167*H167,2)</f>
        <v>0</v>
      </c>
      <c r="BL167" s="17" t="s">
        <v>179</v>
      </c>
      <c r="BM167" s="160" t="s">
        <v>2037</v>
      </c>
    </row>
    <row r="168" spans="2:51" s="13" customFormat="1" ht="10">
      <c r="B168" s="162"/>
      <c r="D168" s="163" t="s">
        <v>181</v>
      </c>
      <c r="E168" s="164" t="s">
        <v>1</v>
      </c>
      <c r="F168" s="165" t="s">
        <v>2038</v>
      </c>
      <c r="H168" s="166">
        <v>20.39</v>
      </c>
      <c r="I168" s="167"/>
      <c r="L168" s="162"/>
      <c r="M168" s="168"/>
      <c r="N168" s="169"/>
      <c r="O168" s="169"/>
      <c r="P168" s="169"/>
      <c r="Q168" s="169"/>
      <c r="R168" s="169"/>
      <c r="S168" s="169"/>
      <c r="T168" s="170"/>
      <c r="AT168" s="164" t="s">
        <v>181</v>
      </c>
      <c r="AU168" s="164" t="s">
        <v>88</v>
      </c>
      <c r="AV168" s="13" t="s">
        <v>88</v>
      </c>
      <c r="AW168" s="13" t="s">
        <v>34</v>
      </c>
      <c r="AX168" s="13" t="s">
        <v>78</v>
      </c>
      <c r="AY168" s="164" t="s">
        <v>172</v>
      </c>
    </row>
    <row r="169" spans="2:51" s="13" customFormat="1" ht="10">
      <c r="B169" s="162"/>
      <c r="D169" s="163" t="s">
        <v>181</v>
      </c>
      <c r="E169" s="164" t="s">
        <v>1</v>
      </c>
      <c r="F169" s="165" t="s">
        <v>2039</v>
      </c>
      <c r="H169" s="166">
        <v>1206.067</v>
      </c>
      <c r="I169" s="167"/>
      <c r="L169" s="162"/>
      <c r="M169" s="168"/>
      <c r="N169" s="169"/>
      <c r="O169" s="169"/>
      <c r="P169" s="169"/>
      <c r="Q169" s="169"/>
      <c r="R169" s="169"/>
      <c r="S169" s="169"/>
      <c r="T169" s="170"/>
      <c r="AT169" s="164" t="s">
        <v>181</v>
      </c>
      <c r="AU169" s="164" t="s">
        <v>88</v>
      </c>
      <c r="AV169" s="13" t="s">
        <v>88</v>
      </c>
      <c r="AW169" s="13" t="s">
        <v>34</v>
      </c>
      <c r="AX169" s="13" t="s">
        <v>78</v>
      </c>
      <c r="AY169" s="164" t="s">
        <v>172</v>
      </c>
    </row>
    <row r="170" spans="2:51" s="14" customFormat="1" ht="10">
      <c r="B170" s="175"/>
      <c r="D170" s="163" t="s">
        <v>181</v>
      </c>
      <c r="E170" s="176" t="s">
        <v>1</v>
      </c>
      <c r="F170" s="177" t="s">
        <v>221</v>
      </c>
      <c r="H170" s="178">
        <v>1226.457</v>
      </c>
      <c r="I170" s="179"/>
      <c r="L170" s="175"/>
      <c r="M170" s="180"/>
      <c r="N170" s="181"/>
      <c r="O170" s="181"/>
      <c r="P170" s="181"/>
      <c r="Q170" s="181"/>
      <c r="R170" s="181"/>
      <c r="S170" s="181"/>
      <c r="T170" s="182"/>
      <c r="AT170" s="176" t="s">
        <v>181</v>
      </c>
      <c r="AU170" s="176" t="s">
        <v>88</v>
      </c>
      <c r="AV170" s="14" t="s">
        <v>179</v>
      </c>
      <c r="AW170" s="14" t="s">
        <v>34</v>
      </c>
      <c r="AX170" s="14" t="s">
        <v>85</v>
      </c>
      <c r="AY170" s="176" t="s">
        <v>172</v>
      </c>
    </row>
    <row r="171" spans="1:65" s="2" customFormat="1" ht="24.15" customHeight="1">
      <c r="A171" s="32"/>
      <c r="B171" s="148"/>
      <c r="C171" s="149" t="s">
        <v>8</v>
      </c>
      <c r="D171" s="149" t="s">
        <v>174</v>
      </c>
      <c r="E171" s="150" t="s">
        <v>2040</v>
      </c>
      <c r="F171" s="151" t="s">
        <v>2041</v>
      </c>
      <c r="G171" s="152" t="s">
        <v>214</v>
      </c>
      <c r="H171" s="153">
        <v>41.01</v>
      </c>
      <c r="I171" s="154"/>
      <c r="J171" s="155">
        <f>ROUND(I171*H171,2)</f>
        <v>0</v>
      </c>
      <c r="K171" s="151" t="s">
        <v>178</v>
      </c>
      <c r="L171" s="33"/>
      <c r="M171" s="156" t="s">
        <v>1</v>
      </c>
      <c r="N171" s="157" t="s">
        <v>43</v>
      </c>
      <c r="O171" s="58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0" t="s">
        <v>179</v>
      </c>
      <c r="AT171" s="160" t="s">
        <v>174</v>
      </c>
      <c r="AU171" s="160" t="s">
        <v>88</v>
      </c>
      <c r="AY171" s="17" t="s">
        <v>172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7" t="s">
        <v>85</v>
      </c>
      <c r="BK171" s="161">
        <f>ROUND(I171*H171,2)</f>
        <v>0</v>
      </c>
      <c r="BL171" s="17" t="s">
        <v>179</v>
      </c>
      <c r="BM171" s="160" t="s">
        <v>2042</v>
      </c>
    </row>
    <row r="172" spans="2:51" s="13" customFormat="1" ht="10">
      <c r="B172" s="162"/>
      <c r="D172" s="163" t="s">
        <v>181</v>
      </c>
      <c r="E172" s="164" t="s">
        <v>1</v>
      </c>
      <c r="F172" s="165" t="s">
        <v>2043</v>
      </c>
      <c r="H172" s="166">
        <v>41.01</v>
      </c>
      <c r="I172" s="167"/>
      <c r="L172" s="162"/>
      <c r="M172" s="168"/>
      <c r="N172" s="169"/>
      <c r="O172" s="169"/>
      <c r="P172" s="169"/>
      <c r="Q172" s="169"/>
      <c r="R172" s="169"/>
      <c r="S172" s="169"/>
      <c r="T172" s="170"/>
      <c r="AT172" s="164" t="s">
        <v>181</v>
      </c>
      <c r="AU172" s="164" t="s">
        <v>88</v>
      </c>
      <c r="AV172" s="13" t="s">
        <v>88</v>
      </c>
      <c r="AW172" s="13" t="s">
        <v>34</v>
      </c>
      <c r="AX172" s="13" t="s">
        <v>85</v>
      </c>
      <c r="AY172" s="164" t="s">
        <v>172</v>
      </c>
    </row>
    <row r="173" spans="1:65" s="2" customFormat="1" ht="24.15" customHeight="1">
      <c r="A173" s="32"/>
      <c r="B173" s="148"/>
      <c r="C173" s="149" t="s">
        <v>257</v>
      </c>
      <c r="D173" s="149" t="s">
        <v>174</v>
      </c>
      <c r="E173" s="150" t="s">
        <v>1583</v>
      </c>
      <c r="F173" s="151" t="s">
        <v>1584</v>
      </c>
      <c r="G173" s="152" t="s">
        <v>214</v>
      </c>
      <c r="H173" s="153">
        <v>7.38</v>
      </c>
      <c r="I173" s="154"/>
      <c r="J173" s="155">
        <f>ROUND(I173*H173,2)</f>
        <v>0</v>
      </c>
      <c r="K173" s="151" t="s">
        <v>178</v>
      </c>
      <c r="L173" s="33"/>
      <c r="M173" s="156" t="s">
        <v>1</v>
      </c>
      <c r="N173" s="157" t="s">
        <v>43</v>
      </c>
      <c r="O173" s="58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0" t="s">
        <v>179</v>
      </c>
      <c r="AT173" s="160" t="s">
        <v>174</v>
      </c>
      <c r="AU173" s="160" t="s">
        <v>88</v>
      </c>
      <c r="AY173" s="17" t="s">
        <v>172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7" t="s">
        <v>85</v>
      </c>
      <c r="BK173" s="161">
        <f>ROUND(I173*H173,2)</f>
        <v>0</v>
      </c>
      <c r="BL173" s="17" t="s">
        <v>179</v>
      </c>
      <c r="BM173" s="160" t="s">
        <v>2044</v>
      </c>
    </row>
    <row r="174" spans="2:51" s="13" customFormat="1" ht="10">
      <c r="B174" s="162"/>
      <c r="D174" s="163" t="s">
        <v>181</v>
      </c>
      <c r="E174" s="164" t="s">
        <v>1</v>
      </c>
      <c r="F174" s="165" t="s">
        <v>2045</v>
      </c>
      <c r="H174" s="166">
        <v>7.38</v>
      </c>
      <c r="I174" s="167"/>
      <c r="L174" s="162"/>
      <c r="M174" s="168"/>
      <c r="N174" s="169"/>
      <c r="O174" s="169"/>
      <c r="P174" s="169"/>
      <c r="Q174" s="169"/>
      <c r="R174" s="169"/>
      <c r="S174" s="169"/>
      <c r="T174" s="170"/>
      <c r="AT174" s="164" t="s">
        <v>181</v>
      </c>
      <c r="AU174" s="164" t="s">
        <v>88</v>
      </c>
      <c r="AV174" s="13" t="s">
        <v>88</v>
      </c>
      <c r="AW174" s="13" t="s">
        <v>34</v>
      </c>
      <c r="AX174" s="13" t="s">
        <v>85</v>
      </c>
      <c r="AY174" s="164" t="s">
        <v>172</v>
      </c>
    </row>
    <row r="175" spans="1:65" s="2" customFormat="1" ht="24.15" customHeight="1">
      <c r="A175" s="32"/>
      <c r="B175" s="148"/>
      <c r="C175" s="149" t="s">
        <v>262</v>
      </c>
      <c r="D175" s="149" t="s">
        <v>174</v>
      </c>
      <c r="E175" s="150" t="s">
        <v>292</v>
      </c>
      <c r="F175" s="151" t="s">
        <v>293</v>
      </c>
      <c r="G175" s="152" t="s">
        <v>294</v>
      </c>
      <c r="H175" s="153">
        <v>2452.914</v>
      </c>
      <c r="I175" s="154"/>
      <c r="J175" s="155">
        <f>ROUND(I175*H175,2)</f>
        <v>0</v>
      </c>
      <c r="K175" s="151" t="s">
        <v>178</v>
      </c>
      <c r="L175" s="33"/>
      <c r="M175" s="156" t="s">
        <v>1</v>
      </c>
      <c r="N175" s="157" t="s">
        <v>43</v>
      </c>
      <c r="O175" s="58"/>
      <c r="P175" s="158">
        <f>O175*H175</f>
        <v>0</v>
      </c>
      <c r="Q175" s="158">
        <v>0</v>
      </c>
      <c r="R175" s="158">
        <f>Q175*H175</f>
        <v>0</v>
      </c>
      <c r="S175" s="158">
        <v>0</v>
      </c>
      <c r="T175" s="15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0" t="s">
        <v>179</v>
      </c>
      <c r="AT175" s="160" t="s">
        <v>174</v>
      </c>
      <c r="AU175" s="160" t="s">
        <v>88</v>
      </c>
      <c r="AY175" s="17" t="s">
        <v>172</v>
      </c>
      <c r="BE175" s="161">
        <f>IF(N175="základní",J175,0)</f>
        <v>0</v>
      </c>
      <c r="BF175" s="161">
        <f>IF(N175="snížená",J175,0)</f>
        <v>0</v>
      </c>
      <c r="BG175" s="161">
        <f>IF(N175="zákl. přenesená",J175,0)</f>
        <v>0</v>
      </c>
      <c r="BH175" s="161">
        <f>IF(N175="sníž. přenesená",J175,0)</f>
        <v>0</v>
      </c>
      <c r="BI175" s="161">
        <f>IF(N175="nulová",J175,0)</f>
        <v>0</v>
      </c>
      <c r="BJ175" s="17" t="s">
        <v>85</v>
      </c>
      <c r="BK175" s="161">
        <f>ROUND(I175*H175,2)</f>
        <v>0</v>
      </c>
      <c r="BL175" s="17" t="s">
        <v>179</v>
      </c>
      <c r="BM175" s="160" t="s">
        <v>2046</v>
      </c>
    </row>
    <row r="176" spans="2:51" s="13" customFormat="1" ht="10">
      <c r="B176" s="162"/>
      <c r="D176" s="163" t="s">
        <v>181</v>
      </c>
      <c r="F176" s="165" t="s">
        <v>2047</v>
      </c>
      <c r="H176" s="166">
        <v>2452.914</v>
      </c>
      <c r="I176" s="167"/>
      <c r="L176" s="162"/>
      <c r="M176" s="168"/>
      <c r="N176" s="169"/>
      <c r="O176" s="169"/>
      <c r="P176" s="169"/>
      <c r="Q176" s="169"/>
      <c r="R176" s="169"/>
      <c r="S176" s="169"/>
      <c r="T176" s="170"/>
      <c r="AT176" s="164" t="s">
        <v>181</v>
      </c>
      <c r="AU176" s="164" t="s">
        <v>88</v>
      </c>
      <c r="AV176" s="13" t="s">
        <v>88</v>
      </c>
      <c r="AW176" s="13" t="s">
        <v>3</v>
      </c>
      <c r="AX176" s="13" t="s">
        <v>85</v>
      </c>
      <c r="AY176" s="164" t="s">
        <v>172</v>
      </c>
    </row>
    <row r="177" spans="1:65" s="2" customFormat="1" ht="24.15" customHeight="1">
      <c r="A177" s="32"/>
      <c r="B177" s="148"/>
      <c r="C177" s="149" t="s">
        <v>266</v>
      </c>
      <c r="D177" s="149" t="s">
        <v>174</v>
      </c>
      <c r="E177" s="150" t="s">
        <v>1587</v>
      </c>
      <c r="F177" s="151" t="s">
        <v>1588</v>
      </c>
      <c r="G177" s="152" t="s">
        <v>177</v>
      </c>
      <c r="H177" s="153">
        <v>1994.577</v>
      </c>
      <c r="I177" s="154"/>
      <c r="J177" s="155">
        <f>ROUND(I177*H177,2)</f>
        <v>0</v>
      </c>
      <c r="K177" s="151" t="s">
        <v>178</v>
      </c>
      <c r="L177" s="33"/>
      <c r="M177" s="156" t="s">
        <v>1</v>
      </c>
      <c r="N177" s="157" t="s">
        <v>43</v>
      </c>
      <c r="O177" s="58"/>
      <c r="P177" s="158">
        <f>O177*H177</f>
        <v>0</v>
      </c>
      <c r="Q177" s="158">
        <v>0</v>
      </c>
      <c r="R177" s="158">
        <f>Q177*H177</f>
        <v>0</v>
      </c>
      <c r="S177" s="158">
        <v>0</v>
      </c>
      <c r="T177" s="15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0" t="s">
        <v>179</v>
      </c>
      <c r="AT177" s="160" t="s">
        <v>174</v>
      </c>
      <c r="AU177" s="160" t="s">
        <v>88</v>
      </c>
      <c r="AY177" s="17" t="s">
        <v>172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7" t="s">
        <v>85</v>
      </c>
      <c r="BK177" s="161">
        <f>ROUND(I177*H177,2)</f>
        <v>0</v>
      </c>
      <c r="BL177" s="17" t="s">
        <v>179</v>
      </c>
      <c r="BM177" s="160" t="s">
        <v>2048</v>
      </c>
    </row>
    <row r="178" spans="1:47" s="2" customFormat="1" ht="18">
      <c r="A178" s="32"/>
      <c r="B178" s="33"/>
      <c r="C178" s="32"/>
      <c r="D178" s="163" t="s">
        <v>191</v>
      </c>
      <c r="E178" s="32"/>
      <c r="F178" s="171" t="s">
        <v>1590</v>
      </c>
      <c r="G178" s="32"/>
      <c r="H178" s="32"/>
      <c r="I178" s="172"/>
      <c r="J178" s="32"/>
      <c r="K178" s="32"/>
      <c r="L178" s="33"/>
      <c r="M178" s="173"/>
      <c r="N178" s="174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191</v>
      </c>
      <c r="AU178" s="17" t="s">
        <v>88</v>
      </c>
    </row>
    <row r="179" spans="2:51" s="13" customFormat="1" ht="10">
      <c r="B179" s="162"/>
      <c r="D179" s="163" t="s">
        <v>181</v>
      </c>
      <c r="E179" s="164" t="s">
        <v>1</v>
      </c>
      <c r="F179" s="165" t="s">
        <v>2049</v>
      </c>
      <c r="H179" s="166">
        <v>1254.682</v>
      </c>
      <c r="I179" s="167"/>
      <c r="L179" s="162"/>
      <c r="M179" s="168"/>
      <c r="N179" s="169"/>
      <c r="O179" s="169"/>
      <c r="P179" s="169"/>
      <c r="Q179" s="169"/>
      <c r="R179" s="169"/>
      <c r="S179" s="169"/>
      <c r="T179" s="170"/>
      <c r="AT179" s="164" t="s">
        <v>181</v>
      </c>
      <c r="AU179" s="164" t="s">
        <v>88</v>
      </c>
      <c r="AV179" s="13" t="s">
        <v>88</v>
      </c>
      <c r="AW179" s="13" t="s">
        <v>34</v>
      </c>
      <c r="AX179" s="13" t="s">
        <v>78</v>
      </c>
      <c r="AY179" s="164" t="s">
        <v>172</v>
      </c>
    </row>
    <row r="180" spans="2:51" s="15" customFormat="1" ht="10">
      <c r="B180" s="197"/>
      <c r="D180" s="163" t="s">
        <v>181</v>
      </c>
      <c r="E180" s="198" t="s">
        <v>1</v>
      </c>
      <c r="F180" s="199" t="s">
        <v>1592</v>
      </c>
      <c r="H180" s="200">
        <v>1254.682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181</v>
      </c>
      <c r="AU180" s="198" t="s">
        <v>88</v>
      </c>
      <c r="AV180" s="15" t="s">
        <v>186</v>
      </c>
      <c r="AW180" s="15" t="s">
        <v>34</v>
      </c>
      <c r="AX180" s="15" t="s">
        <v>78</v>
      </c>
      <c r="AY180" s="198" t="s">
        <v>172</v>
      </c>
    </row>
    <row r="181" spans="2:51" s="13" customFormat="1" ht="30">
      <c r="B181" s="162"/>
      <c r="D181" s="163" t="s">
        <v>181</v>
      </c>
      <c r="E181" s="164" t="s">
        <v>1</v>
      </c>
      <c r="F181" s="165" t="s">
        <v>2050</v>
      </c>
      <c r="H181" s="166">
        <v>161.72</v>
      </c>
      <c r="I181" s="167"/>
      <c r="L181" s="162"/>
      <c r="M181" s="168"/>
      <c r="N181" s="169"/>
      <c r="O181" s="169"/>
      <c r="P181" s="169"/>
      <c r="Q181" s="169"/>
      <c r="R181" s="169"/>
      <c r="S181" s="169"/>
      <c r="T181" s="170"/>
      <c r="AT181" s="164" t="s">
        <v>181</v>
      </c>
      <c r="AU181" s="164" t="s">
        <v>88</v>
      </c>
      <c r="AV181" s="13" t="s">
        <v>88</v>
      </c>
      <c r="AW181" s="13" t="s">
        <v>34</v>
      </c>
      <c r="AX181" s="13" t="s">
        <v>78</v>
      </c>
      <c r="AY181" s="164" t="s">
        <v>172</v>
      </c>
    </row>
    <row r="182" spans="2:51" s="13" customFormat="1" ht="10">
      <c r="B182" s="162"/>
      <c r="D182" s="163" t="s">
        <v>181</v>
      </c>
      <c r="E182" s="164" t="s">
        <v>1</v>
      </c>
      <c r="F182" s="165" t="s">
        <v>2051</v>
      </c>
      <c r="H182" s="166">
        <v>5.512</v>
      </c>
      <c r="I182" s="167"/>
      <c r="L182" s="162"/>
      <c r="M182" s="168"/>
      <c r="N182" s="169"/>
      <c r="O182" s="169"/>
      <c r="P182" s="169"/>
      <c r="Q182" s="169"/>
      <c r="R182" s="169"/>
      <c r="S182" s="169"/>
      <c r="T182" s="170"/>
      <c r="AT182" s="164" t="s">
        <v>181</v>
      </c>
      <c r="AU182" s="164" t="s">
        <v>88</v>
      </c>
      <c r="AV182" s="13" t="s">
        <v>88</v>
      </c>
      <c r="AW182" s="13" t="s">
        <v>34</v>
      </c>
      <c r="AX182" s="13" t="s">
        <v>78</v>
      </c>
      <c r="AY182" s="164" t="s">
        <v>172</v>
      </c>
    </row>
    <row r="183" spans="2:51" s="13" customFormat="1" ht="10">
      <c r="B183" s="162"/>
      <c r="D183" s="163" t="s">
        <v>181</v>
      </c>
      <c r="E183" s="164" t="s">
        <v>1</v>
      </c>
      <c r="F183" s="165" t="s">
        <v>2052</v>
      </c>
      <c r="H183" s="166">
        <v>139.035</v>
      </c>
      <c r="I183" s="167"/>
      <c r="L183" s="162"/>
      <c r="M183" s="168"/>
      <c r="N183" s="169"/>
      <c r="O183" s="169"/>
      <c r="P183" s="169"/>
      <c r="Q183" s="169"/>
      <c r="R183" s="169"/>
      <c r="S183" s="169"/>
      <c r="T183" s="170"/>
      <c r="AT183" s="164" t="s">
        <v>181</v>
      </c>
      <c r="AU183" s="164" t="s">
        <v>88</v>
      </c>
      <c r="AV183" s="13" t="s">
        <v>88</v>
      </c>
      <c r="AW183" s="13" t="s">
        <v>34</v>
      </c>
      <c r="AX183" s="13" t="s">
        <v>78</v>
      </c>
      <c r="AY183" s="164" t="s">
        <v>172</v>
      </c>
    </row>
    <row r="184" spans="2:51" s="15" customFormat="1" ht="10">
      <c r="B184" s="197"/>
      <c r="D184" s="163" t="s">
        <v>181</v>
      </c>
      <c r="E184" s="198" t="s">
        <v>1</v>
      </c>
      <c r="F184" s="199" t="s">
        <v>1592</v>
      </c>
      <c r="H184" s="200">
        <v>306.267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181</v>
      </c>
      <c r="AU184" s="198" t="s">
        <v>88</v>
      </c>
      <c r="AV184" s="15" t="s">
        <v>186</v>
      </c>
      <c r="AW184" s="15" t="s">
        <v>34</v>
      </c>
      <c r="AX184" s="15" t="s">
        <v>78</v>
      </c>
      <c r="AY184" s="198" t="s">
        <v>172</v>
      </c>
    </row>
    <row r="185" spans="2:51" s="13" customFormat="1" ht="30">
      <c r="B185" s="162"/>
      <c r="D185" s="163" t="s">
        <v>181</v>
      </c>
      <c r="E185" s="164" t="s">
        <v>1</v>
      </c>
      <c r="F185" s="165" t="s">
        <v>2053</v>
      </c>
      <c r="H185" s="166">
        <v>138.346</v>
      </c>
      <c r="I185" s="167"/>
      <c r="L185" s="162"/>
      <c r="M185" s="168"/>
      <c r="N185" s="169"/>
      <c r="O185" s="169"/>
      <c r="P185" s="169"/>
      <c r="Q185" s="169"/>
      <c r="R185" s="169"/>
      <c r="S185" s="169"/>
      <c r="T185" s="170"/>
      <c r="AT185" s="164" t="s">
        <v>181</v>
      </c>
      <c r="AU185" s="164" t="s">
        <v>88</v>
      </c>
      <c r="AV185" s="13" t="s">
        <v>88</v>
      </c>
      <c r="AW185" s="13" t="s">
        <v>34</v>
      </c>
      <c r="AX185" s="13" t="s">
        <v>78</v>
      </c>
      <c r="AY185" s="164" t="s">
        <v>172</v>
      </c>
    </row>
    <row r="186" spans="2:51" s="13" customFormat="1" ht="30">
      <c r="B186" s="162"/>
      <c r="D186" s="163" t="s">
        <v>181</v>
      </c>
      <c r="E186" s="164" t="s">
        <v>1</v>
      </c>
      <c r="F186" s="165" t="s">
        <v>2054</v>
      </c>
      <c r="H186" s="166">
        <v>149.448</v>
      </c>
      <c r="I186" s="167"/>
      <c r="L186" s="162"/>
      <c r="M186" s="168"/>
      <c r="N186" s="169"/>
      <c r="O186" s="169"/>
      <c r="P186" s="169"/>
      <c r="Q186" s="169"/>
      <c r="R186" s="169"/>
      <c r="S186" s="169"/>
      <c r="T186" s="170"/>
      <c r="AT186" s="164" t="s">
        <v>181</v>
      </c>
      <c r="AU186" s="164" t="s">
        <v>88</v>
      </c>
      <c r="AV186" s="13" t="s">
        <v>88</v>
      </c>
      <c r="AW186" s="13" t="s">
        <v>34</v>
      </c>
      <c r="AX186" s="13" t="s">
        <v>78</v>
      </c>
      <c r="AY186" s="164" t="s">
        <v>172</v>
      </c>
    </row>
    <row r="187" spans="2:51" s="15" customFormat="1" ht="10">
      <c r="B187" s="197"/>
      <c r="D187" s="163" t="s">
        <v>181</v>
      </c>
      <c r="E187" s="198" t="s">
        <v>1</v>
      </c>
      <c r="F187" s="199" t="s">
        <v>1592</v>
      </c>
      <c r="H187" s="200">
        <v>287.794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181</v>
      </c>
      <c r="AU187" s="198" t="s">
        <v>88</v>
      </c>
      <c r="AV187" s="15" t="s">
        <v>186</v>
      </c>
      <c r="AW187" s="15" t="s">
        <v>34</v>
      </c>
      <c r="AX187" s="15" t="s">
        <v>78</v>
      </c>
      <c r="AY187" s="198" t="s">
        <v>172</v>
      </c>
    </row>
    <row r="188" spans="2:51" s="13" customFormat="1" ht="10">
      <c r="B188" s="162"/>
      <c r="D188" s="163" t="s">
        <v>181</v>
      </c>
      <c r="E188" s="164" t="s">
        <v>1</v>
      </c>
      <c r="F188" s="165" t="s">
        <v>2055</v>
      </c>
      <c r="H188" s="166">
        <v>18.85</v>
      </c>
      <c r="I188" s="167"/>
      <c r="L188" s="162"/>
      <c r="M188" s="168"/>
      <c r="N188" s="169"/>
      <c r="O188" s="169"/>
      <c r="P188" s="169"/>
      <c r="Q188" s="169"/>
      <c r="R188" s="169"/>
      <c r="S188" s="169"/>
      <c r="T188" s="170"/>
      <c r="AT188" s="164" t="s">
        <v>181</v>
      </c>
      <c r="AU188" s="164" t="s">
        <v>88</v>
      </c>
      <c r="AV188" s="13" t="s">
        <v>88</v>
      </c>
      <c r="AW188" s="13" t="s">
        <v>34</v>
      </c>
      <c r="AX188" s="13" t="s">
        <v>78</v>
      </c>
      <c r="AY188" s="164" t="s">
        <v>172</v>
      </c>
    </row>
    <row r="189" spans="2:51" s="13" customFormat="1" ht="20">
      <c r="B189" s="162"/>
      <c r="D189" s="163" t="s">
        <v>181</v>
      </c>
      <c r="E189" s="164" t="s">
        <v>1</v>
      </c>
      <c r="F189" s="165" t="s">
        <v>2056</v>
      </c>
      <c r="H189" s="166">
        <v>106.6</v>
      </c>
      <c r="I189" s="167"/>
      <c r="L189" s="162"/>
      <c r="M189" s="168"/>
      <c r="N189" s="169"/>
      <c r="O189" s="169"/>
      <c r="P189" s="169"/>
      <c r="Q189" s="169"/>
      <c r="R189" s="169"/>
      <c r="S189" s="169"/>
      <c r="T189" s="170"/>
      <c r="AT189" s="164" t="s">
        <v>181</v>
      </c>
      <c r="AU189" s="164" t="s">
        <v>88</v>
      </c>
      <c r="AV189" s="13" t="s">
        <v>88</v>
      </c>
      <c r="AW189" s="13" t="s">
        <v>34</v>
      </c>
      <c r="AX189" s="13" t="s">
        <v>78</v>
      </c>
      <c r="AY189" s="164" t="s">
        <v>172</v>
      </c>
    </row>
    <row r="190" spans="2:51" s="13" customFormat="1" ht="10">
      <c r="B190" s="162"/>
      <c r="D190" s="163" t="s">
        <v>181</v>
      </c>
      <c r="E190" s="164" t="s">
        <v>1</v>
      </c>
      <c r="F190" s="165" t="s">
        <v>2057</v>
      </c>
      <c r="H190" s="166">
        <v>20.384</v>
      </c>
      <c r="I190" s="167"/>
      <c r="L190" s="162"/>
      <c r="M190" s="168"/>
      <c r="N190" s="169"/>
      <c r="O190" s="169"/>
      <c r="P190" s="169"/>
      <c r="Q190" s="169"/>
      <c r="R190" s="169"/>
      <c r="S190" s="169"/>
      <c r="T190" s="170"/>
      <c r="AT190" s="164" t="s">
        <v>181</v>
      </c>
      <c r="AU190" s="164" t="s">
        <v>88</v>
      </c>
      <c r="AV190" s="13" t="s">
        <v>88</v>
      </c>
      <c r="AW190" s="13" t="s">
        <v>34</v>
      </c>
      <c r="AX190" s="13" t="s">
        <v>78</v>
      </c>
      <c r="AY190" s="164" t="s">
        <v>172</v>
      </c>
    </row>
    <row r="191" spans="2:51" s="15" customFormat="1" ht="10">
      <c r="B191" s="197"/>
      <c r="D191" s="163" t="s">
        <v>181</v>
      </c>
      <c r="E191" s="198" t="s">
        <v>1</v>
      </c>
      <c r="F191" s="199" t="s">
        <v>1592</v>
      </c>
      <c r="H191" s="200">
        <v>145.834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181</v>
      </c>
      <c r="AU191" s="198" t="s">
        <v>88</v>
      </c>
      <c r="AV191" s="15" t="s">
        <v>186</v>
      </c>
      <c r="AW191" s="15" t="s">
        <v>34</v>
      </c>
      <c r="AX191" s="15" t="s">
        <v>78</v>
      </c>
      <c r="AY191" s="198" t="s">
        <v>172</v>
      </c>
    </row>
    <row r="192" spans="2:51" s="14" customFormat="1" ht="10">
      <c r="B192" s="175"/>
      <c r="D192" s="163" t="s">
        <v>181</v>
      </c>
      <c r="E192" s="176" t="s">
        <v>1</v>
      </c>
      <c r="F192" s="177" t="s">
        <v>221</v>
      </c>
      <c r="H192" s="178">
        <v>1994.577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181</v>
      </c>
      <c r="AU192" s="176" t="s">
        <v>88</v>
      </c>
      <c r="AV192" s="14" t="s">
        <v>179</v>
      </c>
      <c r="AW192" s="14" t="s">
        <v>34</v>
      </c>
      <c r="AX192" s="14" t="s">
        <v>85</v>
      </c>
      <c r="AY192" s="176" t="s">
        <v>172</v>
      </c>
    </row>
    <row r="193" spans="1:65" s="2" customFormat="1" ht="24.15" customHeight="1">
      <c r="A193" s="32"/>
      <c r="B193" s="148"/>
      <c r="C193" s="149" t="s">
        <v>270</v>
      </c>
      <c r="D193" s="149" t="s">
        <v>174</v>
      </c>
      <c r="E193" s="150" t="s">
        <v>711</v>
      </c>
      <c r="F193" s="151" t="s">
        <v>712</v>
      </c>
      <c r="G193" s="152" t="s">
        <v>177</v>
      </c>
      <c r="H193" s="153">
        <v>224.2</v>
      </c>
      <c r="I193" s="154"/>
      <c r="J193" s="155">
        <f>ROUND(I193*H193,2)</f>
        <v>0</v>
      </c>
      <c r="K193" s="151" t="s">
        <v>178</v>
      </c>
      <c r="L193" s="33"/>
      <c r="M193" s="156" t="s">
        <v>1</v>
      </c>
      <c r="N193" s="157" t="s">
        <v>43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0" t="s">
        <v>179</v>
      </c>
      <c r="AT193" s="160" t="s">
        <v>174</v>
      </c>
      <c r="AU193" s="160" t="s">
        <v>88</v>
      </c>
      <c r="AY193" s="17" t="s">
        <v>172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7" t="s">
        <v>85</v>
      </c>
      <c r="BK193" s="161">
        <f>ROUND(I193*H193,2)</f>
        <v>0</v>
      </c>
      <c r="BL193" s="17" t="s">
        <v>179</v>
      </c>
      <c r="BM193" s="160" t="s">
        <v>2058</v>
      </c>
    </row>
    <row r="194" spans="2:51" s="13" customFormat="1" ht="10">
      <c r="B194" s="162"/>
      <c r="D194" s="163" t="s">
        <v>181</v>
      </c>
      <c r="E194" s="164" t="s">
        <v>1</v>
      </c>
      <c r="F194" s="165" t="s">
        <v>2059</v>
      </c>
      <c r="H194" s="166">
        <v>224.2</v>
      </c>
      <c r="I194" s="167"/>
      <c r="L194" s="162"/>
      <c r="M194" s="168"/>
      <c r="N194" s="169"/>
      <c r="O194" s="169"/>
      <c r="P194" s="169"/>
      <c r="Q194" s="169"/>
      <c r="R194" s="169"/>
      <c r="S194" s="169"/>
      <c r="T194" s="170"/>
      <c r="AT194" s="164" t="s">
        <v>181</v>
      </c>
      <c r="AU194" s="164" t="s">
        <v>88</v>
      </c>
      <c r="AV194" s="13" t="s">
        <v>88</v>
      </c>
      <c r="AW194" s="13" t="s">
        <v>34</v>
      </c>
      <c r="AX194" s="13" t="s">
        <v>85</v>
      </c>
      <c r="AY194" s="164" t="s">
        <v>172</v>
      </c>
    </row>
    <row r="195" spans="2:63" s="12" customFormat="1" ht="22.75" customHeight="1">
      <c r="B195" s="135"/>
      <c r="D195" s="136" t="s">
        <v>77</v>
      </c>
      <c r="E195" s="146" t="s">
        <v>88</v>
      </c>
      <c r="F195" s="146" t="s">
        <v>1604</v>
      </c>
      <c r="I195" s="138"/>
      <c r="J195" s="147">
        <f>BK195</f>
        <v>0</v>
      </c>
      <c r="L195" s="135"/>
      <c r="M195" s="140"/>
      <c r="N195" s="141"/>
      <c r="O195" s="141"/>
      <c r="P195" s="142">
        <f>SUM(P196:P197)</f>
        <v>0</v>
      </c>
      <c r="Q195" s="141"/>
      <c r="R195" s="142">
        <f>SUM(R196:R197)</f>
        <v>2.45329</v>
      </c>
      <c r="S195" s="141"/>
      <c r="T195" s="143">
        <f>SUM(T196:T197)</f>
        <v>0</v>
      </c>
      <c r="AR195" s="136" t="s">
        <v>85</v>
      </c>
      <c r="AT195" s="144" t="s">
        <v>77</v>
      </c>
      <c r="AU195" s="144" t="s">
        <v>85</v>
      </c>
      <c r="AY195" s="136" t="s">
        <v>172</v>
      </c>
      <c r="BK195" s="145">
        <f>SUM(BK196:BK197)</f>
        <v>0</v>
      </c>
    </row>
    <row r="196" spans="1:65" s="2" customFormat="1" ht="24.15" customHeight="1">
      <c r="A196" s="32"/>
      <c r="B196" s="148"/>
      <c r="C196" s="149" t="s">
        <v>278</v>
      </c>
      <c r="D196" s="149" t="s">
        <v>174</v>
      </c>
      <c r="E196" s="150" t="s">
        <v>1605</v>
      </c>
      <c r="F196" s="151" t="s">
        <v>1606</v>
      </c>
      <c r="G196" s="152" t="s">
        <v>214</v>
      </c>
      <c r="H196" s="153">
        <v>1</v>
      </c>
      <c r="I196" s="154"/>
      <c r="J196" s="155">
        <f>ROUND(I196*H196,2)</f>
        <v>0</v>
      </c>
      <c r="K196" s="151" t="s">
        <v>178</v>
      </c>
      <c r="L196" s="33"/>
      <c r="M196" s="156" t="s">
        <v>1</v>
      </c>
      <c r="N196" s="157" t="s">
        <v>43</v>
      </c>
      <c r="O196" s="58"/>
      <c r="P196" s="158">
        <f>O196*H196</f>
        <v>0</v>
      </c>
      <c r="Q196" s="158">
        <v>2.45329</v>
      </c>
      <c r="R196" s="158">
        <f>Q196*H196</f>
        <v>2.45329</v>
      </c>
      <c r="S196" s="158">
        <v>0</v>
      </c>
      <c r="T196" s="15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0" t="s">
        <v>179</v>
      </c>
      <c r="AT196" s="160" t="s">
        <v>174</v>
      </c>
      <c r="AU196" s="160" t="s">
        <v>88</v>
      </c>
      <c r="AY196" s="17" t="s">
        <v>172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7" t="s">
        <v>85</v>
      </c>
      <c r="BK196" s="161">
        <f>ROUND(I196*H196,2)</f>
        <v>0</v>
      </c>
      <c r="BL196" s="17" t="s">
        <v>179</v>
      </c>
      <c r="BM196" s="160" t="s">
        <v>2060</v>
      </c>
    </row>
    <row r="197" spans="1:47" s="2" customFormat="1" ht="18">
      <c r="A197" s="32"/>
      <c r="B197" s="33"/>
      <c r="C197" s="32"/>
      <c r="D197" s="163" t="s">
        <v>191</v>
      </c>
      <c r="E197" s="32"/>
      <c r="F197" s="171" t="s">
        <v>1608</v>
      </c>
      <c r="G197" s="32"/>
      <c r="H197" s="32"/>
      <c r="I197" s="172"/>
      <c r="J197" s="32"/>
      <c r="K197" s="32"/>
      <c r="L197" s="33"/>
      <c r="M197" s="173"/>
      <c r="N197" s="174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191</v>
      </c>
      <c r="AU197" s="17" t="s">
        <v>88</v>
      </c>
    </row>
    <row r="198" spans="2:63" s="12" customFormat="1" ht="22.75" customHeight="1">
      <c r="B198" s="135"/>
      <c r="D198" s="136" t="s">
        <v>77</v>
      </c>
      <c r="E198" s="146" t="s">
        <v>197</v>
      </c>
      <c r="F198" s="146" t="s">
        <v>390</v>
      </c>
      <c r="I198" s="138"/>
      <c r="J198" s="147">
        <f>BK198</f>
        <v>0</v>
      </c>
      <c r="L198" s="135"/>
      <c r="M198" s="140"/>
      <c r="N198" s="141"/>
      <c r="O198" s="141"/>
      <c r="P198" s="142">
        <f>SUM(P199:P280)</f>
        <v>0</v>
      </c>
      <c r="Q198" s="141"/>
      <c r="R198" s="142">
        <f>SUM(R199:R280)</f>
        <v>4113.828177039999</v>
      </c>
      <c r="S198" s="141"/>
      <c r="T198" s="143">
        <f>SUM(T199:T280)</f>
        <v>0</v>
      </c>
      <c r="AR198" s="136" t="s">
        <v>85</v>
      </c>
      <c r="AT198" s="144" t="s">
        <v>77</v>
      </c>
      <c r="AU198" s="144" t="s">
        <v>85</v>
      </c>
      <c r="AY198" s="136" t="s">
        <v>172</v>
      </c>
      <c r="BK198" s="145">
        <f>SUM(BK199:BK280)</f>
        <v>0</v>
      </c>
    </row>
    <row r="199" spans="1:65" s="2" customFormat="1" ht="14.4" customHeight="1">
      <c r="A199" s="32"/>
      <c r="B199" s="148"/>
      <c r="C199" s="149" t="s">
        <v>7</v>
      </c>
      <c r="D199" s="149" t="s">
        <v>174</v>
      </c>
      <c r="E199" s="150" t="s">
        <v>1609</v>
      </c>
      <c r="F199" s="151" t="s">
        <v>1610</v>
      </c>
      <c r="G199" s="152" t="s">
        <v>177</v>
      </c>
      <c r="H199" s="153">
        <v>1975.61</v>
      </c>
      <c r="I199" s="154"/>
      <c r="J199" s="155">
        <f>ROUND(I199*H199,2)</f>
        <v>0</v>
      </c>
      <c r="K199" s="151" t="s">
        <v>178</v>
      </c>
      <c r="L199" s="33"/>
      <c r="M199" s="156" t="s">
        <v>1</v>
      </c>
      <c r="N199" s="157" t="s">
        <v>43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0" t="s">
        <v>179</v>
      </c>
      <c r="AT199" s="160" t="s">
        <v>174</v>
      </c>
      <c r="AU199" s="160" t="s">
        <v>88</v>
      </c>
      <c r="AY199" s="17" t="s">
        <v>172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7" t="s">
        <v>85</v>
      </c>
      <c r="BK199" s="161">
        <f>ROUND(I199*H199,2)</f>
        <v>0</v>
      </c>
      <c r="BL199" s="17" t="s">
        <v>179</v>
      </c>
      <c r="BM199" s="160" t="s">
        <v>2061</v>
      </c>
    </row>
    <row r="200" spans="1:47" s="2" customFormat="1" ht="18">
      <c r="A200" s="32"/>
      <c r="B200" s="33"/>
      <c r="C200" s="32"/>
      <c r="D200" s="163" t="s">
        <v>191</v>
      </c>
      <c r="E200" s="32"/>
      <c r="F200" s="171" t="s">
        <v>1590</v>
      </c>
      <c r="G200" s="32"/>
      <c r="H200" s="32"/>
      <c r="I200" s="172"/>
      <c r="J200" s="32"/>
      <c r="K200" s="32"/>
      <c r="L200" s="33"/>
      <c r="M200" s="173"/>
      <c r="N200" s="174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191</v>
      </c>
      <c r="AU200" s="17" t="s">
        <v>88</v>
      </c>
    </row>
    <row r="201" spans="2:51" s="13" customFormat="1" ht="20">
      <c r="B201" s="162"/>
      <c r="D201" s="163" t="s">
        <v>181</v>
      </c>
      <c r="E201" s="164" t="s">
        <v>1</v>
      </c>
      <c r="F201" s="165" t="s">
        <v>2062</v>
      </c>
      <c r="H201" s="166">
        <v>1648.92</v>
      </c>
      <c r="I201" s="167"/>
      <c r="L201" s="162"/>
      <c r="M201" s="168"/>
      <c r="N201" s="169"/>
      <c r="O201" s="169"/>
      <c r="P201" s="169"/>
      <c r="Q201" s="169"/>
      <c r="R201" s="169"/>
      <c r="S201" s="169"/>
      <c r="T201" s="170"/>
      <c r="AT201" s="164" t="s">
        <v>181</v>
      </c>
      <c r="AU201" s="164" t="s">
        <v>88</v>
      </c>
      <c r="AV201" s="13" t="s">
        <v>88</v>
      </c>
      <c r="AW201" s="13" t="s">
        <v>34</v>
      </c>
      <c r="AX201" s="13" t="s">
        <v>78</v>
      </c>
      <c r="AY201" s="164" t="s">
        <v>172</v>
      </c>
    </row>
    <row r="202" spans="2:51" s="13" customFormat="1" ht="20">
      <c r="B202" s="162"/>
      <c r="D202" s="163" t="s">
        <v>181</v>
      </c>
      <c r="E202" s="164" t="s">
        <v>1</v>
      </c>
      <c r="F202" s="165" t="s">
        <v>2063</v>
      </c>
      <c r="H202" s="166">
        <v>326.69</v>
      </c>
      <c r="I202" s="167"/>
      <c r="L202" s="162"/>
      <c r="M202" s="168"/>
      <c r="N202" s="169"/>
      <c r="O202" s="169"/>
      <c r="P202" s="169"/>
      <c r="Q202" s="169"/>
      <c r="R202" s="169"/>
      <c r="S202" s="169"/>
      <c r="T202" s="170"/>
      <c r="AT202" s="164" t="s">
        <v>181</v>
      </c>
      <c r="AU202" s="164" t="s">
        <v>88</v>
      </c>
      <c r="AV202" s="13" t="s">
        <v>88</v>
      </c>
      <c r="AW202" s="13" t="s">
        <v>34</v>
      </c>
      <c r="AX202" s="13" t="s">
        <v>78</v>
      </c>
      <c r="AY202" s="164" t="s">
        <v>172</v>
      </c>
    </row>
    <row r="203" spans="2:51" s="14" customFormat="1" ht="10">
      <c r="B203" s="175"/>
      <c r="D203" s="163" t="s">
        <v>181</v>
      </c>
      <c r="E203" s="176" t="s">
        <v>1</v>
      </c>
      <c r="F203" s="177" t="s">
        <v>221</v>
      </c>
      <c r="H203" s="178">
        <v>1975.61</v>
      </c>
      <c r="I203" s="179"/>
      <c r="L203" s="175"/>
      <c r="M203" s="180"/>
      <c r="N203" s="181"/>
      <c r="O203" s="181"/>
      <c r="P203" s="181"/>
      <c r="Q203" s="181"/>
      <c r="R203" s="181"/>
      <c r="S203" s="181"/>
      <c r="T203" s="182"/>
      <c r="AT203" s="176" t="s">
        <v>181</v>
      </c>
      <c r="AU203" s="176" t="s">
        <v>88</v>
      </c>
      <c r="AV203" s="14" t="s">
        <v>179</v>
      </c>
      <c r="AW203" s="14" t="s">
        <v>34</v>
      </c>
      <c r="AX203" s="14" t="s">
        <v>85</v>
      </c>
      <c r="AY203" s="176" t="s">
        <v>172</v>
      </c>
    </row>
    <row r="204" spans="1:65" s="2" customFormat="1" ht="14.4" customHeight="1">
      <c r="A204" s="32"/>
      <c r="B204" s="148"/>
      <c r="C204" s="183" t="s">
        <v>286</v>
      </c>
      <c r="D204" s="183" t="s">
        <v>250</v>
      </c>
      <c r="E204" s="184" t="s">
        <v>1614</v>
      </c>
      <c r="F204" s="185" t="s">
        <v>1615</v>
      </c>
      <c r="G204" s="186" t="s">
        <v>294</v>
      </c>
      <c r="H204" s="187">
        <v>2029.427</v>
      </c>
      <c r="I204" s="188"/>
      <c r="J204" s="189">
        <f>ROUND(I204*H204,2)</f>
        <v>0</v>
      </c>
      <c r="K204" s="185" t="s">
        <v>178</v>
      </c>
      <c r="L204" s="190"/>
      <c r="M204" s="191" t="s">
        <v>1</v>
      </c>
      <c r="N204" s="192" t="s">
        <v>43</v>
      </c>
      <c r="O204" s="58"/>
      <c r="P204" s="158">
        <f>O204*H204</f>
        <v>0</v>
      </c>
      <c r="Q204" s="158">
        <v>1</v>
      </c>
      <c r="R204" s="158">
        <f>Q204*H204</f>
        <v>2029.427</v>
      </c>
      <c r="S204" s="158">
        <v>0</v>
      </c>
      <c r="T204" s="15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0" t="s">
        <v>211</v>
      </c>
      <c r="AT204" s="160" t="s">
        <v>250</v>
      </c>
      <c r="AU204" s="160" t="s">
        <v>88</v>
      </c>
      <c r="AY204" s="17" t="s">
        <v>172</v>
      </c>
      <c r="BE204" s="161">
        <f>IF(N204="základní",J204,0)</f>
        <v>0</v>
      </c>
      <c r="BF204" s="161">
        <f>IF(N204="snížená",J204,0)</f>
        <v>0</v>
      </c>
      <c r="BG204" s="161">
        <f>IF(N204="zákl. přenesená",J204,0)</f>
        <v>0</v>
      </c>
      <c r="BH204" s="161">
        <f>IF(N204="sníž. přenesená",J204,0)</f>
        <v>0</v>
      </c>
      <c r="BI204" s="161">
        <f>IF(N204="nulová",J204,0)</f>
        <v>0</v>
      </c>
      <c r="BJ204" s="17" t="s">
        <v>85</v>
      </c>
      <c r="BK204" s="161">
        <f>ROUND(I204*H204,2)</f>
        <v>0</v>
      </c>
      <c r="BL204" s="17" t="s">
        <v>179</v>
      </c>
      <c r="BM204" s="160" t="s">
        <v>2064</v>
      </c>
    </row>
    <row r="205" spans="2:51" s="13" customFormat="1" ht="10">
      <c r="B205" s="162"/>
      <c r="D205" s="163" t="s">
        <v>181</v>
      </c>
      <c r="E205" s="164" t="s">
        <v>1</v>
      </c>
      <c r="F205" s="165" t="s">
        <v>2065</v>
      </c>
      <c r="H205" s="166">
        <v>824.46</v>
      </c>
      <c r="I205" s="167"/>
      <c r="L205" s="162"/>
      <c r="M205" s="168"/>
      <c r="N205" s="169"/>
      <c r="O205" s="169"/>
      <c r="P205" s="169"/>
      <c r="Q205" s="169"/>
      <c r="R205" s="169"/>
      <c r="S205" s="169"/>
      <c r="T205" s="170"/>
      <c r="AT205" s="164" t="s">
        <v>181</v>
      </c>
      <c r="AU205" s="164" t="s">
        <v>88</v>
      </c>
      <c r="AV205" s="13" t="s">
        <v>88</v>
      </c>
      <c r="AW205" s="13" t="s">
        <v>34</v>
      </c>
      <c r="AX205" s="13" t="s">
        <v>78</v>
      </c>
      <c r="AY205" s="164" t="s">
        <v>172</v>
      </c>
    </row>
    <row r="206" spans="2:51" s="13" customFormat="1" ht="10">
      <c r="B206" s="162"/>
      <c r="D206" s="163" t="s">
        <v>181</v>
      </c>
      <c r="E206" s="164" t="s">
        <v>1</v>
      </c>
      <c r="F206" s="165" t="s">
        <v>2066</v>
      </c>
      <c r="H206" s="166">
        <v>98.007</v>
      </c>
      <c r="I206" s="167"/>
      <c r="L206" s="162"/>
      <c r="M206" s="168"/>
      <c r="N206" s="169"/>
      <c r="O206" s="169"/>
      <c r="P206" s="169"/>
      <c r="Q206" s="169"/>
      <c r="R206" s="169"/>
      <c r="S206" s="169"/>
      <c r="T206" s="170"/>
      <c r="AT206" s="164" t="s">
        <v>181</v>
      </c>
      <c r="AU206" s="164" t="s">
        <v>88</v>
      </c>
      <c r="AV206" s="13" t="s">
        <v>88</v>
      </c>
      <c r="AW206" s="13" t="s">
        <v>34</v>
      </c>
      <c r="AX206" s="13" t="s">
        <v>78</v>
      </c>
      <c r="AY206" s="164" t="s">
        <v>172</v>
      </c>
    </row>
    <row r="207" spans="2:51" s="14" customFormat="1" ht="10">
      <c r="B207" s="175"/>
      <c r="D207" s="163" t="s">
        <v>181</v>
      </c>
      <c r="E207" s="176" t="s">
        <v>1</v>
      </c>
      <c r="F207" s="177" t="s">
        <v>221</v>
      </c>
      <c r="H207" s="178">
        <v>922.467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181</v>
      </c>
      <c r="AU207" s="176" t="s">
        <v>88</v>
      </c>
      <c r="AV207" s="14" t="s">
        <v>179</v>
      </c>
      <c r="AW207" s="14" t="s">
        <v>34</v>
      </c>
      <c r="AX207" s="14" t="s">
        <v>85</v>
      </c>
      <c r="AY207" s="176" t="s">
        <v>172</v>
      </c>
    </row>
    <row r="208" spans="2:51" s="13" customFormat="1" ht="10">
      <c r="B208" s="162"/>
      <c r="D208" s="163" t="s">
        <v>181</v>
      </c>
      <c r="F208" s="165" t="s">
        <v>2067</v>
      </c>
      <c r="H208" s="166">
        <v>2029.427</v>
      </c>
      <c r="I208" s="167"/>
      <c r="L208" s="162"/>
      <c r="M208" s="168"/>
      <c r="N208" s="169"/>
      <c r="O208" s="169"/>
      <c r="P208" s="169"/>
      <c r="Q208" s="169"/>
      <c r="R208" s="169"/>
      <c r="S208" s="169"/>
      <c r="T208" s="170"/>
      <c r="AT208" s="164" t="s">
        <v>181</v>
      </c>
      <c r="AU208" s="164" t="s">
        <v>88</v>
      </c>
      <c r="AV208" s="13" t="s">
        <v>88</v>
      </c>
      <c r="AW208" s="13" t="s">
        <v>3</v>
      </c>
      <c r="AX208" s="13" t="s">
        <v>85</v>
      </c>
      <c r="AY208" s="164" t="s">
        <v>172</v>
      </c>
    </row>
    <row r="209" spans="1:65" s="2" customFormat="1" ht="14.4" customHeight="1">
      <c r="A209" s="32"/>
      <c r="B209" s="148"/>
      <c r="C209" s="149" t="s">
        <v>291</v>
      </c>
      <c r="D209" s="149" t="s">
        <v>174</v>
      </c>
      <c r="E209" s="150" t="s">
        <v>392</v>
      </c>
      <c r="F209" s="151" t="s">
        <v>393</v>
      </c>
      <c r="G209" s="152" t="s">
        <v>177</v>
      </c>
      <c r="H209" s="153">
        <v>129.007</v>
      </c>
      <c r="I209" s="154"/>
      <c r="J209" s="155">
        <f>ROUND(I209*H209,2)</f>
        <v>0</v>
      </c>
      <c r="K209" s="151" t="s">
        <v>178</v>
      </c>
      <c r="L209" s="33"/>
      <c r="M209" s="156" t="s">
        <v>1</v>
      </c>
      <c r="N209" s="157" t="s">
        <v>43</v>
      </c>
      <c r="O209" s="58"/>
      <c r="P209" s="158">
        <f>O209*H209</f>
        <v>0</v>
      </c>
      <c r="Q209" s="158">
        <v>0.345</v>
      </c>
      <c r="R209" s="158">
        <f>Q209*H209</f>
        <v>44.507415</v>
      </c>
      <c r="S209" s="158">
        <v>0</v>
      </c>
      <c r="T209" s="15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0" t="s">
        <v>179</v>
      </c>
      <c r="AT209" s="160" t="s">
        <v>174</v>
      </c>
      <c r="AU209" s="160" t="s">
        <v>88</v>
      </c>
      <c r="AY209" s="17" t="s">
        <v>172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7" t="s">
        <v>85</v>
      </c>
      <c r="BK209" s="161">
        <f>ROUND(I209*H209,2)</f>
        <v>0</v>
      </c>
      <c r="BL209" s="17" t="s">
        <v>179</v>
      </c>
      <c r="BM209" s="160" t="s">
        <v>2068</v>
      </c>
    </row>
    <row r="210" spans="1:47" s="2" customFormat="1" ht="18">
      <c r="A210" s="32"/>
      <c r="B210" s="33"/>
      <c r="C210" s="32"/>
      <c r="D210" s="163" t="s">
        <v>191</v>
      </c>
      <c r="E210" s="32"/>
      <c r="F210" s="171" t="s">
        <v>1621</v>
      </c>
      <c r="G210" s="32"/>
      <c r="H210" s="32"/>
      <c r="I210" s="172"/>
      <c r="J210" s="32"/>
      <c r="K210" s="32"/>
      <c r="L210" s="33"/>
      <c r="M210" s="173"/>
      <c r="N210" s="174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191</v>
      </c>
      <c r="AU210" s="17" t="s">
        <v>88</v>
      </c>
    </row>
    <row r="211" spans="2:51" s="13" customFormat="1" ht="10">
      <c r="B211" s="162"/>
      <c r="D211" s="163" t="s">
        <v>181</v>
      </c>
      <c r="E211" s="164" t="s">
        <v>1</v>
      </c>
      <c r="F211" s="165" t="s">
        <v>2069</v>
      </c>
      <c r="H211" s="166">
        <v>16.675</v>
      </c>
      <c r="I211" s="167"/>
      <c r="L211" s="162"/>
      <c r="M211" s="168"/>
      <c r="N211" s="169"/>
      <c r="O211" s="169"/>
      <c r="P211" s="169"/>
      <c r="Q211" s="169"/>
      <c r="R211" s="169"/>
      <c r="S211" s="169"/>
      <c r="T211" s="170"/>
      <c r="AT211" s="164" t="s">
        <v>181</v>
      </c>
      <c r="AU211" s="164" t="s">
        <v>88</v>
      </c>
      <c r="AV211" s="13" t="s">
        <v>88</v>
      </c>
      <c r="AW211" s="13" t="s">
        <v>34</v>
      </c>
      <c r="AX211" s="13" t="s">
        <v>78</v>
      </c>
      <c r="AY211" s="164" t="s">
        <v>172</v>
      </c>
    </row>
    <row r="212" spans="2:51" s="13" customFormat="1" ht="20">
      <c r="B212" s="162"/>
      <c r="D212" s="163" t="s">
        <v>181</v>
      </c>
      <c r="E212" s="164" t="s">
        <v>1</v>
      </c>
      <c r="F212" s="165" t="s">
        <v>2070</v>
      </c>
      <c r="H212" s="166">
        <v>94.3</v>
      </c>
      <c r="I212" s="167"/>
      <c r="L212" s="162"/>
      <c r="M212" s="168"/>
      <c r="N212" s="169"/>
      <c r="O212" s="169"/>
      <c r="P212" s="169"/>
      <c r="Q212" s="169"/>
      <c r="R212" s="169"/>
      <c r="S212" s="169"/>
      <c r="T212" s="170"/>
      <c r="AT212" s="164" t="s">
        <v>181</v>
      </c>
      <c r="AU212" s="164" t="s">
        <v>88</v>
      </c>
      <c r="AV212" s="13" t="s">
        <v>88</v>
      </c>
      <c r="AW212" s="13" t="s">
        <v>34</v>
      </c>
      <c r="AX212" s="13" t="s">
        <v>78</v>
      </c>
      <c r="AY212" s="164" t="s">
        <v>172</v>
      </c>
    </row>
    <row r="213" spans="2:51" s="13" customFormat="1" ht="10">
      <c r="B213" s="162"/>
      <c r="D213" s="163" t="s">
        <v>181</v>
      </c>
      <c r="E213" s="164" t="s">
        <v>1</v>
      </c>
      <c r="F213" s="165" t="s">
        <v>2071</v>
      </c>
      <c r="H213" s="166">
        <v>18.032</v>
      </c>
      <c r="I213" s="167"/>
      <c r="L213" s="162"/>
      <c r="M213" s="168"/>
      <c r="N213" s="169"/>
      <c r="O213" s="169"/>
      <c r="P213" s="169"/>
      <c r="Q213" s="169"/>
      <c r="R213" s="169"/>
      <c r="S213" s="169"/>
      <c r="T213" s="170"/>
      <c r="AT213" s="164" t="s">
        <v>181</v>
      </c>
      <c r="AU213" s="164" t="s">
        <v>88</v>
      </c>
      <c r="AV213" s="13" t="s">
        <v>88</v>
      </c>
      <c r="AW213" s="13" t="s">
        <v>34</v>
      </c>
      <c r="AX213" s="13" t="s">
        <v>78</v>
      </c>
      <c r="AY213" s="164" t="s">
        <v>172</v>
      </c>
    </row>
    <row r="214" spans="2:51" s="14" customFormat="1" ht="10">
      <c r="B214" s="175"/>
      <c r="D214" s="163" t="s">
        <v>181</v>
      </c>
      <c r="E214" s="176" t="s">
        <v>1</v>
      </c>
      <c r="F214" s="177" t="s">
        <v>221</v>
      </c>
      <c r="H214" s="178">
        <v>129.007</v>
      </c>
      <c r="I214" s="179"/>
      <c r="L214" s="175"/>
      <c r="M214" s="180"/>
      <c r="N214" s="181"/>
      <c r="O214" s="181"/>
      <c r="P214" s="181"/>
      <c r="Q214" s="181"/>
      <c r="R214" s="181"/>
      <c r="S214" s="181"/>
      <c r="T214" s="182"/>
      <c r="AT214" s="176" t="s">
        <v>181</v>
      </c>
      <c r="AU214" s="176" t="s">
        <v>88</v>
      </c>
      <c r="AV214" s="14" t="s">
        <v>179</v>
      </c>
      <c r="AW214" s="14" t="s">
        <v>34</v>
      </c>
      <c r="AX214" s="14" t="s">
        <v>85</v>
      </c>
      <c r="AY214" s="176" t="s">
        <v>172</v>
      </c>
    </row>
    <row r="215" spans="1:65" s="2" customFormat="1" ht="14.4" customHeight="1">
      <c r="A215" s="32"/>
      <c r="B215" s="148"/>
      <c r="C215" s="149" t="s">
        <v>298</v>
      </c>
      <c r="D215" s="149" t="s">
        <v>174</v>
      </c>
      <c r="E215" s="150" t="s">
        <v>397</v>
      </c>
      <c r="F215" s="151" t="s">
        <v>398</v>
      </c>
      <c r="G215" s="152" t="s">
        <v>177</v>
      </c>
      <c r="H215" s="153">
        <v>594.061</v>
      </c>
      <c r="I215" s="154"/>
      <c r="J215" s="155">
        <f>ROUND(I215*H215,2)</f>
        <v>0</v>
      </c>
      <c r="K215" s="151" t="s">
        <v>1</v>
      </c>
      <c r="L215" s="33"/>
      <c r="M215" s="156" t="s">
        <v>1</v>
      </c>
      <c r="N215" s="157" t="s">
        <v>43</v>
      </c>
      <c r="O215" s="58"/>
      <c r="P215" s="158">
        <f>O215*H215</f>
        <v>0</v>
      </c>
      <c r="Q215" s="158">
        <v>0.46</v>
      </c>
      <c r="R215" s="158">
        <f>Q215*H215</f>
        <v>273.26806000000005</v>
      </c>
      <c r="S215" s="158">
        <v>0</v>
      </c>
      <c r="T215" s="15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0" t="s">
        <v>179</v>
      </c>
      <c r="AT215" s="160" t="s">
        <v>174</v>
      </c>
      <c r="AU215" s="160" t="s">
        <v>88</v>
      </c>
      <c r="AY215" s="17" t="s">
        <v>172</v>
      </c>
      <c r="BE215" s="161">
        <f>IF(N215="základní",J215,0)</f>
        <v>0</v>
      </c>
      <c r="BF215" s="161">
        <f>IF(N215="snížená",J215,0)</f>
        <v>0</v>
      </c>
      <c r="BG215" s="161">
        <f>IF(N215="zákl. přenesená",J215,0)</f>
        <v>0</v>
      </c>
      <c r="BH215" s="161">
        <f>IF(N215="sníž. přenesená",J215,0)</f>
        <v>0</v>
      </c>
      <c r="BI215" s="161">
        <f>IF(N215="nulová",J215,0)</f>
        <v>0</v>
      </c>
      <c r="BJ215" s="17" t="s">
        <v>85</v>
      </c>
      <c r="BK215" s="161">
        <f>ROUND(I215*H215,2)</f>
        <v>0</v>
      </c>
      <c r="BL215" s="17" t="s">
        <v>179</v>
      </c>
      <c r="BM215" s="160" t="s">
        <v>2072</v>
      </c>
    </row>
    <row r="216" spans="1:47" s="2" customFormat="1" ht="18">
      <c r="A216" s="32"/>
      <c r="B216" s="33"/>
      <c r="C216" s="32"/>
      <c r="D216" s="163" t="s">
        <v>191</v>
      </c>
      <c r="E216" s="32"/>
      <c r="F216" s="171" t="s">
        <v>1627</v>
      </c>
      <c r="G216" s="32"/>
      <c r="H216" s="32"/>
      <c r="I216" s="172"/>
      <c r="J216" s="32"/>
      <c r="K216" s="32"/>
      <c r="L216" s="33"/>
      <c r="M216" s="173"/>
      <c r="N216" s="174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191</v>
      </c>
      <c r="AU216" s="17" t="s">
        <v>88</v>
      </c>
    </row>
    <row r="217" spans="2:51" s="13" customFormat="1" ht="30">
      <c r="B217" s="162"/>
      <c r="D217" s="163" t="s">
        <v>181</v>
      </c>
      <c r="E217" s="164" t="s">
        <v>1</v>
      </c>
      <c r="F217" s="165" t="s">
        <v>2050</v>
      </c>
      <c r="H217" s="166">
        <v>161.72</v>
      </c>
      <c r="I217" s="167"/>
      <c r="L217" s="162"/>
      <c r="M217" s="168"/>
      <c r="N217" s="169"/>
      <c r="O217" s="169"/>
      <c r="P217" s="169"/>
      <c r="Q217" s="169"/>
      <c r="R217" s="169"/>
      <c r="S217" s="169"/>
      <c r="T217" s="170"/>
      <c r="AT217" s="164" t="s">
        <v>181</v>
      </c>
      <c r="AU217" s="164" t="s">
        <v>88</v>
      </c>
      <c r="AV217" s="13" t="s">
        <v>88</v>
      </c>
      <c r="AW217" s="13" t="s">
        <v>34</v>
      </c>
      <c r="AX217" s="13" t="s">
        <v>78</v>
      </c>
      <c r="AY217" s="164" t="s">
        <v>172</v>
      </c>
    </row>
    <row r="218" spans="2:51" s="13" customFormat="1" ht="10">
      <c r="B218" s="162"/>
      <c r="D218" s="163" t="s">
        <v>181</v>
      </c>
      <c r="E218" s="164" t="s">
        <v>1</v>
      </c>
      <c r="F218" s="165" t="s">
        <v>2051</v>
      </c>
      <c r="H218" s="166">
        <v>5.512</v>
      </c>
      <c r="I218" s="167"/>
      <c r="L218" s="162"/>
      <c r="M218" s="168"/>
      <c r="N218" s="169"/>
      <c r="O218" s="169"/>
      <c r="P218" s="169"/>
      <c r="Q218" s="169"/>
      <c r="R218" s="169"/>
      <c r="S218" s="169"/>
      <c r="T218" s="170"/>
      <c r="AT218" s="164" t="s">
        <v>181</v>
      </c>
      <c r="AU218" s="164" t="s">
        <v>88</v>
      </c>
      <c r="AV218" s="13" t="s">
        <v>88</v>
      </c>
      <c r="AW218" s="13" t="s">
        <v>34</v>
      </c>
      <c r="AX218" s="13" t="s">
        <v>78</v>
      </c>
      <c r="AY218" s="164" t="s">
        <v>172</v>
      </c>
    </row>
    <row r="219" spans="2:51" s="13" customFormat="1" ht="10">
      <c r="B219" s="162"/>
      <c r="D219" s="163" t="s">
        <v>181</v>
      </c>
      <c r="E219" s="164" t="s">
        <v>1</v>
      </c>
      <c r="F219" s="165" t="s">
        <v>2052</v>
      </c>
      <c r="H219" s="166">
        <v>139.035</v>
      </c>
      <c r="I219" s="167"/>
      <c r="L219" s="162"/>
      <c r="M219" s="168"/>
      <c r="N219" s="169"/>
      <c r="O219" s="169"/>
      <c r="P219" s="169"/>
      <c r="Q219" s="169"/>
      <c r="R219" s="169"/>
      <c r="S219" s="169"/>
      <c r="T219" s="170"/>
      <c r="AT219" s="164" t="s">
        <v>181</v>
      </c>
      <c r="AU219" s="164" t="s">
        <v>88</v>
      </c>
      <c r="AV219" s="13" t="s">
        <v>88</v>
      </c>
      <c r="AW219" s="13" t="s">
        <v>34</v>
      </c>
      <c r="AX219" s="13" t="s">
        <v>78</v>
      </c>
      <c r="AY219" s="164" t="s">
        <v>172</v>
      </c>
    </row>
    <row r="220" spans="2:51" s="15" customFormat="1" ht="10">
      <c r="B220" s="197"/>
      <c r="D220" s="163" t="s">
        <v>181</v>
      </c>
      <c r="E220" s="198" t="s">
        <v>1</v>
      </c>
      <c r="F220" s="199" t="s">
        <v>1592</v>
      </c>
      <c r="H220" s="200">
        <v>306.267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181</v>
      </c>
      <c r="AU220" s="198" t="s">
        <v>88</v>
      </c>
      <c r="AV220" s="15" t="s">
        <v>186</v>
      </c>
      <c r="AW220" s="15" t="s">
        <v>34</v>
      </c>
      <c r="AX220" s="15" t="s">
        <v>78</v>
      </c>
      <c r="AY220" s="198" t="s">
        <v>172</v>
      </c>
    </row>
    <row r="221" spans="2:51" s="13" customFormat="1" ht="30">
      <c r="B221" s="162"/>
      <c r="D221" s="163" t="s">
        <v>181</v>
      </c>
      <c r="E221" s="164" t="s">
        <v>1</v>
      </c>
      <c r="F221" s="165" t="s">
        <v>2053</v>
      </c>
      <c r="H221" s="166">
        <v>138.346</v>
      </c>
      <c r="I221" s="167"/>
      <c r="L221" s="162"/>
      <c r="M221" s="168"/>
      <c r="N221" s="169"/>
      <c r="O221" s="169"/>
      <c r="P221" s="169"/>
      <c r="Q221" s="169"/>
      <c r="R221" s="169"/>
      <c r="S221" s="169"/>
      <c r="T221" s="170"/>
      <c r="AT221" s="164" t="s">
        <v>181</v>
      </c>
      <c r="AU221" s="164" t="s">
        <v>88</v>
      </c>
      <c r="AV221" s="13" t="s">
        <v>88</v>
      </c>
      <c r="AW221" s="13" t="s">
        <v>34</v>
      </c>
      <c r="AX221" s="13" t="s">
        <v>78</v>
      </c>
      <c r="AY221" s="164" t="s">
        <v>172</v>
      </c>
    </row>
    <row r="222" spans="2:51" s="13" customFormat="1" ht="30">
      <c r="B222" s="162"/>
      <c r="D222" s="163" t="s">
        <v>181</v>
      </c>
      <c r="E222" s="164" t="s">
        <v>1</v>
      </c>
      <c r="F222" s="165" t="s">
        <v>2054</v>
      </c>
      <c r="H222" s="166">
        <v>149.448</v>
      </c>
      <c r="I222" s="167"/>
      <c r="L222" s="162"/>
      <c r="M222" s="168"/>
      <c r="N222" s="169"/>
      <c r="O222" s="169"/>
      <c r="P222" s="169"/>
      <c r="Q222" s="169"/>
      <c r="R222" s="169"/>
      <c r="S222" s="169"/>
      <c r="T222" s="170"/>
      <c r="AT222" s="164" t="s">
        <v>181</v>
      </c>
      <c r="AU222" s="164" t="s">
        <v>88</v>
      </c>
      <c r="AV222" s="13" t="s">
        <v>88</v>
      </c>
      <c r="AW222" s="13" t="s">
        <v>34</v>
      </c>
      <c r="AX222" s="13" t="s">
        <v>78</v>
      </c>
      <c r="AY222" s="164" t="s">
        <v>172</v>
      </c>
    </row>
    <row r="223" spans="2:51" s="15" customFormat="1" ht="10">
      <c r="B223" s="197"/>
      <c r="D223" s="163" t="s">
        <v>181</v>
      </c>
      <c r="E223" s="198" t="s">
        <v>1</v>
      </c>
      <c r="F223" s="199" t="s">
        <v>1592</v>
      </c>
      <c r="H223" s="200">
        <v>287.794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181</v>
      </c>
      <c r="AU223" s="198" t="s">
        <v>88</v>
      </c>
      <c r="AV223" s="15" t="s">
        <v>186</v>
      </c>
      <c r="AW223" s="15" t="s">
        <v>34</v>
      </c>
      <c r="AX223" s="15" t="s">
        <v>78</v>
      </c>
      <c r="AY223" s="198" t="s">
        <v>172</v>
      </c>
    </row>
    <row r="224" spans="2:51" s="14" customFormat="1" ht="10">
      <c r="B224" s="175"/>
      <c r="D224" s="163" t="s">
        <v>181</v>
      </c>
      <c r="E224" s="176" t="s">
        <v>1</v>
      </c>
      <c r="F224" s="177" t="s">
        <v>221</v>
      </c>
      <c r="H224" s="178">
        <v>594.061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181</v>
      </c>
      <c r="AU224" s="176" t="s">
        <v>88</v>
      </c>
      <c r="AV224" s="14" t="s">
        <v>179</v>
      </c>
      <c r="AW224" s="14" t="s">
        <v>34</v>
      </c>
      <c r="AX224" s="14" t="s">
        <v>85</v>
      </c>
      <c r="AY224" s="176" t="s">
        <v>172</v>
      </c>
    </row>
    <row r="225" spans="1:65" s="2" customFormat="1" ht="14.4" customHeight="1">
      <c r="A225" s="32"/>
      <c r="B225" s="148"/>
      <c r="C225" s="149" t="s">
        <v>312</v>
      </c>
      <c r="D225" s="149" t="s">
        <v>174</v>
      </c>
      <c r="E225" s="150" t="s">
        <v>726</v>
      </c>
      <c r="F225" s="151" t="s">
        <v>398</v>
      </c>
      <c r="G225" s="152" t="s">
        <v>177</v>
      </c>
      <c r="H225" s="153">
        <v>145.834</v>
      </c>
      <c r="I225" s="154"/>
      <c r="J225" s="155">
        <f>ROUND(I225*H225,2)</f>
        <v>0</v>
      </c>
      <c r="K225" s="151" t="s">
        <v>1</v>
      </c>
      <c r="L225" s="33"/>
      <c r="M225" s="156" t="s">
        <v>1</v>
      </c>
      <c r="N225" s="157" t="s">
        <v>43</v>
      </c>
      <c r="O225" s="58"/>
      <c r="P225" s="158">
        <f>O225*H225</f>
        <v>0</v>
      </c>
      <c r="Q225" s="158">
        <v>0.46</v>
      </c>
      <c r="R225" s="158">
        <f>Q225*H225</f>
        <v>67.08364</v>
      </c>
      <c r="S225" s="158">
        <v>0</v>
      </c>
      <c r="T225" s="15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0" t="s">
        <v>179</v>
      </c>
      <c r="AT225" s="160" t="s">
        <v>174</v>
      </c>
      <c r="AU225" s="160" t="s">
        <v>88</v>
      </c>
      <c r="AY225" s="17" t="s">
        <v>172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7" t="s">
        <v>85</v>
      </c>
      <c r="BK225" s="161">
        <f>ROUND(I225*H225,2)</f>
        <v>0</v>
      </c>
      <c r="BL225" s="17" t="s">
        <v>179</v>
      </c>
      <c r="BM225" s="160" t="s">
        <v>2073</v>
      </c>
    </row>
    <row r="226" spans="1:47" s="2" customFormat="1" ht="18">
      <c r="A226" s="32"/>
      <c r="B226" s="33"/>
      <c r="C226" s="32"/>
      <c r="D226" s="163" t="s">
        <v>191</v>
      </c>
      <c r="E226" s="32"/>
      <c r="F226" s="171" t="s">
        <v>1636</v>
      </c>
      <c r="G226" s="32"/>
      <c r="H226" s="32"/>
      <c r="I226" s="172"/>
      <c r="J226" s="32"/>
      <c r="K226" s="32"/>
      <c r="L226" s="33"/>
      <c r="M226" s="173"/>
      <c r="N226" s="174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191</v>
      </c>
      <c r="AU226" s="17" t="s">
        <v>88</v>
      </c>
    </row>
    <row r="227" spans="2:51" s="13" customFormat="1" ht="10">
      <c r="B227" s="162"/>
      <c r="D227" s="163" t="s">
        <v>181</v>
      </c>
      <c r="E227" s="164" t="s">
        <v>1</v>
      </c>
      <c r="F227" s="165" t="s">
        <v>2055</v>
      </c>
      <c r="H227" s="166">
        <v>18.85</v>
      </c>
      <c r="I227" s="167"/>
      <c r="L227" s="162"/>
      <c r="M227" s="168"/>
      <c r="N227" s="169"/>
      <c r="O227" s="169"/>
      <c r="P227" s="169"/>
      <c r="Q227" s="169"/>
      <c r="R227" s="169"/>
      <c r="S227" s="169"/>
      <c r="T227" s="170"/>
      <c r="AT227" s="164" t="s">
        <v>181</v>
      </c>
      <c r="AU227" s="164" t="s">
        <v>88</v>
      </c>
      <c r="AV227" s="13" t="s">
        <v>88</v>
      </c>
      <c r="AW227" s="13" t="s">
        <v>34</v>
      </c>
      <c r="AX227" s="13" t="s">
        <v>78</v>
      </c>
      <c r="AY227" s="164" t="s">
        <v>172</v>
      </c>
    </row>
    <row r="228" spans="2:51" s="13" customFormat="1" ht="20">
      <c r="B228" s="162"/>
      <c r="D228" s="163" t="s">
        <v>181</v>
      </c>
      <c r="E228" s="164" t="s">
        <v>1</v>
      </c>
      <c r="F228" s="165" t="s">
        <v>2056</v>
      </c>
      <c r="H228" s="166">
        <v>106.6</v>
      </c>
      <c r="I228" s="167"/>
      <c r="L228" s="162"/>
      <c r="M228" s="168"/>
      <c r="N228" s="169"/>
      <c r="O228" s="169"/>
      <c r="P228" s="169"/>
      <c r="Q228" s="169"/>
      <c r="R228" s="169"/>
      <c r="S228" s="169"/>
      <c r="T228" s="170"/>
      <c r="AT228" s="164" t="s">
        <v>181</v>
      </c>
      <c r="AU228" s="164" t="s">
        <v>88</v>
      </c>
      <c r="AV228" s="13" t="s">
        <v>88</v>
      </c>
      <c r="AW228" s="13" t="s">
        <v>34</v>
      </c>
      <c r="AX228" s="13" t="s">
        <v>78</v>
      </c>
      <c r="AY228" s="164" t="s">
        <v>172</v>
      </c>
    </row>
    <row r="229" spans="2:51" s="13" customFormat="1" ht="10">
      <c r="B229" s="162"/>
      <c r="D229" s="163" t="s">
        <v>181</v>
      </c>
      <c r="E229" s="164" t="s">
        <v>1</v>
      </c>
      <c r="F229" s="165" t="s">
        <v>2057</v>
      </c>
      <c r="H229" s="166">
        <v>20.384</v>
      </c>
      <c r="I229" s="167"/>
      <c r="L229" s="162"/>
      <c r="M229" s="168"/>
      <c r="N229" s="169"/>
      <c r="O229" s="169"/>
      <c r="P229" s="169"/>
      <c r="Q229" s="169"/>
      <c r="R229" s="169"/>
      <c r="S229" s="169"/>
      <c r="T229" s="170"/>
      <c r="AT229" s="164" t="s">
        <v>181</v>
      </c>
      <c r="AU229" s="164" t="s">
        <v>88</v>
      </c>
      <c r="AV229" s="13" t="s">
        <v>88</v>
      </c>
      <c r="AW229" s="13" t="s">
        <v>34</v>
      </c>
      <c r="AX229" s="13" t="s">
        <v>78</v>
      </c>
      <c r="AY229" s="164" t="s">
        <v>172</v>
      </c>
    </row>
    <row r="230" spans="2:51" s="14" customFormat="1" ht="10">
      <c r="B230" s="175"/>
      <c r="D230" s="163" t="s">
        <v>181</v>
      </c>
      <c r="E230" s="176" t="s">
        <v>1</v>
      </c>
      <c r="F230" s="177" t="s">
        <v>221</v>
      </c>
      <c r="H230" s="178">
        <v>145.834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181</v>
      </c>
      <c r="AU230" s="176" t="s">
        <v>88</v>
      </c>
      <c r="AV230" s="14" t="s">
        <v>179</v>
      </c>
      <c r="AW230" s="14" t="s">
        <v>34</v>
      </c>
      <c r="AX230" s="14" t="s">
        <v>85</v>
      </c>
      <c r="AY230" s="176" t="s">
        <v>172</v>
      </c>
    </row>
    <row r="231" spans="1:65" s="2" customFormat="1" ht="14.4" customHeight="1">
      <c r="A231" s="32"/>
      <c r="B231" s="148"/>
      <c r="C231" s="149" t="s">
        <v>319</v>
      </c>
      <c r="D231" s="149" t="s">
        <v>174</v>
      </c>
      <c r="E231" s="150" t="s">
        <v>1638</v>
      </c>
      <c r="F231" s="151" t="s">
        <v>1639</v>
      </c>
      <c r="G231" s="152" t="s">
        <v>177</v>
      </c>
      <c r="H231" s="153">
        <v>1254.682</v>
      </c>
      <c r="I231" s="154"/>
      <c r="J231" s="155">
        <f>ROUND(I231*H231,2)</f>
        <v>0</v>
      </c>
      <c r="K231" s="151" t="s">
        <v>178</v>
      </c>
      <c r="L231" s="33"/>
      <c r="M231" s="156" t="s">
        <v>1</v>
      </c>
      <c r="N231" s="157" t="s">
        <v>43</v>
      </c>
      <c r="O231" s="58"/>
      <c r="P231" s="158">
        <f>O231*H231</f>
        <v>0</v>
      </c>
      <c r="Q231" s="158">
        <v>0.575</v>
      </c>
      <c r="R231" s="158">
        <f>Q231*H231</f>
        <v>721.44215</v>
      </c>
      <c r="S231" s="158">
        <v>0</v>
      </c>
      <c r="T231" s="15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0" t="s">
        <v>179</v>
      </c>
      <c r="AT231" s="160" t="s">
        <v>174</v>
      </c>
      <c r="AU231" s="160" t="s">
        <v>88</v>
      </c>
      <c r="AY231" s="17" t="s">
        <v>172</v>
      </c>
      <c r="BE231" s="161">
        <f>IF(N231="základní",J231,0)</f>
        <v>0</v>
      </c>
      <c r="BF231" s="161">
        <f>IF(N231="snížená",J231,0)</f>
        <v>0</v>
      </c>
      <c r="BG231" s="161">
        <f>IF(N231="zákl. přenesená",J231,0)</f>
        <v>0</v>
      </c>
      <c r="BH231" s="161">
        <f>IF(N231="sníž. přenesená",J231,0)</f>
        <v>0</v>
      </c>
      <c r="BI231" s="161">
        <f>IF(N231="nulová",J231,0)</f>
        <v>0</v>
      </c>
      <c r="BJ231" s="17" t="s">
        <v>85</v>
      </c>
      <c r="BK231" s="161">
        <f>ROUND(I231*H231,2)</f>
        <v>0</v>
      </c>
      <c r="BL231" s="17" t="s">
        <v>179</v>
      </c>
      <c r="BM231" s="160" t="s">
        <v>2074</v>
      </c>
    </row>
    <row r="232" spans="1:47" s="2" customFormat="1" ht="18">
      <c r="A232" s="32"/>
      <c r="B232" s="33"/>
      <c r="C232" s="32"/>
      <c r="D232" s="163" t="s">
        <v>191</v>
      </c>
      <c r="E232" s="32"/>
      <c r="F232" s="171" t="s">
        <v>1641</v>
      </c>
      <c r="G232" s="32"/>
      <c r="H232" s="32"/>
      <c r="I232" s="172"/>
      <c r="J232" s="32"/>
      <c r="K232" s="32"/>
      <c r="L232" s="33"/>
      <c r="M232" s="173"/>
      <c r="N232" s="174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191</v>
      </c>
      <c r="AU232" s="17" t="s">
        <v>88</v>
      </c>
    </row>
    <row r="233" spans="2:51" s="13" customFormat="1" ht="10">
      <c r="B233" s="162"/>
      <c r="D233" s="163" t="s">
        <v>181</v>
      </c>
      <c r="E233" s="164" t="s">
        <v>1</v>
      </c>
      <c r="F233" s="165" t="s">
        <v>2049</v>
      </c>
      <c r="H233" s="166">
        <v>1254.682</v>
      </c>
      <c r="I233" s="167"/>
      <c r="L233" s="162"/>
      <c r="M233" s="168"/>
      <c r="N233" s="169"/>
      <c r="O233" s="169"/>
      <c r="P233" s="169"/>
      <c r="Q233" s="169"/>
      <c r="R233" s="169"/>
      <c r="S233" s="169"/>
      <c r="T233" s="170"/>
      <c r="AT233" s="164" t="s">
        <v>181</v>
      </c>
      <c r="AU233" s="164" t="s">
        <v>88</v>
      </c>
      <c r="AV233" s="13" t="s">
        <v>88</v>
      </c>
      <c r="AW233" s="13" t="s">
        <v>34</v>
      </c>
      <c r="AX233" s="13" t="s">
        <v>85</v>
      </c>
      <c r="AY233" s="164" t="s">
        <v>172</v>
      </c>
    </row>
    <row r="234" spans="1:65" s="2" customFormat="1" ht="24.15" customHeight="1">
      <c r="A234" s="32"/>
      <c r="B234" s="148"/>
      <c r="C234" s="149" t="s">
        <v>324</v>
      </c>
      <c r="D234" s="149" t="s">
        <v>174</v>
      </c>
      <c r="E234" s="150" t="s">
        <v>1658</v>
      </c>
      <c r="F234" s="151" t="s">
        <v>1659</v>
      </c>
      <c r="G234" s="152" t="s">
        <v>177</v>
      </c>
      <c r="H234" s="153">
        <v>1042.351</v>
      </c>
      <c r="I234" s="154"/>
      <c r="J234" s="155">
        <f>ROUND(I234*H234,2)</f>
        <v>0</v>
      </c>
      <c r="K234" s="151" t="s">
        <v>178</v>
      </c>
      <c r="L234" s="33"/>
      <c r="M234" s="156" t="s">
        <v>1</v>
      </c>
      <c r="N234" s="157" t="s">
        <v>43</v>
      </c>
      <c r="O234" s="58"/>
      <c r="P234" s="158">
        <f>O234*H234</f>
        <v>0</v>
      </c>
      <c r="Q234" s="158">
        <v>0.15826</v>
      </c>
      <c r="R234" s="158">
        <f>Q234*H234</f>
        <v>164.96246926000003</v>
      </c>
      <c r="S234" s="158">
        <v>0</v>
      </c>
      <c r="T234" s="15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0" t="s">
        <v>179</v>
      </c>
      <c r="AT234" s="160" t="s">
        <v>174</v>
      </c>
      <c r="AU234" s="160" t="s">
        <v>88</v>
      </c>
      <c r="AY234" s="17" t="s">
        <v>172</v>
      </c>
      <c r="BE234" s="161">
        <f>IF(N234="základní",J234,0)</f>
        <v>0</v>
      </c>
      <c r="BF234" s="161">
        <f>IF(N234="snížená",J234,0)</f>
        <v>0</v>
      </c>
      <c r="BG234" s="161">
        <f>IF(N234="zákl. přenesená",J234,0)</f>
        <v>0</v>
      </c>
      <c r="BH234" s="161">
        <f>IF(N234="sníž. přenesená",J234,0)</f>
        <v>0</v>
      </c>
      <c r="BI234" s="161">
        <f>IF(N234="nulová",J234,0)</f>
        <v>0</v>
      </c>
      <c r="BJ234" s="17" t="s">
        <v>85</v>
      </c>
      <c r="BK234" s="161">
        <f>ROUND(I234*H234,2)</f>
        <v>0</v>
      </c>
      <c r="BL234" s="17" t="s">
        <v>179</v>
      </c>
      <c r="BM234" s="160" t="s">
        <v>2075</v>
      </c>
    </row>
    <row r="235" spans="2:51" s="13" customFormat="1" ht="10">
      <c r="B235" s="162"/>
      <c r="D235" s="163" t="s">
        <v>181</v>
      </c>
      <c r="E235" s="164" t="s">
        <v>1</v>
      </c>
      <c r="F235" s="165" t="s">
        <v>2076</v>
      </c>
      <c r="H235" s="166">
        <v>1042.351</v>
      </c>
      <c r="I235" s="167"/>
      <c r="L235" s="162"/>
      <c r="M235" s="168"/>
      <c r="N235" s="169"/>
      <c r="O235" s="169"/>
      <c r="P235" s="169"/>
      <c r="Q235" s="169"/>
      <c r="R235" s="169"/>
      <c r="S235" s="169"/>
      <c r="T235" s="170"/>
      <c r="AT235" s="164" t="s">
        <v>181</v>
      </c>
      <c r="AU235" s="164" t="s">
        <v>88</v>
      </c>
      <c r="AV235" s="13" t="s">
        <v>88</v>
      </c>
      <c r="AW235" s="13" t="s">
        <v>34</v>
      </c>
      <c r="AX235" s="13" t="s">
        <v>85</v>
      </c>
      <c r="AY235" s="164" t="s">
        <v>172</v>
      </c>
    </row>
    <row r="236" spans="1:65" s="2" customFormat="1" ht="24.15" customHeight="1">
      <c r="A236" s="32"/>
      <c r="B236" s="148"/>
      <c r="C236" s="149" t="s">
        <v>328</v>
      </c>
      <c r="D236" s="149" t="s">
        <v>174</v>
      </c>
      <c r="E236" s="150" t="s">
        <v>729</v>
      </c>
      <c r="F236" s="151" t="s">
        <v>730</v>
      </c>
      <c r="G236" s="152" t="s">
        <v>177</v>
      </c>
      <c r="H236" s="153">
        <v>1109.911</v>
      </c>
      <c r="I236" s="154"/>
      <c r="J236" s="155">
        <f>ROUND(I236*H236,2)</f>
        <v>0</v>
      </c>
      <c r="K236" s="151" t="s">
        <v>178</v>
      </c>
      <c r="L236" s="33"/>
      <c r="M236" s="156" t="s">
        <v>1</v>
      </c>
      <c r="N236" s="157" t="s">
        <v>43</v>
      </c>
      <c r="O236" s="58"/>
      <c r="P236" s="158">
        <f>O236*H236</f>
        <v>0</v>
      </c>
      <c r="Q236" s="158">
        <v>0.30651</v>
      </c>
      <c r="R236" s="158">
        <f>Q236*H236</f>
        <v>340.19882061000004</v>
      </c>
      <c r="S236" s="158">
        <v>0</v>
      </c>
      <c r="T236" s="15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0" t="s">
        <v>179</v>
      </c>
      <c r="AT236" s="160" t="s">
        <v>174</v>
      </c>
      <c r="AU236" s="160" t="s">
        <v>88</v>
      </c>
      <c r="AY236" s="17" t="s">
        <v>172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7" t="s">
        <v>85</v>
      </c>
      <c r="BK236" s="161">
        <f>ROUND(I236*H236,2)</f>
        <v>0</v>
      </c>
      <c r="BL236" s="17" t="s">
        <v>179</v>
      </c>
      <c r="BM236" s="160" t="s">
        <v>2077</v>
      </c>
    </row>
    <row r="237" spans="2:51" s="13" customFormat="1" ht="10">
      <c r="B237" s="162"/>
      <c r="D237" s="163" t="s">
        <v>181</v>
      </c>
      <c r="E237" s="164" t="s">
        <v>1</v>
      </c>
      <c r="F237" s="165" t="s">
        <v>2078</v>
      </c>
      <c r="H237" s="166">
        <v>1109.911</v>
      </c>
      <c r="I237" s="167"/>
      <c r="L237" s="162"/>
      <c r="M237" s="168"/>
      <c r="N237" s="169"/>
      <c r="O237" s="169"/>
      <c r="P237" s="169"/>
      <c r="Q237" s="169"/>
      <c r="R237" s="169"/>
      <c r="S237" s="169"/>
      <c r="T237" s="170"/>
      <c r="AT237" s="164" t="s">
        <v>181</v>
      </c>
      <c r="AU237" s="164" t="s">
        <v>88</v>
      </c>
      <c r="AV237" s="13" t="s">
        <v>88</v>
      </c>
      <c r="AW237" s="13" t="s">
        <v>34</v>
      </c>
      <c r="AX237" s="13" t="s">
        <v>85</v>
      </c>
      <c r="AY237" s="164" t="s">
        <v>172</v>
      </c>
    </row>
    <row r="238" spans="1:65" s="2" customFormat="1" ht="24.15" customHeight="1">
      <c r="A238" s="32"/>
      <c r="B238" s="148"/>
      <c r="C238" s="149" t="s">
        <v>332</v>
      </c>
      <c r="D238" s="149" t="s">
        <v>174</v>
      </c>
      <c r="E238" s="150" t="s">
        <v>1648</v>
      </c>
      <c r="F238" s="151" t="s">
        <v>1649</v>
      </c>
      <c r="G238" s="152" t="s">
        <v>177</v>
      </c>
      <c r="H238" s="153">
        <v>541.558</v>
      </c>
      <c r="I238" s="154"/>
      <c r="J238" s="155">
        <f>ROUND(I238*H238,2)</f>
        <v>0</v>
      </c>
      <c r="K238" s="151" t="s">
        <v>178</v>
      </c>
      <c r="L238" s="33"/>
      <c r="M238" s="156" t="s">
        <v>1</v>
      </c>
      <c r="N238" s="157" t="s">
        <v>43</v>
      </c>
      <c r="O238" s="58"/>
      <c r="P238" s="158">
        <f>O238*H238</f>
        <v>0</v>
      </c>
      <c r="Q238" s="158">
        <v>0.40869</v>
      </c>
      <c r="R238" s="158">
        <f>Q238*H238</f>
        <v>221.32933902</v>
      </c>
      <c r="S238" s="158">
        <v>0</v>
      </c>
      <c r="T238" s="15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0" t="s">
        <v>179</v>
      </c>
      <c r="AT238" s="160" t="s">
        <v>174</v>
      </c>
      <c r="AU238" s="160" t="s">
        <v>88</v>
      </c>
      <c r="AY238" s="17" t="s">
        <v>172</v>
      </c>
      <c r="BE238" s="161">
        <f>IF(N238="základní",J238,0)</f>
        <v>0</v>
      </c>
      <c r="BF238" s="161">
        <f>IF(N238="snížená",J238,0)</f>
        <v>0</v>
      </c>
      <c r="BG238" s="161">
        <f>IF(N238="zákl. přenesená",J238,0)</f>
        <v>0</v>
      </c>
      <c r="BH238" s="161">
        <f>IF(N238="sníž. přenesená",J238,0)</f>
        <v>0</v>
      </c>
      <c r="BI238" s="161">
        <f>IF(N238="nulová",J238,0)</f>
        <v>0</v>
      </c>
      <c r="BJ238" s="17" t="s">
        <v>85</v>
      </c>
      <c r="BK238" s="161">
        <f>ROUND(I238*H238,2)</f>
        <v>0</v>
      </c>
      <c r="BL238" s="17" t="s">
        <v>179</v>
      </c>
      <c r="BM238" s="160" t="s">
        <v>2079</v>
      </c>
    </row>
    <row r="239" spans="2:51" s="13" customFormat="1" ht="30">
      <c r="B239" s="162"/>
      <c r="D239" s="163" t="s">
        <v>181</v>
      </c>
      <c r="E239" s="164" t="s">
        <v>1</v>
      </c>
      <c r="F239" s="165" t="s">
        <v>2080</v>
      </c>
      <c r="H239" s="166">
        <v>143.06</v>
      </c>
      <c r="I239" s="167"/>
      <c r="L239" s="162"/>
      <c r="M239" s="168"/>
      <c r="N239" s="169"/>
      <c r="O239" s="169"/>
      <c r="P239" s="169"/>
      <c r="Q239" s="169"/>
      <c r="R239" s="169"/>
      <c r="S239" s="169"/>
      <c r="T239" s="170"/>
      <c r="AT239" s="164" t="s">
        <v>181</v>
      </c>
      <c r="AU239" s="164" t="s">
        <v>88</v>
      </c>
      <c r="AV239" s="13" t="s">
        <v>88</v>
      </c>
      <c r="AW239" s="13" t="s">
        <v>34</v>
      </c>
      <c r="AX239" s="13" t="s">
        <v>78</v>
      </c>
      <c r="AY239" s="164" t="s">
        <v>172</v>
      </c>
    </row>
    <row r="240" spans="2:51" s="13" customFormat="1" ht="10">
      <c r="B240" s="162"/>
      <c r="D240" s="163" t="s">
        <v>181</v>
      </c>
      <c r="E240" s="164" t="s">
        <v>1</v>
      </c>
      <c r="F240" s="165" t="s">
        <v>2081</v>
      </c>
      <c r="H240" s="166">
        <v>4.876</v>
      </c>
      <c r="I240" s="167"/>
      <c r="L240" s="162"/>
      <c r="M240" s="168"/>
      <c r="N240" s="169"/>
      <c r="O240" s="169"/>
      <c r="P240" s="169"/>
      <c r="Q240" s="169"/>
      <c r="R240" s="169"/>
      <c r="S240" s="169"/>
      <c r="T240" s="170"/>
      <c r="AT240" s="164" t="s">
        <v>181</v>
      </c>
      <c r="AU240" s="164" t="s">
        <v>88</v>
      </c>
      <c r="AV240" s="13" t="s">
        <v>88</v>
      </c>
      <c r="AW240" s="13" t="s">
        <v>34</v>
      </c>
      <c r="AX240" s="13" t="s">
        <v>78</v>
      </c>
      <c r="AY240" s="164" t="s">
        <v>172</v>
      </c>
    </row>
    <row r="241" spans="2:51" s="13" customFormat="1" ht="10">
      <c r="B241" s="162"/>
      <c r="D241" s="163" t="s">
        <v>181</v>
      </c>
      <c r="E241" s="164" t="s">
        <v>1</v>
      </c>
      <c r="F241" s="165" t="s">
        <v>2052</v>
      </c>
      <c r="H241" s="166">
        <v>139.035</v>
      </c>
      <c r="I241" s="167"/>
      <c r="L241" s="162"/>
      <c r="M241" s="168"/>
      <c r="N241" s="169"/>
      <c r="O241" s="169"/>
      <c r="P241" s="169"/>
      <c r="Q241" s="169"/>
      <c r="R241" s="169"/>
      <c r="S241" s="169"/>
      <c r="T241" s="170"/>
      <c r="AT241" s="164" t="s">
        <v>181</v>
      </c>
      <c r="AU241" s="164" t="s">
        <v>88</v>
      </c>
      <c r="AV241" s="13" t="s">
        <v>88</v>
      </c>
      <c r="AW241" s="13" t="s">
        <v>34</v>
      </c>
      <c r="AX241" s="13" t="s">
        <v>78</v>
      </c>
      <c r="AY241" s="164" t="s">
        <v>172</v>
      </c>
    </row>
    <row r="242" spans="2:51" s="15" customFormat="1" ht="10">
      <c r="B242" s="197"/>
      <c r="D242" s="163" t="s">
        <v>181</v>
      </c>
      <c r="E242" s="198" t="s">
        <v>1</v>
      </c>
      <c r="F242" s="199" t="s">
        <v>1592</v>
      </c>
      <c r="H242" s="200">
        <v>286.971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198" t="s">
        <v>181</v>
      </c>
      <c r="AU242" s="198" t="s">
        <v>88</v>
      </c>
      <c r="AV242" s="15" t="s">
        <v>186</v>
      </c>
      <c r="AW242" s="15" t="s">
        <v>34</v>
      </c>
      <c r="AX242" s="15" t="s">
        <v>78</v>
      </c>
      <c r="AY242" s="198" t="s">
        <v>172</v>
      </c>
    </row>
    <row r="243" spans="2:51" s="13" customFormat="1" ht="30">
      <c r="B243" s="162"/>
      <c r="D243" s="163" t="s">
        <v>181</v>
      </c>
      <c r="E243" s="164" t="s">
        <v>1</v>
      </c>
      <c r="F243" s="165" t="s">
        <v>2082</v>
      </c>
      <c r="H243" s="166">
        <v>122.383</v>
      </c>
      <c r="I243" s="167"/>
      <c r="L243" s="162"/>
      <c r="M243" s="168"/>
      <c r="N243" s="169"/>
      <c r="O243" s="169"/>
      <c r="P243" s="169"/>
      <c r="Q243" s="169"/>
      <c r="R243" s="169"/>
      <c r="S243" s="169"/>
      <c r="T243" s="170"/>
      <c r="AT243" s="164" t="s">
        <v>181</v>
      </c>
      <c r="AU243" s="164" t="s">
        <v>88</v>
      </c>
      <c r="AV243" s="13" t="s">
        <v>88</v>
      </c>
      <c r="AW243" s="13" t="s">
        <v>34</v>
      </c>
      <c r="AX243" s="13" t="s">
        <v>78</v>
      </c>
      <c r="AY243" s="164" t="s">
        <v>172</v>
      </c>
    </row>
    <row r="244" spans="2:51" s="13" customFormat="1" ht="30">
      <c r="B244" s="162"/>
      <c r="D244" s="163" t="s">
        <v>181</v>
      </c>
      <c r="E244" s="164" t="s">
        <v>1</v>
      </c>
      <c r="F244" s="165" t="s">
        <v>2083</v>
      </c>
      <c r="H244" s="166">
        <v>132.204</v>
      </c>
      <c r="I244" s="167"/>
      <c r="L244" s="162"/>
      <c r="M244" s="168"/>
      <c r="N244" s="169"/>
      <c r="O244" s="169"/>
      <c r="P244" s="169"/>
      <c r="Q244" s="169"/>
      <c r="R244" s="169"/>
      <c r="S244" s="169"/>
      <c r="T244" s="170"/>
      <c r="AT244" s="164" t="s">
        <v>181</v>
      </c>
      <c r="AU244" s="164" t="s">
        <v>88</v>
      </c>
      <c r="AV244" s="13" t="s">
        <v>88</v>
      </c>
      <c r="AW244" s="13" t="s">
        <v>34</v>
      </c>
      <c r="AX244" s="13" t="s">
        <v>78</v>
      </c>
      <c r="AY244" s="164" t="s">
        <v>172</v>
      </c>
    </row>
    <row r="245" spans="2:51" s="15" customFormat="1" ht="10">
      <c r="B245" s="197"/>
      <c r="D245" s="163" t="s">
        <v>181</v>
      </c>
      <c r="E245" s="198" t="s">
        <v>1</v>
      </c>
      <c r="F245" s="199" t="s">
        <v>1592</v>
      </c>
      <c r="H245" s="200">
        <v>254.587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181</v>
      </c>
      <c r="AU245" s="198" t="s">
        <v>88</v>
      </c>
      <c r="AV245" s="15" t="s">
        <v>186</v>
      </c>
      <c r="AW245" s="15" t="s">
        <v>34</v>
      </c>
      <c r="AX245" s="15" t="s">
        <v>78</v>
      </c>
      <c r="AY245" s="198" t="s">
        <v>172</v>
      </c>
    </row>
    <row r="246" spans="2:51" s="14" customFormat="1" ht="10">
      <c r="B246" s="175"/>
      <c r="D246" s="163" t="s">
        <v>181</v>
      </c>
      <c r="E246" s="176" t="s">
        <v>1</v>
      </c>
      <c r="F246" s="177" t="s">
        <v>221</v>
      </c>
      <c r="H246" s="178">
        <v>541.558</v>
      </c>
      <c r="I246" s="179"/>
      <c r="L246" s="175"/>
      <c r="M246" s="180"/>
      <c r="N246" s="181"/>
      <c r="O246" s="181"/>
      <c r="P246" s="181"/>
      <c r="Q246" s="181"/>
      <c r="R246" s="181"/>
      <c r="S246" s="181"/>
      <c r="T246" s="182"/>
      <c r="AT246" s="176" t="s">
        <v>181</v>
      </c>
      <c r="AU246" s="176" t="s">
        <v>88</v>
      </c>
      <c r="AV246" s="14" t="s">
        <v>179</v>
      </c>
      <c r="AW246" s="14" t="s">
        <v>34</v>
      </c>
      <c r="AX246" s="14" t="s">
        <v>85</v>
      </c>
      <c r="AY246" s="176" t="s">
        <v>172</v>
      </c>
    </row>
    <row r="247" spans="1:65" s="2" customFormat="1" ht="24.15" customHeight="1">
      <c r="A247" s="32"/>
      <c r="B247" s="148"/>
      <c r="C247" s="149" t="s">
        <v>339</v>
      </c>
      <c r="D247" s="149" t="s">
        <v>174</v>
      </c>
      <c r="E247" s="150" t="s">
        <v>733</v>
      </c>
      <c r="F247" s="151" t="s">
        <v>734</v>
      </c>
      <c r="G247" s="152" t="s">
        <v>177</v>
      </c>
      <c r="H247" s="153">
        <v>1109.911</v>
      </c>
      <c r="I247" s="154"/>
      <c r="J247" s="155">
        <f>ROUND(I247*H247,2)</f>
        <v>0</v>
      </c>
      <c r="K247" s="151" t="s">
        <v>178</v>
      </c>
      <c r="L247" s="33"/>
      <c r="M247" s="156" t="s">
        <v>1</v>
      </c>
      <c r="N247" s="157" t="s">
        <v>43</v>
      </c>
      <c r="O247" s="58"/>
      <c r="P247" s="158">
        <f>O247*H247</f>
        <v>0</v>
      </c>
      <c r="Q247" s="158">
        <v>0.00034</v>
      </c>
      <c r="R247" s="158">
        <f>Q247*H247</f>
        <v>0.37736974000000006</v>
      </c>
      <c r="S247" s="158">
        <v>0</v>
      </c>
      <c r="T247" s="15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0" t="s">
        <v>179</v>
      </c>
      <c r="AT247" s="160" t="s">
        <v>174</v>
      </c>
      <c r="AU247" s="160" t="s">
        <v>88</v>
      </c>
      <c r="AY247" s="17" t="s">
        <v>172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7" t="s">
        <v>85</v>
      </c>
      <c r="BK247" s="161">
        <f>ROUND(I247*H247,2)</f>
        <v>0</v>
      </c>
      <c r="BL247" s="17" t="s">
        <v>179</v>
      </c>
      <c r="BM247" s="160" t="s">
        <v>2084</v>
      </c>
    </row>
    <row r="248" spans="2:51" s="13" customFormat="1" ht="10">
      <c r="B248" s="162"/>
      <c r="D248" s="163" t="s">
        <v>181</v>
      </c>
      <c r="E248" s="164" t="s">
        <v>1</v>
      </c>
      <c r="F248" s="165" t="s">
        <v>2078</v>
      </c>
      <c r="H248" s="166">
        <v>1109.911</v>
      </c>
      <c r="I248" s="167"/>
      <c r="L248" s="162"/>
      <c r="M248" s="168"/>
      <c r="N248" s="169"/>
      <c r="O248" s="169"/>
      <c r="P248" s="169"/>
      <c r="Q248" s="169"/>
      <c r="R248" s="169"/>
      <c r="S248" s="169"/>
      <c r="T248" s="170"/>
      <c r="AT248" s="164" t="s">
        <v>181</v>
      </c>
      <c r="AU248" s="164" t="s">
        <v>88</v>
      </c>
      <c r="AV248" s="13" t="s">
        <v>88</v>
      </c>
      <c r="AW248" s="13" t="s">
        <v>34</v>
      </c>
      <c r="AX248" s="13" t="s">
        <v>85</v>
      </c>
      <c r="AY248" s="164" t="s">
        <v>172</v>
      </c>
    </row>
    <row r="249" spans="1:65" s="2" customFormat="1" ht="24.15" customHeight="1">
      <c r="A249" s="32"/>
      <c r="B249" s="148"/>
      <c r="C249" s="149" t="s">
        <v>343</v>
      </c>
      <c r="D249" s="149" t="s">
        <v>174</v>
      </c>
      <c r="E249" s="150" t="s">
        <v>1662</v>
      </c>
      <c r="F249" s="151" t="s">
        <v>1663</v>
      </c>
      <c r="G249" s="152" t="s">
        <v>177</v>
      </c>
      <c r="H249" s="153">
        <v>1042.351</v>
      </c>
      <c r="I249" s="154"/>
      <c r="J249" s="155">
        <f>ROUND(I249*H249,2)</f>
        <v>0</v>
      </c>
      <c r="K249" s="151" t="s">
        <v>178</v>
      </c>
      <c r="L249" s="33"/>
      <c r="M249" s="156" t="s">
        <v>1</v>
      </c>
      <c r="N249" s="157" t="s">
        <v>43</v>
      </c>
      <c r="O249" s="58"/>
      <c r="P249" s="158">
        <f>O249*H249</f>
        <v>0</v>
      </c>
      <c r="Q249" s="158">
        <v>0.00051</v>
      </c>
      <c r="R249" s="158">
        <f>Q249*H249</f>
        <v>0.5315990100000001</v>
      </c>
      <c r="S249" s="158">
        <v>0</v>
      </c>
      <c r="T249" s="15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0" t="s">
        <v>179</v>
      </c>
      <c r="AT249" s="160" t="s">
        <v>174</v>
      </c>
      <c r="AU249" s="160" t="s">
        <v>88</v>
      </c>
      <c r="AY249" s="17" t="s">
        <v>172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7" t="s">
        <v>85</v>
      </c>
      <c r="BK249" s="161">
        <f>ROUND(I249*H249,2)</f>
        <v>0</v>
      </c>
      <c r="BL249" s="17" t="s">
        <v>179</v>
      </c>
      <c r="BM249" s="160" t="s">
        <v>2085</v>
      </c>
    </row>
    <row r="250" spans="2:51" s="13" customFormat="1" ht="10">
      <c r="B250" s="162"/>
      <c r="D250" s="163" t="s">
        <v>181</v>
      </c>
      <c r="E250" s="164" t="s">
        <v>1</v>
      </c>
      <c r="F250" s="165" t="s">
        <v>2076</v>
      </c>
      <c r="H250" s="166">
        <v>1042.351</v>
      </c>
      <c r="I250" s="167"/>
      <c r="L250" s="162"/>
      <c r="M250" s="168"/>
      <c r="N250" s="169"/>
      <c r="O250" s="169"/>
      <c r="P250" s="169"/>
      <c r="Q250" s="169"/>
      <c r="R250" s="169"/>
      <c r="S250" s="169"/>
      <c r="T250" s="170"/>
      <c r="AT250" s="164" t="s">
        <v>181</v>
      </c>
      <c r="AU250" s="164" t="s">
        <v>88</v>
      </c>
      <c r="AV250" s="13" t="s">
        <v>88</v>
      </c>
      <c r="AW250" s="13" t="s">
        <v>34</v>
      </c>
      <c r="AX250" s="13" t="s">
        <v>85</v>
      </c>
      <c r="AY250" s="164" t="s">
        <v>172</v>
      </c>
    </row>
    <row r="251" spans="1:65" s="2" customFormat="1" ht="24.15" customHeight="1">
      <c r="A251" s="32"/>
      <c r="B251" s="148"/>
      <c r="C251" s="149" t="s">
        <v>348</v>
      </c>
      <c r="D251" s="149" t="s">
        <v>174</v>
      </c>
      <c r="E251" s="150" t="s">
        <v>740</v>
      </c>
      <c r="F251" s="151" t="s">
        <v>741</v>
      </c>
      <c r="G251" s="152" t="s">
        <v>177</v>
      </c>
      <c r="H251" s="153">
        <v>965.14</v>
      </c>
      <c r="I251" s="154"/>
      <c r="J251" s="155">
        <f>ROUND(I251*H251,2)</f>
        <v>0</v>
      </c>
      <c r="K251" s="151" t="s">
        <v>178</v>
      </c>
      <c r="L251" s="33"/>
      <c r="M251" s="156" t="s">
        <v>1</v>
      </c>
      <c r="N251" s="157" t="s">
        <v>43</v>
      </c>
      <c r="O251" s="58"/>
      <c r="P251" s="158">
        <f>O251*H251</f>
        <v>0</v>
      </c>
      <c r="Q251" s="158">
        <v>0.10373</v>
      </c>
      <c r="R251" s="158">
        <f>Q251*H251</f>
        <v>100.1139722</v>
      </c>
      <c r="S251" s="158">
        <v>0</v>
      </c>
      <c r="T251" s="15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0" t="s">
        <v>179</v>
      </c>
      <c r="AT251" s="160" t="s">
        <v>174</v>
      </c>
      <c r="AU251" s="160" t="s">
        <v>88</v>
      </c>
      <c r="AY251" s="17" t="s">
        <v>172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7" t="s">
        <v>85</v>
      </c>
      <c r="BK251" s="161">
        <f>ROUND(I251*H251,2)</f>
        <v>0</v>
      </c>
      <c r="BL251" s="17" t="s">
        <v>179</v>
      </c>
      <c r="BM251" s="160" t="s">
        <v>2086</v>
      </c>
    </row>
    <row r="252" spans="1:47" s="2" customFormat="1" ht="18">
      <c r="A252" s="32"/>
      <c r="B252" s="33"/>
      <c r="C252" s="32"/>
      <c r="D252" s="163" t="s">
        <v>191</v>
      </c>
      <c r="E252" s="32"/>
      <c r="F252" s="171" t="s">
        <v>1670</v>
      </c>
      <c r="G252" s="32"/>
      <c r="H252" s="32"/>
      <c r="I252" s="172"/>
      <c r="J252" s="32"/>
      <c r="K252" s="32"/>
      <c r="L252" s="33"/>
      <c r="M252" s="173"/>
      <c r="N252" s="174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191</v>
      </c>
      <c r="AU252" s="17" t="s">
        <v>88</v>
      </c>
    </row>
    <row r="253" spans="2:51" s="13" customFormat="1" ht="10">
      <c r="B253" s="162"/>
      <c r="D253" s="163" t="s">
        <v>181</v>
      </c>
      <c r="E253" s="164" t="s">
        <v>1</v>
      </c>
      <c r="F253" s="165" t="s">
        <v>2087</v>
      </c>
      <c r="H253" s="166">
        <v>965.14</v>
      </c>
      <c r="I253" s="167"/>
      <c r="L253" s="162"/>
      <c r="M253" s="168"/>
      <c r="N253" s="169"/>
      <c r="O253" s="169"/>
      <c r="P253" s="169"/>
      <c r="Q253" s="169"/>
      <c r="R253" s="169"/>
      <c r="S253" s="169"/>
      <c r="T253" s="170"/>
      <c r="AT253" s="164" t="s">
        <v>181</v>
      </c>
      <c r="AU253" s="164" t="s">
        <v>88</v>
      </c>
      <c r="AV253" s="13" t="s">
        <v>88</v>
      </c>
      <c r="AW253" s="13" t="s">
        <v>34</v>
      </c>
      <c r="AX253" s="13" t="s">
        <v>85</v>
      </c>
      <c r="AY253" s="164" t="s">
        <v>172</v>
      </c>
    </row>
    <row r="254" spans="1:65" s="2" customFormat="1" ht="24.15" customHeight="1">
      <c r="A254" s="32"/>
      <c r="B254" s="148"/>
      <c r="C254" s="149" t="s">
        <v>352</v>
      </c>
      <c r="D254" s="149" t="s">
        <v>174</v>
      </c>
      <c r="E254" s="150" t="s">
        <v>1672</v>
      </c>
      <c r="F254" s="151" t="s">
        <v>1673</v>
      </c>
      <c r="G254" s="152" t="s">
        <v>177</v>
      </c>
      <c r="H254" s="153">
        <v>456.61</v>
      </c>
      <c r="I254" s="154"/>
      <c r="J254" s="155">
        <f>ROUND(I254*H254,2)</f>
        <v>0</v>
      </c>
      <c r="K254" s="151" t="s">
        <v>178</v>
      </c>
      <c r="L254" s="33"/>
      <c r="M254" s="156" t="s">
        <v>1</v>
      </c>
      <c r="N254" s="157" t="s">
        <v>43</v>
      </c>
      <c r="O254" s="58"/>
      <c r="P254" s="158">
        <f>O254*H254</f>
        <v>0</v>
      </c>
      <c r="Q254" s="158">
        <v>0.10362</v>
      </c>
      <c r="R254" s="158">
        <f>Q254*H254</f>
        <v>47.31392820000001</v>
      </c>
      <c r="S254" s="158">
        <v>0</v>
      </c>
      <c r="T254" s="15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0" t="s">
        <v>179</v>
      </c>
      <c r="AT254" s="160" t="s">
        <v>174</v>
      </c>
      <c r="AU254" s="160" t="s">
        <v>88</v>
      </c>
      <c r="AY254" s="17" t="s">
        <v>172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7" t="s">
        <v>85</v>
      </c>
      <c r="BK254" s="161">
        <f>ROUND(I254*H254,2)</f>
        <v>0</v>
      </c>
      <c r="BL254" s="17" t="s">
        <v>179</v>
      </c>
      <c r="BM254" s="160" t="s">
        <v>2088</v>
      </c>
    </row>
    <row r="255" spans="1:47" s="2" customFormat="1" ht="18">
      <c r="A255" s="32"/>
      <c r="B255" s="33"/>
      <c r="C255" s="32"/>
      <c r="D255" s="163" t="s">
        <v>191</v>
      </c>
      <c r="E255" s="32"/>
      <c r="F255" s="171" t="s">
        <v>1670</v>
      </c>
      <c r="G255" s="32"/>
      <c r="H255" s="32"/>
      <c r="I255" s="172"/>
      <c r="J255" s="32"/>
      <c r="K255" s="32"/>
      <c r="L255" s="33"/>
      <c r="M255" s="173"/>
      <c r="N255" s="174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191</v>
      </c>
      <c r="AU255" s="17" t="s">
        <v>88</v>
      </c>
    </row>
    <row r="256" spans="2:51" s="13" customFormat="1" ht="10">
      <c r="B256" s="162"/>
      <c r="D256" s="163" t="s">
        <v>181</v>
      </c>
      <c r="E256" s="164" t="s">
        <v>1</v>
      </c>
      <c r="F256" s="165" t="s">
        <v>2089</v>
      </c>
      <c r="H256" s="166">
        <v>235.23</v>
      </c>
      <c r="I256" s="167"/>
      <c r="L256" s="162"/>
      <c r="M256" s="168"/>
      <c r="N256" s="169"/>
      <c r="O256" s="169"/>
      <c r="P256" s="169"/>
      <c r="Q256" s="169"/>
      <c r="R256" s="169"/>
      <c r="S256" s="169"/>
      <c r="T256" s="170"/>
      <c r="AT256" s="164" t="s">
        <v>181</v>
      </c>
      <c r="AU256" s="164" t="s">
        <v>88</v>
      </c>
      <c r="AV256" s="13" t="s">
        <v>88</v>
      </c>
      <c r="AW256" s="13" t="s">
        <v>34</v>
      </c>
      <c r="AX256" s="13" t="s">
        <v>78</v>
      </c>
      <c r="AY256" s="164" t="s">
        <v>172</v>
      </c>
    </row>
    <row r="257" spans="2:51" s="13" customFormat="1" ht="10">
      <c r="B257" s="162"/>
      <c r="D257" s="163" t="s">
        <v>181</v>
      </c>
      <c r="E257" s="164" t="s">
        <v>1</v>
      </c>
      <c r="F257" s="165" t="s">
        <v>2090</v>
      </c>
      <c r="H257" s="166">
        <v>221.38</v>
      </c>
      <c r="I257" s="167"/>
      <c r="L257" s="162"/>
      <c r="M257" s="168"/>
      <c r="N257" s="169"/>
      <c r="O257" s="169"/>
      <c r="P257" s="169"/>
      <c r="Q257" s="169"/>
      <c r="R257" s="169"/>
      <c r="S257" s="169"/>
      <c r="T257" s="170"/>
      <c r="AT257" s="164" t="s">
        <v>181</v>
      </c>
      <c r="AU257" s="164" t="s">
        <v>88</v>
      </c>
      <c r="AV257" s="13" t="s">
        <v>88</v>
      </c>
      <c r="AW257" s="13" t="s">
        <v>34</v>
      </c>
      <c r="AX257" s="13" t="s">
        <v>78</v>
      </c>
      <c r="AY257" s="164" t="s">
        <v>172</v>
      </c>
    </row>
    <row r="258" spans="2:51" s="14" customFormat="1" ht="10">
      <c r="B258" s="175"/>
      <c r="D258" s="163" t="s">
        <v>181</v>
      </c>
      <c r="E258" s="176" t="s">
        <v>1</v>
      </c>
      <c r="F258" s="177" t="s">
        <v>221</v>
      </c>
      <c r="H258" s="178">
        <v>456.61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6" t="s">
        <v>181</v>
      </c>
      <c r="AU258" s="176" t="s">
        <v>88</v>
      </c>
      <c r="AV258" s="14" t="s">
        <v>179</v>
      </c>
      <c r="AW258" s="14" t="s">
        <v>34</v>
      </c>
      <c r="AX258" s="14" t="s">
        <v>85</v>
      </c>
      <c r="AY258" s="176" t="s">
        <v>172</v>
      </c>
    </row>
    <row r="259" spans="1:65" s="2" customFormat="1" ht="14.4" customHeight="1">
      <c r="A259" s="32"/>
      <c r="B259" s="148"/>
      <c r="C259" s="183" t="s">
        <v>357</v>
      </c>
      <c r="D259" s="183" t="s">
        <v>250</v>
      </c>
      <c r="E259" s="184" t="s">
        <v>1682</v>
      </c>
      <c r="F259" s="185" t="s">
        <v>1683</v>
      </c>
      <c r="G259" s="186" t="s">
        <v>177</v>
      </c>
      <c r="H259" s="187">
        <v>442.784</v>
      </c>
      <c r="I259" s="188"/>
      <c r="J259" s="189">
        <f>ROUND(I259*H259,2)</f>
        <v>0</v>
      </c>
      <c r="K259" s="185" t="s">
        <v>178</v>
      </c>
      <c r="L259" s="190"/>
      <c r="M259" s="191" t="s">
        <v>1</v>
      </c>
      <c r="N259" s="192" t="s">
        <v>43</v>
      </c>
      <c r="O259" s="58"/>
      <c r="P259" s="158">
        <f>O259*H259</f>
        <v>0</v>
      </c>
      <c r="Q259" s="158">
        <v>0.176</v>
      </c>
      <c r="R259" s="158">
        <f>Q259*H259</f>
        <v>77.92998399999999</v>
      </c>
      <c r="S259" s="158">
        <v>0</v>
      </c>
      <c r="T259" s="15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0" t="s">
        <v>211</v>
      </c>
      <c r="AT259" s="160" t="s">
        <v>250</v>
      </c>
      <c r="AU259" s="160" t="s">
        <v>88</v>
      </c>
      <c r="AY259" s="17" t="s">
        <v>172</v>
      </c>
      <c r="BE259" s="161">
        <f>IF(N259="základní",J259,0)</f>
        <v>0</v>
      </c>
      <c r="BF259" s="161">
        <f>IF(N259="snížená",J259,0)</f>
        <v>0</v>
      </c>
      <c r="BG259" s="161">
        <f>IF(N259="zákl. přenesená",J259,0)</f>
        <v>0</v>
      </c>
      <c r="BH259" s="161">
        <f>IF(N259="sníž. přenesená",J259,0)</f>
        <v>0</v>
      </c>
      <c r="BI259" s="161">
        <f>IF(N259="nulová",J259,0)</f>
        <v>0</v>
      </c>
      <c r="BJ259" s="17" t="s">
        <v>85</v>
      </c>
      <c r="BK259" s="161">
        <f>ROUND(I259*H259,2)</f>
        <v>0</v>
      </c>
      <c r="BL259" s="17" t="s">
        <v>179</v>
      </c>
      <c r="BM259" s="160" t="s">
        <v>2091</v>
      </c>
    </row>
    <row r="260" spans="2:51" s="13" customFormat="1" ht="10">
      <c r="B260" s="162"/>
      <c r="D260" s="163" t="s">
        <v>181</v>
      </c>
      <c r="E260" s="164" t="s">
        <v>1</v>
      </c>
      <c r="F260" s="165" t="s">
        <v>2092</v>
      </c>
      <c r="H260" s="166">
        <v>217.02</v>
      </c>
      <c r="I260" s="167"/>
      <c r="L260" s="162"/>
      <c r="M260" s="168"/>
      <c r="N260" s="169"/>
      <c r="O260" s="169"/>
      <c r="P260" s="169"/>
      <c r="Q260" s="169"/>
      <c r="R260" s="169"/>
      <c r="S260" s="169"/>
      <c r="T260" s="170"/>
      <c r="AT260" s="164" t="s">
        <v>181</v>
      </c>
      <c r="AU260" s="164" t="s">
        <v>88</v>
      </c>
      <c r="AV260" s="13" t="s">
        <v>88</v>
      </c>
      <c r="AW260" s="13" t="s">
        <v>34</v>
      </c>
      <c r="AX260" s="13" t="s">
        <v>78</v>
      </c>
      <c r="AY260" s="164" t="s">
        <v>172</v>
      </c>
    </row>
    <row r="261" spans="2:51" s="13" customFormat="1" ht="10">
      <c r="B261" s="162"/>
      <c r="D261" s="163" t="s">
        <v>181</v>
      </c>
      <c r="E261" s="164" t="s">
        <v>1</v>
      </c>
      <c r="F261" s="165" t="s">
        <v>2090</v>
      </c>
      <c r="H261" s="166">
        <v>221.38</v>
      </c>
      <c r="I261" s="167"/>
      <c r="L261" s="162"/>
      <c r="M261" s="168"/>
      <c r="N261" s="169"/>
      <c r="O261" s="169"/>
      <c r="P261" s="169"/>
      <c r="Q261" s="169"/>
      <c r="R261" s="169"/>
      <c r="S261" s="169"/>
      <c r="T261" s="170"/>
      <c r="AT261" s="164" t="s">
        <v>181</v>
      </c>
      <c r="AU261" s="164" t="s">
        <v>88</v>
      </c>
      <c r="AV261" s="13" t="s">
        <v>88</v>
      </c>
      <c r="AW261" s="13" t="s">
        <v>34</v>
      </c>
      <c r="AX261" s="13" t="s">
        <v>78</v>
      </c>
      <c r="AY261" s="164" t="s">
        <v>172</v>
      </c>
    </row>
    <row r="262" spans="2:51" s="14" customFormat="1" ht="10">
      <c r="B262" s="175"/>
      <c r="D262" s="163" t="s">
        <v>181</v>
      </c>
      <c r="E262" s="176" t="s">
        <v>1</v>
      </c>
      <c r="F262" s="177" t="s">
        <v>221</v>
      </c>
      <c r="H262" s="178">
        <v>438.4</v>
      </c>
      <c r="I262" s="179"/>
      <c r="L262" s="175"/>
      <c r="M262" s="180"/>
      <c r="N262" s="181"/>
      <c r="O262" s="181"/>
      <c r="P262" s="181"/>
      <c r="Q262" s="181"/>
      <c r="R262" s="181"/>
      <c r="S262" s="181"/>
      <c r="T262" s="182"/>
      <c r="AT262" s="176" t="s">
        <v>181</v>
      </c>
      <c r="AU262" s="176" t="s">
        <v>88</v>
      </c>
      <c r="AV262" s="14" t="s">
        <v>179</v>
      </c>
      <c r="AW262" s="14" t="s">
        <v>34</v>
      </c>
      <c r="AX262" s="14" t="s">
        <v>85</v>
      </c>
      <c r="AY262" s="176" t="s">
        <v>172</v>
      </c>
    </row>
    <row r="263" spans="2:51" s="13" customFormat="1" ht="10">
      <c r="B263" s="162"/>
      <c r="D263" s="163" t="s">
        <v>181</v>
      </c>
      <c r="F263" s="165" t="s">
        <v>2093</v>
      </c>
      <c r="H263" s="166">
        <v>442.784</v>
      </c>
      <c r="I263" s="167"/>
      <c r="L263" s="162"/>
      <c r="M263" s="168"/>
      <c r="N263" s="169"/>
      <c r="O263" s="169"/>
      <c r="P263" s="169"/>
      <c r="Q263" s="169"/>
      <c r="R263" s="169"/>
      <c r="S263" s="169"/>
      <c r="T263" s="170"/>
      <c r="AT263" s="164" t="s">
        <v>181</v>
      </c>
      <c r="AU263" s="164" t="s">
        <v>88</v>
      </c>
      <c r="AV263" s="13" t="s">
        <v>88</v>
      </c>
      <c r="AW263" s="13" t="s">
        <v>3</v>
      </c>
      <c r="AX263" s="13" t="s">
        <v>85</v>
      </c>
      <c r="AY263" s="164" t="s">
        <v>172</v>
      </c>
    </row>
    <row r="264" spans="1:65" s="2" customFormat="1" ht="24.15" customHeight="1">
      <c r="A264" s="32"/>
      <c r="B264" s="148"/>
      <c r="C264" s="183" t="s">
        <v>363</v>
      </c>
      <c r="D264" s="183" t="s">
        <v>250</v>
      </c>
      <c r="E264" s="184" t="s">
        <v>1690</v>
      </c>
      <c r="F264" s="185" t="s">
        <v>1691</v>
      </c>
      <c r="G264" s="186" t="s">
        <v>177</v>
      </c>
      <c r="H264" s="187">
        <v>18.756</v>
      </c>
      <c r="I264" s="188"/>
      <c r="J264" s="189">
        <f>ROUND(I264*H264,2)</f>
        <v>0</v>
      </c>
      <c r="K264" s="185" t="s">
        <v>178</v>
      </c>
      <c r="L264" s="190"/>
      <c r="M264" s="191" t="s">
        <v>1</v>
      </c>
      <c r="N264" s="192" t="s">
        <v>43</v>
      </c>
      <c r="O264" s="58"/>
      <c r="P264" s="158">
        <f>O264*H264</f>
        <v>0</v>
      </c>
      <c r="Q264" s="158">
        <v>0.175</v>
      </c>
      <c r="R264" s="158">
        <f>Q264*H264</f>
        <v>3.2822999999999998</v>
      </c>
      <c r="S264" s="158">
        <v>0</v>
      </c>
      <c r="T264" s="15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0" t="s">
        <v>211</v>
      </c>
      <c r="AT264" s="160" t="s">
        <v>250</v>
      </c>
      <c r="AU264" s="160" t="s">
        <v>88</v>
      </c>
      <c r="AY264" s="17" t="s">
        <v>172</v>
      </c>
      <c r="BE264" s="161">
        <f>IF(N264="základní",J264,0)</f>
        <v>0</v>
      </c>
      <c r="BF264" s="161">
        <f>IF(N264="snížená",J264,0)</f>
        <v>0</v>
      </c>
      <c r="BG264" s="161">
        <f>IF(N264="zákl. přenesená",J264,0)</f>
        <v>0</v>
      </c>
      <c r="BH264" s="161">
        <f>IF(N264="sníž. přenesená",J264,0)</f>
        <v>0</v>
      </c>
      <c r="BI264" s="161">
        <f>IF(N264="nulová",J264,0)</f>
        <v>0</v>
      </c>
      <c r="BJ264" s="17" t="s">
        <v>85</v>
      </c>
      <c r="BK264" s="161">
        <f>ROUND(I264*H264,2)</f>
        <v>0</v>
      </c>
      <c r="BL264" s="17" t="s">
        <v>179</v>
      </c>
      <c r="BM264" s="160" t="s">
        <v>2094</v>
      </c>
    </row>
    <row r="265" spans="2:51" s="13" customFormat="1" ht="10">
      <c r="B265" s="162"/>
      <c r="D265" s="163" t="s">
        <v>181</v>
      </c>
      <c r="E265" s="164" t="s">
        <v>1</v>
      </c>
      <c r="F265" s="165" t="s">
        <v>2095</v>
      </c>
      <c r="H265" s="166">
        <v>18.21</v>
      </c>
      <c r="I265" s="167"/>
      <c r="L265" s="162"/>
      <c r="M265" s="168"/>
      <c r="N265" s="169"/>
      <c r="O265" s="169"/>
      <c r="P265" s="169"/>
      <c r="Q265" s="169"/>
      <c r="R265" s="169"/>
      <c r="S265" s="169"/>
      <c r="T265" s="170"/>
      <c r="AT265" s="164" t="s">
        <v>181</v>
      </c>
      <c r="AU265" s="164" t="s">
        <v>88</v>
      </c>
      <c r="AV265" s="13" t="s">
        <v>88</v>
      </c>
      <c r="AW265" s="13" t="s">
        <v>34</v>
      </c>
      <c r="AX265" s="13" t="s">
        <v>85</v>
      </c>
      <c r="AY265" s="164" t="s">
        <v>172</v>
      </c>
    </row>
    <row r="266" spans="2:51" s="13" customFormat="1" ht="10">
      <c r="B266" s="162"/>
      <c r="D266" s="163" t="s">
        <v>181</v>
      </c>
      <c r="F266" s="165" t="s">
        <v>2096</v>
      </c>
      <c r="H266" s="166">
        <v>18.756</v>
      </c>
      <c r="I266" s="167"/>
      <c r="L266" s="162"/>
      <c r="M266" s="168"/>
      <c r="N266" s="169"/>
      <c r="O266" s="169"/>
      <c r="P266" s="169"/>
      <c r="Q266" s="169"/>
      <c r="R266" s="169"/>
      <c r="S266" s="169"/>
      <c r="T266" s="170"/>
      <c r="AT266" s="164" t="s">
        <v>181</v>
      </c>
      <c r="AU266" s="164" t="s">
        <v>88</v>
      </c>
      <c r="AV266" s="13" t="s">
        <v>88</v>
      </c>
      <c r="AW266" s="13" t="s">
        <v>3</v>
      </c>
      <c r="AX266" s="13" t="s">
        <v>85</v>
      </c>
      <c r="AY266" s="164" t="s">
        <v>172</v>
      </c>
    </row>
    <row r="267" spans="1:65" s="2" customFormat="1" ht="24.15" customHeight="1">
      <c r="A267" s="32"/>
      <c r="B267" s="148"/>
      <c r="C267" s="149" t="s">
        <v>370</v>
      </c>
      <c r="D267" s="149" t="s">
        <v>174</v>
      </c>
      <c r="E267" s="150" t="s">
        <v>1694</v>
      </c>
      <c r="F267" s="151" t="s">
        <v>1695</v>
      </c>
      <c r="G267" s="152" t="s">
        <v>177</v>
      </c>
      <c r="H267" s="153">
        <v>112.18</v>
      </c>
      <c r="I267" s="154"/>
      <c r="J267" s="155">
        <f>ROUND(I267*H267,2)</f>
        <v>0</v>
      </c>
      <c r="K267" s="151" t="s">
        <v>178</v>
      </c>
      <c r="L267" s="33"/>
      <c r="M267" s="156" t="s">
        <v>1</v>
      </c>
      <c r="N267" s="157" t="s">
        <v>43</v>
      </c>
      <c r="O267" s="58"/>
      <c r="P267" s="158">
        <f>O267*H267</f>
        <v>0</v>
      </c>
      <c r="Q267" s="158">
        <v>0.098</v>
      </c>
      <c r="R267" s="158">
        <f>Q267*H267</f>
        <v>10.993640000000001</v>
      </c>
      <c r="S267" s="158">
        <v>0</v>
      </c>
      <c r="T267" s="15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0" t="s">
        <v>179</v>
      </c>
      <c r="AT267" s="160" t="s">
        <v>174</v>
      </c>
      <c r="AU267" s="160" t="s">
        <v>88</v>
      </c>
      <c r="AY267" s="17" t="s">
        <v>172</v>
      </c>
      <c r="BE267" s="161">
        <f>IF(N267="základní",J267,0)</f>
        <v>0</v>
      </c>
      <c r="BF267" s="161">
        <f>IF(N267="snížená",J267,0)</f>
        <v>0</v>
      </c>
      <c r="BG267" s="161">
        <f>IF(N267="zákl. přenesená",J267,0)</f>
        <v>0</v>
      </c>
      <c r="BH267" s="161">
        <f>IF(N267="sníž. přenesená",J267,0)</f>
        <v>0</v>
      </c>
      <c r="BI267" s="161">
        <f>IF(N267="nulová",J267,0)</f>
        <v>0</v>
      </c>
      <c r="BJ267" s="17" t="s">
        <v>85</v>
      </c>
      <c r="BK267" s="161">
        <f>ROUND(I267*H267,2)</f>
        <v>0</v>
      </c>
      <c r="BL267" s="17" t="s">
        <v>179</v>
      </c>
      <c r="BM267" s="160" t="s">
        <v>2097</v>
      </c>
    </row>
    <row r="268" spans="2:51" s="13" customFormat="1" ht="10">
      <c r="B268" s="162"/>
      <c r="D268" s="163" t="s">
        <v>181</v>
      </c>
      <c r="E268" s="164" t="s">
        <v>1</v>
      </c>
      <c r="F268" s="165" t="s">
        <v>2098</v>
      </c>
      <c r="H268" s="166">
        <v>14.5</v>
      </c>
      <c r="I268" s="167"/>
      <c r="L268" s="162"/>
      <c r="M268" s="168"/>
      <c r="N268" s="169"/>
      <c r="O268" s="169"/>
      <c r="P268" s="169"/>
      <c r="Q268" s="169"/>
      <c r="R268" s="169"/>
      <c r="S268" s="169"/>
      <c r="T268" s="170"/>
      <c r="AT268" s="164" t="s">
        <v>181</v>
      </c>
      <c r="AU268" s="164" t="s">
        <v>88</v>
      </c>
      <c r="AV268" s="13" t="s">
        <v>88</v>
      </c>
      <c r="AW268" s="13" t="s">
        <v>34</v>
      </c>
      <c r="AX268" s="13" t="s">
        <v>78</v>
      </c>
      <c r="AY268" s="164" t="s">
        <v>172</v>
      </c>
    </row>
    <row r="269" spans="2:51" s="13" customFormat="1" ht="10">
      <c r="B269" s="162"/>
      <c r="D269" s="163" t="s">
        <v>181</v>
      </c>
      <c r="E269" s="164" t="s">
        <v>1</v>
      </c>
      <c r="F269" s="165" t="s">
        <v>2099</v>
      </c>
      <c r="H269" s="166">
        <v>82</v>
      </c>
      <c r="I269" s="167"/>
      <c r="L269" s="162"/>
      <c r="M269" s="168"/>
      <c r="N269" s="169"/>
      <c r="O269" s="169"/>
      <c r="P269" s="169"/>
      <c r="Q269" s="169"/>
      <c r="R269" s="169"/>
      <c r="S269" s="169"/>
      <c r="T269" s="170"/>
      <c r="AT269" s="164" t="s">
        <v>181</v>
      </c>
      <c r="AU269" s="164" t="s">
        <v>88</v>
      </c>
      <c r="AV269" s="13" t="s">
        <v>88</v>
      </c>
      <c r="AW269" s="13" t="s">
        <v>34</v>
      </c>
      <c r="AX269" s="13" t="s">
        <v>78</v>
      </c>
      <c r="AY269" s="164" t="s">
        <v>172</v>
      </c>
    </row>
    <row r="270" spans="2:51" s="13" customFormat="1" ht="10">
      <c r="B270" s="162"/>
      <c r="D270" s="163" t="s">
        <v>181</v>
      </c>
      <c r="E270" s="164" t="s">
        <v>1</v>
      </c>
      <c r="F270" s="165" t="s">
        <v>2100</v>
      </c>
      <c r="H270" s="166">
        <v>15.68</v>
      </c>
      <c r="I270" s="167"/>
      <c r="L270" s="162"/>
      <c r="M270" s="168"/>
      <c r="N270" s="169"/>
      <c r="O270" s="169"/>
      <c r="P270" s="169"/>
      <c r="Q270" s="169"/>
      <c r="R270" s="169"/>
      <c r="S270" s="169"/>
      <c r="T270" s="170"/>
      <c r="AT270" s="164" t="s">
        <v>181</v>
      </c>
      <c r="AU270" s="164" t="s">
        <v>88</v>
      </c>
      <c r="AV270" s="13" t="s">
        <v>88</v>
      </c>
      <c r="AW270" s="13" t="s">
        <v>34</v>
      </c>
      <c r="AX270" s="13" t="s">
        <v>78</v>
      </c>
      <c r="AY270" s="164" t="s">
        <v>172</v>
      </c>
    </row>
    <row r="271" spans="2:51" s="14" customFormat="1" ht="10">
      <c r="B271" s="175"/>
      <c r="D271" s="163" t="s">
        <v>181</v>
      </c>
      <c r="E271" s="176" t="s">
        <v>1</v>
      </c>
      <c r="F271" s="177" t="s">
        <v>221</v>
      </c>
      <c r="H271" s="178">
        <v>112.18</v>
      </c>
      <c r="I271" s="179"/>
      <c r="L271" s="175"/>
      <c r="M271" s="180"/>
      <c r="N271" s="181"/>
      <c r="O271" s="181"/>
      <c r="P271" s="181"/>
      <c r="Q271" s="181"/>
      <c r="R271" s="181"/>
      <c r="S271" s="181"/>
      <c r="T271" s="182"/>
      <c r="AT271" s="176" t="s">
        <v>181</v>
      </c>
      <c r="AU271" s="176" t="s">
        <v>88</v>
      </c>
      <c r="AV271" s="14" t="s">
        <v>179</v>
      </c>
      <c r="AW271" s="14" t="s">
        <v>34</v>
      </c>
      <c r="AX271" s="14" t="s">
        <v>85</v>
      </c>
      <c r="AY271" s="176" t="s">
        <v>172</v>
      </c>
    </row>
    <row r="272" spans="1:65" s="2" customFormat="1" ht="14.4" customHeight="1">
      <c r="A272" s="32"/>
      <c r="B272" s="148"/>
      <c r="C272" s="183" t="s">
        <v>375</v>
      </c>
      <c r="D272" s="183" t="s">
        <v>250</v>
      </c>
      <c r="E272" s="184" t="s">
        <v>1699</v>
      </c>
      <c r="F272" s="185" t="s">
        <v>1700</v>
      </c>
      <c r="G272" s="186" t="s">
        <v>177</v>
      </c>
      <c r="H272" s="187">
        <v>98.43</v>
      </c>
      <c r="I272" s="188"/>
      <c r="J272" s="189">
        <f>ROUND(I272*H272,2)</f>
        <v>0</v>
      </c>
      <c r="K272" s="185" t="s">
        <v>1</v>
      </c>
      <c r="L272" s="190"/>
      <c r="M272" s="191" t="s">
        <v>1</v>
      </c>
      <c r="N272" s="192" t="s">
        <v>43</v>
      </c>
      <c r="O272" s="58"/>
      <c r="P272" s="158">
        <f>O272*H272</f>
        <v>0</v>
      </c>
      <c r="Q272" s="158">
        <v>0.108</v>
      </c>
      <c r="R272" s="158">
        <f>Q272*H272</f>
        <v>10.63044</v>
      </c>
      <c r="S272" s="158">
        <v>0</v>
      </c>
      <c r="T272" s="159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0" t="s">
        <v>211</v>
      </c>
      <c r="AT272" s="160" t="s">
        <v>250</v>
      </c>
      <c r="AU272" s="160" t="s">
        <v>88</v>
      </c>
      <c r="AY272" s="17" t="s">
        <v>172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17" t="s">
        <v>85</v>
      </c>
      <c r="BK272" s="161">
        <f>ROUND(I272*H272,2)</f>
        <v>0</v>
      </c>
      <c r="BL272" s="17" t="s">
        <v>179</v>
      </c>
      <c r="BM272" s="160" t="s">
        <v>2101</v>
      </c>
    </row>
    <row r="273" spans="1:47" s="2" customFormat="1" ht="18">
      <c r="A273" s="32"/>
      <c r="B273" s="33"/>
      <c r="C273" s="32"/>
      <c r="D273" s="163" t="s">
        <v>191</v>
      </c>
      <c r="E273" s="32"/>
      <c r="F273" s="171" t="s">
        <v>1702</v>
      </c>
      <c r="G273" s="32"/>
      <c r="H273" s="32"/>
      <c r="I273" s="172"/>
      <c r="J273" s="32"/>
      <c r="K273" s="32"/>
      <c r="L273" s="33"/>
      <c r="M273" s="173"/>
      <c r="N273" s="174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191</v>
      </c>
      <c r="AU273" s="17" t="s">
        <v>88</v>
      </c>
    </row>
    <row r="274" spans="2:51" s="13" customFormat="1" ht="10">
      <c r="B274" s="162"/>
      <c r="D274" s="163" t="s">
        <v>181</v>
      </c>
      <c r="E274" s="164" t="s">
        <v>1</v>
      </c>
      <c r="F274" s="165" t="s">
        <v>2102</v>
      </c>
      <c r="H274" s="166">
        <v>14.5</v>
      </c>
      <c r="I274" s="167"/>
      <c r="L274" s="162"/>
      <c r="M274" s="168"/>
      <c r="N274" s="169"/>
      <c r="O274" s="169"/>
      <c r="P274" s="169"/>
      <c r="Q274" s="169"/>
      <c r="R274" s="169"/>
      <c r="S274" s="169"/>
      <c r="T274" s="170"/>
      <c r="AT274" s="164" t="s">
        <v>181</v>
      </c>
      <c r="AU274" s="164" t="s">
        <v>88</v>
      </c>
      <c r="AV274" s="13" t="s">
        <v>88</v>
      </c>
      <c r="AW274" s="13" t="s">
        <v>34</v>
      </c>
      <c r="AX274" s="13" t="s">
        <v>78</v>
      </c>
      <c r="AY274" s="164" t="s">
        <v>172</v>
      </c>
    </row>
    <row r="275" spans="2:51" s="13" customFormat="1" ht="10">
      <c r="B275" s="162"/>
      <c r="D275" s="163" t="s">
        <v>181</v>
      </c>
      <c r="E275" s="164" t="s">
        <v>1</v>
      </c>
      <c r="F275" s="165" t="s">
        <v>2103</v>
      </c>
      <c r="H275" s="166">
        <v>82</v>
      </c>
      <c r="I275" s="167"/>
      <c r="L275" s="162"/>
      <c r="M275" s="168"/>
      <c r="N275" s="169"/>
      <c r="O275" s="169"/>
      <c r="P275" s="169"/>
      <c r="Q275" s="169"/>
      <c r="R275" s="169"/>
      <c r="S275" s="169"/>
      <c r="T275" s="170"/>
      <c r="AT275" s="164" t="s">
        <v>181</v>
      </c>
      <c r="AU275" s="164" t="s">
        <v>88</v>
      </c>
      <c r="AV275" s="13" t="s">
        <v>88</v>
      </c>
      <c r="AW275" s="13" t="s">
        <v>34</v>
      </c>
      <c r="AX275" s="13" t="s">
        <v>78</v>
      </c>
      <c r="AY275" s="164" t="s">
        <v>172</v>
      </c>
    </row>
    <row r="276" spans="2:51" s="14" customFormat="1" ht="10">
      <c r="B276" s="175"/>
      <c r="D276" s="163" t="s">
        <v>181</v>
      </c>
      <c r="E276" s="176" t="s">
        <v>1</v>
      </c>
      <c r="F276" s="177" t="s">
        <v>221</v>
      </c>
      <c r="H276" s="178">
        <v>96.5</v>
      </c>
      <c r="I276" s="179"/>
      <c r="L276" s="175"/>
      <c r="M276" s="180"/>
      <c r="N276" s="181"/>
      <c r="O276" s="181"/>
      <c r="P276" s="181"/>
      <c r="Q276" s="181"/>
      <c r="R276" s="181"/>
      <c r="S276" s="181"/>
      <c r="T276" s="182"/>
      <c r="AT276" s="176" t="s">
        <v>181</v>
      </c>
      <c r="AU276" s="176" t="s">
        <v>88</v>
      </c>
      <c r="AV276" s="14" t="s">
        <v>179</v>
      </c>
      <c r="AW276" s="14" t="s">
        <v>34</v>
      </c>
      <c r="AX276" s="14" t="s">
        <v>85</v>
      </c>
      <c r="AY276" s="176" t="s">
        <v>172</v>
      </c>
    </row>
    <row r="277" spans="2:51" s="13" customFormat="1" ht="10">
      <c r="B277" s="162"/>
      <c r="D277" s="163" t="s">
        <v>181</v>
      </c>
      <c r="F277" s="165" t="s">
        <v>2104</v>
      </c>
      <c r="H277" s="166">
        <v>98.43</v>
      </c>
      <c r="I277" s="167"/>
      <c r="L277" s="162"/>
      <c r="M277" s="168"/>
      <c r="N277" s="169"/>
      <c r="O277" s="169"/>
      <c r="P277" s="169"/>
      <c r="Q277" s="169"/>
      <c r="R277" s="169"/>
      <c r="S277" s="169"/>
      <c r="T277" s="170"/>
      <c r="AT277" s="164" t="s">
        <v>181</v>
      </c>
      <c r="AU277" s="164" t="s">
        <v>88</v>
      </c>
      <c r="AV277" s="13" t="s">
        <v>88</v>
      </c>
      <c r="AW277" s="13" t="s">
        <v>3</v>
      </c>
      <c r="AX277" s="13" t="s">
        <v>85</v>
      </c>
      <c r="AY277" s="164" t="s">
        <v>172</v>
      </c>
    </row>
    <row r="278" spans="1:65" s="2" customFormat="1" ht="14.4" customHeight="1">
      <c r="A278" s="32"/>
      <c r="B278" s="148"/>
      <c r="C278" s="183" t="s">
        <v>381</v>
      </c>
      <c r="D278" s="183" t="s">
        <v>250</v>
      </c>
      <c r="E278" s="184" t="s">
        <v>1704</v>
      </c>
      <c r="F278" s="185" t="s">
        <v>1705</v>
      </c>
      <c r="G278" s="186" t="s">
        <v>177</v>
      </c>
      <c r="H278" s="187">
        <v>16.15</v>
      </c>
      <c r="I278" s="188"/>
      <c r="J278" s="189">
        <f>ROUND(I278*H278,2)</f>
        <v>0</v>
      </c>
      <c r="K278" s="185" t="s">
        <v>178</v>
      </c>
      <c r="L278" s="190"/>
      <c r="M278" s="191" t="s">
        <v>1</v>
      </c>
      <c r="N278" s="192" t="s">
        <v>43</v>
      </c>
      <c r="O278" s="58"/>
      <c r="P278" s="158">
        <f>O278*H278</f>
        <v>0</v>
      </c>
      <c r="Q278" s="158">
        <v>0.027</v>
      </c>
      <c r="R278" s="158">
        <f>Q278*H278</f>
        <v>0.43604999999999994</v>
      </c>
      <c r="S278" s="158">
        <v>0</v>
      </c>
      <c r="T278" s="15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0" t="s">
        <v>211</v>
      </c>
      <c r="AT278" s="160" t="s">
        <v>250</v>
      </c>
      <c r="AU278" s="160" t="s">
        <v>88</v>
      </c>
      <c r="AY278" s="17" t="s">
        <v>172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7" t="s">
        <v>85</v>
      </c>
      <c r="BK278" s="161">
        <f>ROUND(I278*H278,2)</f>
        <v>0</v>
      </c>
      <c r="BL278" s="17" t="s">
        <v>179</v>
      </c>
      <c r="BM278" s="160" t="s">
        <v>2105</v>
      </c>
    </row>
    <row r="279" spans="2:51" s="13" customFormat="1" ht="10">
      <c r="B279" s="162"/>
      <c r="D279" s="163" t="s">
        <v>181</v>
      </c>
      <c r="E279" s="164" t="s">
        <v>1</v>
      </c>
      <c r="F279" s="165" t="s">
        <v>2100</v>
      </c>
      <c r="H279" s="166">
        <v>15.68</v>
      </c>
      <c r="I279" s="167"/>
      <c r="L279" s="162"/>
      <c r="M279" s="168"/>
      <c r="N279" s="169"/>
      <c r="O279" s="169"/>
      <c r="P279" s="169"/>
      <c r="Q279" s="169"/>
      <c r="R279" s="169"/>
      <c r="S279" s="169"/>
      <c r="T279" s="170"/>
      <c r="AT279" s="164" t="s">
        <v>181</v>
      </c>
      <c r="AU279" s="164" t="s">
        <v>88</v>
      </c>
      <c r="AV279" s="13" t="s">
        <v>88</v>
      </c>
      <c r="AW279" s="13" t="s">
        <v>34</v>
      </c>
      <c r="AX279" s="13" t="s">
        <v>85</v>
      </c>
      <c r="AY279" s="164" t="s">
        <v>172</v>
      </c>
    </row>
    <row r="280" spans="2:51" s="13" customFormat="1" ht="10">
      <c r="B280" s="162"/>
      <c r="D280" s="163" t="s">
        <v>181</v>
      </c>
      <c r="F280" s="165" t="s">
        <v>2106</v>
      </c>
      <c r="H280" s="166">
        <v>16.15</v>
      </c>
      <c r="I280" s="167"/>
      <c r="L280" s="162"/>
      <c r="M280" s="168"/>
      <c r="N280" s="169"/>
      <c r="O280" s="169"/>
      <c r="P280" s="169"/>
      <c r="Q280" s="169"/>
      <c r="R280" s="169"/>
      <c r="S280" s="169"/>
      <c r="T280" s="170"/>
      <c r="AT280" s="164" t="s">
        <v>181</v>
      </c>
      <c r="AU280" s="164" t="s">
        <v>88</v>
      </c>
      <c r="AV280" s="13" t="s">
        <v>88</v>
      </c>
      <c r="AW280" s="13" t="s">
        <v>3</v>
      </c>
      <c r="AX280" s="13" t="s">
        <v>85</v>
      </c>
      <c r="AY280" s="164" t="s">
        <v>172</v>
      </c>
    </row>
    <row r="281" spans="2:63" s="12" customFormat="1" ht="22.75" customHeight="1">
      <c r="B281" s="135"/>
      <c r="D281" s="136" t="s">
        <v>77</v>
      </c>
      <c r="E281" s="146" t="s">
        <v>222</v>
      </c>
      <c r="F281" s="146" t="s">
        <v>558</v>
      </c>
      <c r="I281" s="138"/>
      <c r="J281" s="147">
        <f>BK281</f>
        <v>0</v>
      </c>
      <c r="L281" s="135"/>
      <c r="M281" s="140"/>
      <c r="N281" s="141"/>
      <c r="O281" s="141"/>
      <c r="P281" s="142">
        <f>SUM(P282:P338)</f>
        <v>0</v>
      </c>
      <c r="Q281" s="141"/>
      <c r="R281" s="142">
        <f>SUM(R282:R338)</f>
        <v>172.81932203</v>
      </c>
      <c r="S281" s="141"/>
      <c r="T281" s="143">
        <f>SUM(T282:T338)</f>
        <v>2.598</v>
      </c>
      <c r="AR281" s="136" t="s">
        <v>85</v>
      </c>
      <c r="AT281" s="144" t="s">
        <v>77</v>
      </c>
      <c r="AU281" s="144" t="s">
        <v>85</v>
      </c>
      <c r="AY281" s="136" t="s">
        <v>172</v>
      </c>
      <c r="BK281" s="145">
        <f>SUM(BK282:BK338)</f>
        <v>0</v>
      </c>
    </row>
    <row r="282" spans="1:65" s="2" customFormat="1" ht="24.15" customHeight="1">
      <c r="A282" s="32"/>
      <c r="B282" s="148"/>
      <c r="C282" s="149" t="s">
        <v>386</v>
      </c>
      <c r="D282" s="149" t="s">
        <v>174</v>
      </c>
      <c r="E282" s="150" t="s">
        <v>1708</v>
      </c>
      <c r="F282" s="151" t="s">
        <v>1709</v>
      </c>
      <c r="G282" s="152" t="s">
        <v>260</v>
      </c>
      <c r="H282" s="153">
        <v>3</v>
      </c>
      <c r="I282" s="154"/>
      <c r="J282" s="155">
        <f>ROUND(I282*H282,2)</f>
        <v>0</v>
      </c>
      <c r="K282" s="151" t="s">
        <v>178</v>
      </c>
      <c r="L282" s="33"/>
      <c r="M282" s="156" t="s">
        <v>1</v>
      </c>
      <c r="N282" s="157" t="s">
        <v>43</v>
      </c>
      <c r="O282" s="58"/>
      <c r="P282" s="158">
        <f>O282*H282</f>
        <v>0</v>
      </c>
      <c r="Q282" s="158">
        <v>0.0007</v>
      </c>
      <c r="R282" s="158">
        <f>Q282*H282</f>
        <v>0.0021</v>
      </c>
      <c r="S282" s="158">
        <v>0</v>
      </c>
      <c r="T282" s="15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0" t="s">
        <v>179</v>
      </c>
      <c r="AT282" s="160" t="s">
        <v>174</v>
      </c>
      <c r="AU282" s="160" t="s">
        <v>88</v>
      </c>
      <c r="AY282" s="17" t="s">
        <v>172</v>
      </c>
      <c r="BE282" s="161">
        <f>IF(N282="základní",J282,0)</f>
        <v>0</v>
      </c>
      <c r="BF282" s="161">
        <f>IF(N282="snížená",J282,0)</f>
        <v>0</v>
      </c>
      <c r="BG282" s="161">
        <f>IF(N282="zákl. přenesená",J282,0)</f>
        <v>0</v>
      </c>
      <c r="BH282" s="161">
        <f>IF(N282="sníž. přenesená",J282,0)</f>
        <v>0</v>
      </c>
      <c r="BI282" s="161">
        <f>IF(N282="nulová",J282,0)</f>
        <v>0</v>
      </c>
      <c r="BJ282" s="17" t="s">
        <v>85</v>
      </c>
      <c r="BK282" s="161">
        <f>ROUND(I282*H282,2)</f>
        <v>0</v>
      </c>
      <c r="BL282" s="17" t="s">
        <v>179</v>
      </c>
      <c r="BM282" s="160" t="s">
        <v>2107</v>
      </c>
    </row>
    <row r="283" spans="2:51" s="13" customFormat="1" ht="10">
      <c r="B283" s="162"/>
      <c r="D283" s="163" t="s">
        <v>181</v>
      </c>
      <c r="E283" s="164" t="s">
        <v>1</v>
      </c>
      <c r="F283" s="165" t="s">
        <v>2108</v>
      </c>
      <c r="H283" s="166">
        <v>1</v>
      </c>
      <c r="I283" s="167"/>
      <c r="L283" s="162"/>
      <c r="M283" s="168"/>
      <c r="N283" s="169"/>
      <c r="O283" s="169"/>
      <c r="P283" s="169"/>
      <c r="Q283" s="169"/>
      <c r="R283" s="169"/>
      <c r="S283" s="169"/>
      <c r="T283" s="170"/>
      <c r="AT283" s="164" t="s">
        <v>181</v>
      </c>
      <c r="AU283" s="164" t="s">
        <v>88</v>
      </c>
      <c r="AV283" s="13" t="s">
        <v>88</v>
      </c>
      <c r="AW283" s="13" t="s">
        <v>34</v>
      </c>
      <c r="AX283" s="13" t="s">
        <v>78</v>
      </c>
      <c r="AY283" s="164" t="s">
        <v>172</v>
      </c>
    </row>
    <row r="284" spans="2:51" s="13" customFormat="1" ht="10">
      <c r="B284" s="162"/>
      <c r="D284" s="163" t="s">
        <v>181</v>
      </c>
      <c r="E284" s="164" t="s">
        <v>1</v>
      </c>
      <c r="F284" s="165" t="s">
        <v>2109</v>
      </c>
      <c r="H284" s="166">
        <v>1</v>
      </c>
      <c r="I284" s="167"/>
      <c r="L284" s="162"/>
      <c r="M284" s="168"/>
      <c r="N284" s="169"/>
      <c r="O284" s="169"/>
      <c r="P284" s="169"/>
      <c r="Q284" s="169"/>
      <c r="R284" s="169"/>
      <c r="S284" s="169"/>
      <c r="T284" s="170"/>
      <c r="AT284" s="164" t="s">
        <v>181</v>
      </c>
      <c r="AU284" s="164" t="s">
        <v>88</v>
      </c>
      <c r="AV284" s="13" t="s">
        <v>88</v>
      </c>
      <c r="AW284" s="13" t="s">
        <v>34</v>
      </c>
      <c r="AX284" s="13" t="s">
        <v>78</v>
      </c>
      <c r="AY284" s="164" t="s">
        <v>172</v>
      </c>
    </row>
    <row r="285" spans="2:51" s="13" customFormat="1" ht="10">
      <c r="B285" s="162"/>
      <c r="D285" s="163" t="s">
        <v>181</v>
      </c>
      <c r="E285" s="164" t="s">
        <v>1</v>
      </c>
      <c r="F285" s="165" t="s">
        <v>2110</v>
      </c>
      <c r="H285" s="166">
        <v>1</v>
      </c>
      <c r="I285" s="167"/>
      <c r="L285" s="162"/>
      <c r="M285" s="168"/>
      <c r="N285" s="169"/>
      <c r="O285" s="169"/>
      <c r="P285" s="169"/>
      <c r="Q285" s="169"/>
      <c r="R285" s="169"/>
      <c r="S285" s="169"/>
      <c r="T285" s="170"/>
      <c r="AT285" s="164" t="s">
        <v>181</v>
      </c>
      <c r="AU285" s="164" t="s">
        <v>88</v>
      </c>
      <c r="AV285" s="13" t="s">
        <v>88</v>
      </c>
      <c r="AW285" s="13" t="s">
        <v>34</v>
      </c>
      <c r="AX285" s="13" t="s">
        <v>78</v>
      </c>
      <c r="AY285" s="164" t="s">
        <v>172</v>
      </c>
    </row>
    <row r="286" spans="2:51" s="14" customFormat="1" ht="10">
      <c r="B286" s="175"/>
      <c r="D286" s="163" t="s">
        <v>181</v>
      </c>
      <c r="E286" s="176" t="s">
        <v>1</v>
      </c>
      <c r="F286" s="177" t="s">
        <v>221</v>
      </c>
      <c r="H286" s="178">
        <v>3</v>
      </c>
      <c r="I286" s="179"/>
      <c r="L286" s="175"/>
      <c r="M286" s="180"/>
      <c r="N286" s="181"/>
      <c r="O286" s="181"/>
      <c r="P286" s="181"/>
      <c r="Q286" s="181"/>
      <c r="R286" s="181"/>
      <c r="S286" s="181"/>
      <c r="T286" s="182"/>
      <c r="AT286" s="176" t="s">
        <v>181</v>
      </c>
      <c r="AU286" s="176" t="s">
        <v>88</v>
      </c>
      <c r="AV286" s="14" t="s">
        <v>179</v>
      </c>
      <c r="AW286" s="14" t="s">
        <v>34</v>
      </c>
      <c r="AX286" s="14" t="s">
        <v>85</v>
      </c>
      <c r="AY286" s="176" t="s">
        <v>172</v>
      </c>
    </row>
    <row r="287" spans="1:65" s="2" customFormat="1" ht="14.4" customHeight="1">
      <c r="A287" s="32"/>
      <c r="B287" s="148"/>
      <c r="C287" s="183" t="s">
        <v>391</v>
      </c>
      <c r="D287" s="183" t="s">
        <v>250</v>
      </c>
      <c r="E287" s="184" t="s">
        <v>1713</v>
      </c>
      <c r="F287" s="185" t="s">
        <v>1714</v>
      </c>
      <c r="G287" s="186" t="s">
        <v>260</v>
      </c>
      <c r="H287" s="187">
        <v>1</v>
      </c>
      <c r="I287" s="188"/>
      <c r="J287" s="189">
        <f>ROUND(I287*H287,2)</f>
        <v>0</v>
      </c>
      <c r="K287" s="185" t="s">
        <v>1</v>
      </c>
      <c r="L287" s="190"/>
      <c r="M287" s="191" t="s">
        <v>1</v>
      </c>
      <c r="N287" s="192" t="s">
        <v>43</v>
      </c>
      <c r="O287" s="58"/>
      <c r="P287" s="158">
        <f>O287*H287</f>
        <v>0</v>
      </c>
      <c r="Q287" s="158">
        <v>0.0036</v>
      </c>
      <c r="R287" s="158">
        <f>Q287*H287</f>
        <v>0.0036</v>
      </c>
      <c r="S287" s="158">
        <v>0</v>
      </c>
      <c r="T287" s="15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0" t="s">
        <v>211</v>
      </c>
      <c r="AT287" s="160" t="s">
        <v>250</v>
      </c>
      <c r="AU287" s="160" t="s">
        <v>88</v>
      </c>
      <c r="AY287" s="17" t="s">
        <v>172</v>
      </c>
      <c r="BE287" s="161">
        <f>IF(N287="základní",J287,0)</f>
        <v>0</v>
      </c>
      <c r="BF287" s="161">
        <f>IF(N287="snížená",J287,0)</f>
        <v>0</v>
      </c>
      <c r="BG287" s="161">
        <f>IF(N287="zákl. přenesená",J287,0)</f>
        <v>0</v>
      </c>
      <c r="BH287" s="161">
        <f>IF(N287="sníž. přenesená",J287,0)</f>
        <v>0</v>
      </c>
      <c r="BI287" s="161">
        <f>IF(N287="nulová",J287,0)</f>
        <v>0</v>
      </c>
      <c r="BJ287" s="17" t="s">
        <v>85</v>
      </c>
      <c r="BK287" s="161">
        <f>ROUND(I287*H287,2)</f>
        <v>0</v>
      </c>
      <c r="BL287" s="17" t="s">
        <v>179</v>
      </c>
      <c r="BM287" s="160" t="s">
        <v>2111</v>
      </c>
    </row>
    <row r="288" spans="1:47" s="2" customFormat="1" ht="18">
      <c r="A288" s="32"/>
      <c r="B288" s="33"/>
      <c r="C288" s="32"/>
      <c r="D288" s="163" t="s">
        <v>191</v>
      </c>
      <c r="E288" s="32"/>
      <c r="F288" s="171" t="s">
        <v>2112</v>
      </c>
      <c r="G288" s="32"/>
      <c r="H288" s="32"/>
      <c r="I288" s="172"/>
      <c r="J288" s="32"/>
      <c r="K288" s="32"/>
      <c r="L288" s="33"/>
      <c r="M288" s="173"/>
      <c r="N288" s="174"/>
      <c r="O288" s="58"/>
      <c r="P288" s="58"/>
      <c r="Q288" s="58"/>
      <c r="R288" s="58"/>
      <c r="S288" s="58"/>
      <c r="T288" s="59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7" t="s">
        <v>191</v>
      </c>
      <c r="AU288" s="17" t="s">
        <v>88</v>
      </c>
    </row>
    <row r="289" spans="1:65" s="2" customFormat="1" ht="24.15" customHeight="1">
      <c r="A289" s="32"/>
      <c r="B289" s="148"/>
      <c r="C289" s="183" t="s">
        <v>396</v>
      </c>
      <c r="D289" s="183" t="s">
        <v>250</v>
      </c>
      <c r="E289" s="184" t="s">
        <v>2113</v>
      </c>
      <c r="F289" s="185" t="s">
        <v>2114</v>
      </c>
      <c r="G289" s="186" t="s">
        <v>260</v>
      </c>
      <c r="H289" s="187">
        <v>1</v>
      </c>
      <c r="I289" s="188"/>
      <c r="J289" s="189">
        <f aca="true" t="shared" si="0" ref="J289:J296">ROUND(I289*H289,2)</f>
        <v>0</v>
      </c>
      <c r="K289" s="185" t="s">
        <v>178</v>
      </c>
      <c r="L289" s="190"/>
      <c r="M289" s="191" t="s">
        <v>1</v>
      </c>
      <c r="N289" s="192" t="s">
        <v>43</v>
      </c>
      <c r="O289" s="58"/>
      <c r="P289" s="158">
        <f aca="true" t="shared" si="1" ref="P289:P296">O289*H289</f>
        <v>0</v>
      </c>
      <c r="Q289" s="158">
        <v>0.0077</v>
      </c>
      <c r="R289" s="158">
        <f aca="true" t="shared" si="2" ref="R289:R296">Q289*H289</f>
        <v>0.0077</v>
      </c>
      <c r="S289" s="158">
        <v>0</v>
      </c>
      <c r="T289" s="159">
        <f aca="true" t="shared" si="3" ref="T289:T296"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0" t="s">
        <v>211</v>
      </c>
      <c r="AT289" s="160" t="s">
        <v>250</v>
      </c>
      <c r="AU289" s="160" t="s">
        <v>88</v>
      </c>
      <c r="AY289" s="17" t="s">
        <v>172</v>
      </c>
      <c r="BE289" s="161">
        <f aca="true" t="shared" si="4" ref="BE289:BE296">IF(N289="základní",J289,0)</f>
        <v>0</v>
      </c>
      <c r="BF289" s="161">
        <f aca="true" t="shared" si="5" ref="BF289:BF296">IF(N289="snížená",J289,0)</f>
        <v>0</v>
      </c>
      <c r="BG289" s="161">
        <f aca="true" t="shared" si="6" ref="BG289:BG296">IF(N289="zákl. přenesená",J289,0)</f>
        <v>0</v>
      </c>
      <c r="BH289" s="161">
        <f aca="true" t="shared" si="7" ref="BH289:BH296">IF(N289="sníž. přenesená",J289,0)</f>
        <v>0</v>
      </c>
      <c r="BI289" s="161">
        <f aca="true" t="shared" si="8" ref="BI289:BI296">IF(N289="nulová",J289,0)</f>
        <v>0</v>
      </c>
      <c r="BJ289" s="17" t="s">
        <v>85</v>
      </c>
      <c r="BK289" s="161">
        <f aca="true" t="shared" si="9" ref="BK289:BK296">ROUND(I289*H289,2)</f>
        <v>0</v>
      </c>
      <c r="BL289" s="17" t="s">
        <v>179</v>
      </c>
      <c r="BM289" s="160" t="s">
        <v>2115</v>
      </c>
    </row>
    <row r="290" spans="1:65" s="2" customFormat="1" ht="24.15" customHeight="1">
      <c r="A290" s="32"/>
      <c r="B290" s="148"/>
      <c r="C290" s="183" t="s">
        <v>401</v>
      </c>
      <c r="D290" s="183" t="s">
        <v>250</v>
      </c>
      <c r="E290" s="184" t="s">
        <v>1943</v>
      </c>
      <c r="F290" s="185" t="s">
        <v>1944</v>
      </c>
      <c r="G290" s="186" t="s">
        <v>260</v>
      </c>
      <c r="H290" s="187">
        <v>1</v>
      </c>
      <c r="I290" s="188"/>
      <c r="J290" s="189">
        <f t="shared" si="0"/>
        <v>0</v>
      </c>
      <c r="K290" s="185" t="s">
        <v>178</v>
      </c>
      <c r="L290" s="190"/>
      <c r="M290" s="191" t="s">
        <v>1</v>
      </c>
      <c r="N290" s="192" t="s">
        <v>43</v>
      </c>
      <c r="O290" s="58"/>
      <c r="P290" s="158">
        <f t="shared" si="1"/>
        <v>0</v>
      </c>
      <c r="Q290" s="158">
        <v>0.0013</v>
      </c>
      <c r="R290" s="158">
        <f t="shared" si="2"/>
        <v>0.0013</v>
      </c>
      <c r="S290" s="158">
        <v>0</v>
      </c>
      <c r="T290" s="159">
        <f t="shared" si="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0" t="s">
        <v>211</v>
      </c>
      <c r="AT290" s="160" t="s">
        <v>250</v>
      </c>
      <c r="AU290" s="160" t="s">
        <v>88</v>
      </c>
      <c r="AY290" s="17" t="s">
        <v>172</v>
      </c>
      <c r="BE290" s="161">
        <f t="shared" si="4"/>
        <v>0</v>
      </c>
      <c r="BF290" s="161">
        <f t="shared" si="5"/>
        <v>0</v>
      </c>
      <c r="BG290" s="161">
        <f t="shared" si="6"/>
        <v>0</v>
      </c>
      <c r="BH290" s="161">
        <f t="shared" si="7"/>
        <v>0</v>
      </c>
      <c r="BI290" s="161">
        <f t="shared" si="8"/>
        <v>0</v>
      </c>
      <c r="BJ290" s="17" t="s">
        <v>85</v>
      </c>
      <c r="BK290" s="161">
        <f t="shared" si="9"/>
        <v>0</v>
      </c>
      <c r="BL290" s="17" t="s">
        <v>179</v>
      </c>
      <c r="BM290" s="160" t="s">
        <v>2116</v>
      </c>
    </row>
    <row r="291" spans="1:65" s="2" customFormat="1" ht="24.15" customHeight="1">
      <c r="A291" s="32"/>
      <c r="B291" s="148"/>
      <c r="C291" s="149" t="s">
        <v>405</v>
      </c>
      <c r="D291" s="149" t="s">
        <v>174</v>
      </c>
      <c r="E291" s="150" t="s">
        <v>2117</v>
      </c>
      <c r="F291" s="151" t="s">
        <v>2118</v>
      </c>
      <c r="G291" s="152" t="s">
        <v>260</v>
      </c>
      <c r="H291" s="153">
        <v>1</v>
      </c>
      <c r="I291" s="154"/>
      <c r="J291" s="155">
        <f t="shared" si="0"/>
        <v>0</v>
      </c>
      <c r="K291" s="151" t="s">
        <v>178</v>
      </c>
      <c r="L291" s="33"/>
      <c r="M291" s="156" t="s">
        <v>1</v>
      </c>
      <c r="N291" s="157" t="s">
        <v>43</v>
      </c>
      <c r="O291" s="58"/>
      <c r="P291" s="158">
        <f t="shared" si="1"/>
        <v>0</v>
      </c>
      <c r="Q291" s="158">
        <v>0</v>
      </c>
      <c r="R291" s="158">
        <f t="shared" si="2"/>
        <v>0</v>
      </c>
      <c r="S291" s="158">
        <v>0</v>
      </c>
      <c r="T291" s="159">
        <f t="shared" si="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0" t="s">
        <v>179</v>
      </c>
      <c r="AT291" s="160" t="s">
        <v>174</v>
      </c>
      <c r="AU291" s="160" t="s">
        <v>88</v>
      </c>
      <c r="AY291" s="17" t="s">
        <v>172</v>
      </c>
      <c r="BE291" s="161">
        <f t="shared" si="4"/>
        <v>0</v>
      </c>
      <c r="BF291" s="161">
        <f t="shared" si="5"/>
        <v>0</v>
      </c>
      <c r="BG291" s="161">
        <f t="shared" si="6"/>
        <v>0</v>
      </c>
      <c r="BH291" s="161">
        <f t="shared" si="7"/>
        <v>0</v>
      </c>
      <c r="BI291" s="161">
        <f t="shared" si="8"/>
        <v>0</v>
      </c>
      <c r="BJ291" s="17" t="s">
        <v>85</v>
      </c>
      <c r="BK291" s="161">
        <f t="shared" si="9"/>
        <v>0</v>
      </c>
      <c r="BL291" s="17" t="s">
        <v>179</v>
      </c>
      <c r="BM291" s="160" t="s">
        <v>2119</v>
      </c>
    </row>
    <row r="292" spans="1:65" s="2" customFormat="1" ht="14.4" customHeight="1">
      <c r="A292" s="32"/>
      <c r="B292" s="148"/>
      <c r="C292" s="183" t="s">
        <v>411</v>
      </c>
      <c r="D292" s="183" t="s">
        <v>250</v>
      </c>
      <c r="E292" s="184" t="s">
        <v>2120</v>
      </c>
      <c r="F292" s="185" t="s">
        <v>2121</v>
      </c>
      <c r="G292" s="186" t="s">
        <v>260</v>
      </c>
      <c r="H292" s="187">
        <v>1</v>
      </c>
      <c r="I292" s="188"/>
      <c r="J292" s="189">
        <f t="shared" si="0"/>
        <v>0</v>
      </c>
      <c r="K292" s="185" t="s">
        <v>178</v>
      </c>
      <c r="L292" s="190"/>
      <c r="M292" s="191" t="s">
        <v>1</v>
      </c>
      <c r="N292" s="192" t="s">
        <v>43</v>
      </c>
      <c r="O292" s="58"/>
      <c r="P292" s="158">
        <f t="shared" si="1"/>
        <v>0</v>
      </c>
      <c r="Q292" s="158">
        <v>0.009</v>
      </c>
      <c r="R292" s="158">
        <f t="shared" si="2"/>
        <v>0.009</v>
      </c>
      <c r="S292" s="158">
        <v>0</v>
      </c>
      <c r="T292" s="159">
        <f t="shared" si="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0" t="s">
        <v>211</v>
      </c>
      <c r="AT292" s="160" t="s">
        <v>250</v>
      </c>
      <c r="AU292" s="160" t="s">
        <v>88</v>
      </c>
      <c r="AY292" s="17" t="s">
        <v>172</v>
      </c>
      <c r="BE292" s="161">
        <f t="shared" si="4"/>
        <v>0</v>
      </c>
      <c r="BF292" s="161">
        <f t="shared" si="5"/>
        <v>0</v>
      </c>
      <c r="BG292" s="161">
        <f t="shared" si="6"/>
        <v>0</v>
      </c>
      <c r="BH292" s="161">
        <f t="shared" si="7"/>
        <v>0</v>
      </c>
      <c r="BI292" s="161">
        <f t="shared" si="8"/>
        <v>0</v>
      </c>
      <c r="BJ292" s="17" t="s">
        <v>85</v>
      </c>
      <c r="BK292" s="161">
        <f t="shared" si="9"/>
        <v>0</v>
      </c>
      <c r="BL292" s="17" t="s">
        <v>179</v>
      </c>
      <c r="BM292" s="160" t="s">
        <v>2122</v>
      </c>
    </row>
    <row r="293" spans="1:65" s="2" customFormat="1" ht="24.15" customHeight="1">
      <c r="A293" s="32"/>
      <c r="B293" s="148"/>
      <c r="C293" s="149" t="s">
        <v>417</v>
      </c>
      <c r="D293" s="149" t="s">
        <v>174</v>
      </c>
      <c r="E293" s="150" t="s">
        <v>1716</v>
      </c>
      <c r="F293" s="151" t="s">
        <v>1717</v>
      </c>
      <c r="G293" s="152" t="s">
        <v>260</v>
      </c>
      <c r="H293" s="153">
        <v>4</v>
      </c>
      <c r="I293" s="154"/>
      <c r="J293" s="155">
        <f t="shared" si="0"/>
        <v>0</v>
      </c>
      <c r="K293" s="151" t="s">
        <v>178</v>
      </c>
      <c r="L293" s="33"/>
      <c r="M293" s="156" t="s">
        <v>1</v>
      </c>
      <c r="N293" s="157" t="s">
        <v>43</v>
      </c>
      <c r="O293" s="58"/>
      <c r="P293" s="158">
        <f t="shared" si="1"/>
        <v>0</v>
      </c>
      <c r="Q293" s="158">
        <v>0.11241</v>
      </c>
      <c r="R293" s="158">
        <f t="shared" si="2"/>
        <v>0.44964</v>
      </c>
      <c r="S293" s="158">
        <v>0</v>
      </c>
      <c r="T293" s="159">
        <f t="shared" si="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0" t="s">
        <v>179</v>
      </c>
      <c r="AT293" s="160" t="s">
        <v>174</v>
      </c>
      <c r="AU293" s="160" t="s">
        <v>88</v>
      </c>
      <c r="AY293" s="17" t="s">
        <v>172</v>
      </c>
      <c r="BE293" s="161">
        <f t="shared" si="4"/>
        <v>0</v>
      </c>
      <c r="BF293" s="161">
        <f t="shared" si="5"/>
        <v>0</v>
      </c>
      <c r="BG293" s="161">
        <f t="shared" si="6"/>
        <v>0</v>
      </c>
      <c r="BH293" s="161">
        <f t="shared" si="7"/>
        <v>0</v>
      </c>
      <c r="BI293" s="161">
        <f t="shared" si="8"/>
        <v>0</v>
      </c>
      <c r="BJ293" s="17" t="s">
        <v>85</v>
      </c>
      <c r="BK293" s="161">
        <f t="shared" si="9"/>
        <v>0</v>
      </c>
      <c r="BL293" s="17" t="s">
        <v>179</v>
      </c>
      <c r="BM293" s="160" t="s">
        <v>2123</v>
      </c>
    </row>
    <row r="294" spans="1:65" s="2" customFormat="1" ht="14.4" customHeight="1">
      <c r="A294" s="32"/>
      <c r="B294" s="148"/>
      <c r="C294" s="183" t="s">
        <v>421</v>
      </c>
      <c r="D294" s="183" t="s">
        <v>250</v>
      </c>
      <c r="E294" s="184" t="s">
        <v>1719</v>
      </c>
      <c r="F294" s="185" t="s">
        <v>1720</v>
      </c>
      <c r="G294" s="186" t="s">
        <v>260</v>
      </c>
      <c r="H294" s="187">
        <v>4</v>
      </c>
      <c r="I294" s="188"/>
      <c r="J294" s="189">
        <f t="shared" si="0"/>
        <v>0</v>
      </c>
      <c r="K294" s="185" t="s">
        <v>178</v>
      </c>
      <c r="L294" s="190"/>
      <c r="M294" s="191" t="s">
        <v>1</v>
      </c>
      <c r="N294" s="192" t="s">
        <v>43</v>
      </c>
      <c r="O294" s="58"/>
      <c r="P294" s="158">
        <f t="shared" si="1"/>
        <v>0</v>
      </c>
      <c r="Q294" s="158">
        <v>0.0061</v>
      </c>
      <c r="R294" s="158">
        <f t="shared" si="2"/>
        <v>0.0244</v>
      </c>
      <c r="S294" s="158">
        <v>0</v>
      </c>
      <c r="T294" s="159">
        <f t="shared" si="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0" t="s">
        <v>211</v>
      </c>
      <c r="AT294" s="160" t="s">
        <v>250</v>
      </c>
      <c r="AU294" s="160" t="s">
        <v>88</v>
      </c>
      <c r="AY294" s="17" t="s">
        <v>172</v>
      </c>
      <c r="BE294" s="161">
        <f t="shared" si="4"/>
        <v>0</v>
      </c>
      <c r="BF294" s="161">
        <f t="shared" si="5"/>
        <v>0</v>
      </c>
      <c r="BG294" s="161">
        <f t="shared" si="6"/>
        <v>0</v>
      </c>
      <c r="BH294" s="161">
        <f t="shared" si="7"/>
        <v>0</v>
      </c>
      <c r="BI294" s="161">
        <f t="shared" si="8"/>
        <v>0</v>
      </c>
      <c r="BJ294" s="17" t="s">
        <v>85</v>
      </c>
      <c r="BK294" s="161">
        <f t="shared" si="9"/>
        <v>0</v>
      </c>
      <c r="BL294" s="17" t="s">
        <v>179</v>
      </c>
      <c r="BM294" s="160" t="s">
        <v>2124</v>
      </c>
    </row>
    <row r="295" spans="1:65" s="2" customFormat="1" ht="14.4" customHeight="1">
      <c r="A295" s="32"/>
      <c r="B295" s="148"/>
      <c r="C295" s="183" t="s">
        <v>426</v>
      </c>
      <c r="D295" s="183" t="s">
        <v>250</v>
      </c>
      <c r="E295" s="184" t="s">
        <v>1722</v>
      </c>
      <c r="F295" s="185" t="s">
        <v>1723</v>
      </c>
      <c r="G295" s="186" t="s">
        <v>260</v>
      </c>
      <c r="H295" s="187">
        <v>4</v>
      </c>
      <c r="I295" s="188"/>
      <c r="J295" s="189">
        <f t="shared" si="0"/>
        <v>0</v>
      </c>
      <c r="K295" s="185" t="s">
        <v>178</v>
      </c>
      <c r="L295" s="190"/>
      <c r="M295" s="191" t="s">
        <v>1</v>
      </c>
      <c r="N295" s="192" t="s">
        <v>43</v>
      </c>
      <c r="O295" s="58"/>
      <c r="P295" s="158">
        <f t="shared" si="1"/>
        <v>0</v>
      </c>
      <c r="Q295" s="158">
        <v>0.003</v>
      </c>
      <c r="R295" s="158">
        <f t="shared" si="2"/>
        <v>0.012</v>
      </c>
      <c r="S295" s="158">
        <v>0</v>
      </c>
      <c r="T295" s="159">
        <f t="shared" si="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0" t="s">
        <v>211</v>
      </c>
      <c r="AT295" s="160" t="s">
        <v>250</v>
      </c>
      <c r="AU295" s="160" t="s">
        <v>88</v>
      </c>
      <c r="AY295" s="17" t="s">
        <v>172</v>
      </c>
      <c r="BE295" s="161">
        <f t="shared" si="4"/>
        <v>0</v>
      </c>
      <c r="BF295" s="161">
        <f t="shared" si="5"/>
        <v>0</v>
      </c>
      <c r="BG295" s="161">
        <f t="shared" si="6"/>
        <v>0</v>
      </c>
      <c r="BH295" s="161">
        <f t="shared" si="7"/>
        <v>0</v>
      </c>
      <c r="BI295" s="161">
        <f t="shared" si="8"/>
        <v>0</v>
      </c>
      <c r="BJ295" s="17" t="s">
        <v>85</v>
      </c>
      <c r="BK295" s="161">
        <f t="shared" si="9"/>
        <v>0</v>
      </c>
      <c r="BL295" s="17" t="s">
        <v>179</v>
      </c>
      <c r="BM295" s="160" t="s">
        <v>2125</v>
      </c>
    </row>
    <row r="296" spans="1:65" s="2" customFormat="1" ht="24.15" customHeight="1">
      <c r="A296" s="32"/>
      <c r="B296" s="148"/>
      <c r="C296" s="149" t="s">
        <v>430</v>
      </c>
      <c r="D296" s="149" t="s">
        <v>174</v>
      </c>
      <c r="E296" s="150" t="s">
        <v>1725</v>
      </c>
      <c r="F296" s="151" t="s">
        <v>1726</v>
      </c>
      <c r="G296" s="152" t="s">
        <v>200</v>
      </c>
      <c r="H296" s="153">
        <v>26</v>
      </c>
      <c r="I296" s="154"/>
      <c r="J296" s="155">
        <f t="shared" si="0"/>
        <v>0</v>
      </c>
      <c r="K296" s="151" t="s">
        <v>178</v>
      </c>
      <c r="L296" s="33"/>
      <c r="M296" s="156" t="s">
        <v>1</v>
      </c>
      <c r="N296" s="157" t="s">
        <v>43</v>
      </c>
      <c r="O296" s="58"/>
      <c r="P296" s="158">
        <f t="shared" si="1"/>
        <v>0</v>
      </c>
      <c r="Q296" s="158">
        <v>0.00033</v>
      </c>
      <c r="R296" s="158">
        <f t="shared" si="2"/>
        <v>0.00858</v>
      </c>
      <c r="S296" s="158">
        <v>0</v>
      </c>
      <c r="T296" s="159">
        <f t="shared" si="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0" t="s">
        <v>179</v>
      </c>
      <c r="AT296" s="160" t="s">
        <v>174</v>
      </c>
      <c r="AU296" s="160" t="s">
        <v>88</v>
      </c>
      <c r="AY296" s="17" t="s">
        <v>172</v>
      </c>
      <c r="BE296" s="161">
        <f t="shared" si="4"/>
        <v>0</v>
      </c>
      <c r="BF296" s="161">
        <f t="shared" si="5"/>
        <v>0</v>
      </c>
      <c r="BG296" s="161">
        <f t="shared" si="6"/>
        <v>0</v>
      </c>
      <c r="BH296" s="161">
        <f t="shared" si="7"/>
        <v>0</v>
      </c>
      <c r="BI296" s="161">
        <f t="shared" si="8"/>
        <v>0</v>
      </c>
      <c r="BJ296" s="17" t="s">
        <v>85</v>
      </c>
      <c r="BK296" s="161">
        <f t="shared" si="9"/>
        <v>0</v>
      </c>
      <c r="BL296" s="17" t="s">
        <v>179</v>
      </c>
      <c r="BM296" s="160" t="s">
        <v>2126</v>
      </c>
    </row>
    <row r="297" spans="2:51" s="13" customFormat="1" ht="10">
      <c r="B297" s="162"/>
      <c r="D297" s="163" t="s">
        <v>181</v>
      </c>
      <c r="E297" s="164" t="s">
        <v>1</v>
      </c>
      <c r="F297" s="165" t="s">
        <v>2127</v>
      </c>
      <c r="H297" s="166">
        <v>26</v>
      </c>
      <c r="I297" s="167"/>
      <c r="L297" s="162"/>
      <c r="M297" s="168"/>
      <c r="N297" s="169"/>
      <c r="O297" s="169"/>
      <c r="P297" s="169"/>
      <c r="Q297" s="169"/>
      <c r="R297" s="169"/>
      <c r="S297" s="169"/>
      <c r="T297" s="170"/>
      <c r="AT297" s="164" t="s">
        <v>181</v>
      </c>
      <c r="AU297" s="164" t="s">
        <v>88</v>
      </c>
      <c r="AV297" s="13" t="s">
        <v>88</v>
      </c>
      <c r="AW297" s="13" t="s">
        <v>34</v>
      </c>
      <c r="AX297" s="13" t="s">
        <v>85</v>
      </c>
      <c r="AY297" s="164" t="s">
        <v>172</v>
      </c>
    </row>
    <row r="298" spans="1:65" s="2" customFormat="1" ht="24.15" customHeight="1">
      <c r="A298" s="32"/>
      <c r="B298" s="148"/>
      <c r="C298" s="149" t="s">
        <v>435</v>
      </c>
      <c r="D298" s="149" t="s">
        <v>174</v>
      </c>
      <c r="E298" s="150" t="s">
        <v>1197</v>
      </c>
      <c r="F298" s="151" t="s">
        <v>1198</v>
      </c>
      <c r="G298" s="152" t="s">
        <v>200</v>
      </c>
      <c r="H298" s="153">
        <v>609.35</v>
      </c>
      <c r="I298" s="154"/>
      <c r="J298" s="155">
        <f>ROUND(I298*H298,2)</f>
        <v>0</v>
      </c>
      <c r="K298" s="151" t="s">
        <v>178</v>
      </c>
      <c r="L298" s="33"/>
      <c r="M298" s="156" t="s">
        <v>1</v>
      </c>
      <c r="N298" s="157" t="s">
        <v>43</v>
      </c>
      <c r="O298" s="58"/>
      <c r="P298" s="158">
        <f>O298*H298</f>
        <v>0</v>
      </c>
      <c r="Q298" s="158">
        <v>0.1554</v>
      </c>
      <c r="R298" s="158">
        <f>Q298*H298</f>
        <v>94.69299000000001</v>
      </c>
      <c r="S298" s="158">
        <v>0</v>
      </c>
      <c r="T298" s="15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0" t="s">
        <v>179</v>
      </c>
      <c r="AT298" s="160" t="s">
        <v>174</v>
      </c>
      <c r="AU298" s="160" t="s">
        <v>88</v>
      </c>
      <c r="AY298" s="17" t="s">
        <v>172</v>
      </c>
      <c r="BE298" s="161">
        <f>IF(N298="základní",J298,0)</f>
        <v>0</v>
      </c>
      <c r="BF298" s="161">
        <f>IF(N298="snížená",J298,0)</f>
        <v>0</v>
      </c>
      <c r="BG298" s="161">
        <f>IF(N298="zákl. přenesená",J298,0)</f>
        <v>0</v>
      </c>
      <c r="BH298" s="161">
        <f>IF(N298="sníž. přenesená",J298,0)</f>
        <v>0</v>
      </c>
      <c r="BI298" s="161">
        <f>IF(N298="nulová",J298,0)</f>
        <v>0</v>
      </c>
      <c r="BJ298" s="17" t="s">
        <v>85</v>
      </c>
      <c r="BK298" s="161">
        <f>ROUND(I298*H298,2)</f>
        <v>0</v>
      </c>
      <c r="BL298" s="17" t="s">
        <v>179</v>
      </c>
      <c r="BM298" s="160" t="s">
        <v>2128</v>
      </c>
    </row>
    <row r="299" spans="2:51" s="13" customFormat="1" ht="10">
      <c r="B299" s="162"/>
      <c r="D299" s="163" t="s">
        <v>181</v>
      </c>
      <c r="E299" s="164" t="s">
        <v>1</v>
      </c>
      <c r="F299" s="165" t="s">
        <v>2129</v>
      </c>
      <c r="H299" s="166">
        <v>609.35</v>
      </c>
      <c r="I299" s="167"/>
      <c r="L299" s="162"/>
      <c r="M299" s="168"/>
      <c r="N299" s="169"/>
      <c r="O299" s="169"/>
      <c r="P299" s="169"/>
      <c r="Q299" s="169"/>
      <c r="R299" s="169"/>
      <c r="S299" s="169"/>
      <c r="T299" s="170"/>
      <c r="AT299" s="164" t="s">
        <v>181</v>
      </c>
      <c r="AU299" s="164" t="s">
        <v>88</v>
      </c>
      <c r="AV299" s="13" t="s">
        <v>88</v>
      </c>
      <c r="AW299" s="13" t="s">
        <v>34</v>
      </c>
      <c r="AX299" s="13" t="s">
        <v>85</v>
      </c>
      <c r="AY299" s="164" t="s">
        <v>172</v>
      </c>
    </row>
    <row r="300" spans="1:65" s="2" customFormat="1" ht="14.4" customHeight="1">
      <c r="A300" s="32"/>
      <c r="B300" s="148"/>
      <c r="C300" s="183" t="s">
        <v>439</v>
      </c>
      <c r="D300" s="183" t="s">
        <v>250</v>
      </c>
      <c r="E300" s="184" t="s">
        <v>1731</v>
      </c>
      <c r="F300" s="185" t="s">
        <v>1732</v>
      </c>
      <c r="G300" s="186" t="s">
        <v>200</v>
      </c>
      <c r="H300" s="187">
        <v>309.488</v>
      </c>
      <c r="I300" s="188"/>
      <c r="J300" s="189">
        <f>ROUND(I300*H300,2)</f>
        <v>0</v>
      </c>
      <c r="K300" s="185" t="s">
        <v>178</v>
      </c>
      <c r="L300" s="190"/>
      <c r="M300" s="191" t="s">
        <v>1</v>
      </c>
      <c r="N300" s="192" t="s">
        <v>43</v>
      </c>
      <c r="O300" s="58"/>
      <c r="P300" s="158">
        <f>O300*H300</f>
        <v>0</v>
      </c>
      <c r="Q300" s="158">
        <v>0.08</v>
      </c>
      <c r="R300" s="158">
        <f>Q300*H300</f>
        <v>24.75904</v>
      </c>
      <c r="S300" s="158">
        <v>0</v>
      </c>
      <c r="T300" s="15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0" t="s">
        <v>211</v>
      </c>
      <c r="AT300" s="160" t="s">
        <v>250</v>
      </c>
      <c r="AU300" s="160" t="s">
        <v>88</v>
      </c>
      <c r="AY300" s="17" t="s">
        <v>172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7" t="s">
        <v>85</v>
      </c>
      <c r="BK300" s="161">
        <f>ROUND(I300*H300,2)</f>
        <v>0</v>
      </c>
      <c r="BL300" s="17" t="s">
        <v>179</v>
      </c>
      <c r="BM300" s="160" t="s">
        <v>2130</v>
      </c>
    </row>
    <row r="301" spans="2:51" s="13" customFormat="1" ht="20">
      <c r="B301" s="162"/>
      <c r="D301" s="163" t="s">
        <v>181</v>
      </c>
      <c r="E301" s="164" t="s">
        <v>1</v>
      </c>
      <c r="F301" s="165" t="s">
        <v>2131</v>
      </c>
      <c r="H301" s="166">
        <v>294.75</v>
      </c>
      <c r="I301" s="167"/>
      <c r="L301" s="162"/>
      <c r="M301" s="168"/>
      <c r="N301" s="169"/>
      <c r="O301" s="169"/>
      <c r="P301" s="169"/>
      <c r="Q301" s="169"/>
      <c r="R301" s="169"/>
      <c r="S301" s="169"/>
      <c r="T301" s="170"/>
      <c r="AT301" s="164" t="s">
        <v>181</v>
      </c>
      <c r="AU301" s="164" t="s">
        <v>88</v>
      </c>
      <c r="AV301" s="13" t="s">
        <v>88</v>
      </c>
      <c r="AW301" s="13" t="s">
        <v>34</v>
      </c>
      <c r="AX301" s="13" t="s">
        <v>85</v>
      </c>
      <c r="AY301" s="164" t="s">
        <v>172</v>
      </c>
    </row>
    <row r="302" spans="2:51" s="13" customFormat="1" ht="10">
      <c r="B302" s="162"/>
      <c r="D302" s="163" t="s">
        <v>181</v>
      </c>
      <c r="F302" s="165" t="s">
        <v>2132</v>
      </c>
      <c r="H302" s="166">
        <v>309.488</v>
      </c>
      <c r="I302" s="167"/>
      <c r="L302" s="162"/>
      <c r="M302" s="168"/>
      <c r="N302" s="169"/>
      <c r="O302" s="169"/>
      <c r="P302" s="169"/>
      <c r="Q302" s="169"/>
      <c r="R302" s="169"/>
      <c r="S302" s="169"/>
      <c r="T302" s="170"/>
      <c r="AT302" s="164" t="s">
        <v>181</v>
      </c>
      <c r="AU302" s="164" t="s">
        <v>88</v>
      </c>
      <c r="AV302" s="13" t="s">
        <v>88</v>
      </c>
      <c r="AW302" s="13" t="s">
        <v>3</v>
      </c>
      <c r="AX302" s="13" t="s">
        <v>85</v>
      </c>
      <c r="AY302" s="164" t="s">
        <v>172</v>
      </c>
    </row>
    <row r="303" spans="1:65" s="2" customFormat="1" ht="24.15" customHeight="1">
      <c r="A303" s="32"/>
      <c r="B303" s="148"/>
      <c r="C303" s="183" t="s">
        <v>444</v>
      </c>
      <c r="D303" s="183" t="s">
        <v>250</v>
      </c>
      <c r="E303" s="184" t="s">
        <v>1736</v>
      </c>
      <c r="F303" s="185" t="s">
        <v>1737</v>
      </c>
      <c r="G303" s="186" t="s">
        <v>200</v>
      </c>
      <c r="H303" s="187">
        <v>43.05</v>
      </c>
      <c r="I303" s="188"/>
      <c r="J303" s="189">
        <f>ROUND(I303*H303,2)</f>
        <v>0</v>
      </c>
      <c r="K303" s="185" t="s">
        <v>178</v>
      </c>
      <c r="L303" s="190"/>
      <c r="M303" s="191" t="s">
        <v>1</v>
      </c>
      <c r="N303" s="192" t="s">
        <v>43</v>
      </c>
      <c r="O303" s="58"/>
      <c r="P303" s="158">
        <f>O303*H303</f>
        <v>0</v>
      </c>
      <c r="Q303" s="158">
        <v>0.06567</v>
      </c>
      <c r="R303" s="158">
        <f>Q303*H303</f>
        <v>2.8270935</v>
      </c>
      <c r="S303" s="158">
        <v>0</v>
      </c>
      <c r="T303" s="15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0" t="s">
        <v>211</v>
      </c>
      <c r="AT303" s="160" t="s">
        <v>250</v>
      </c>
      <c r="AU303" s="160" t="s">
        <v>88</v>
      </c>
      <c r="AY303" s="17" t="s">
        <v>172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7" t="s">
        <v>85</v>
      </c>
      <c r="BK303" s="161">
        <f>ROUND(I303*H303,2)</f>
        <v>0</v>
      </c>
      <c r="BL303" s="17" t="s">
        <v>179</v>
      </c>
      <c r="BM303" s="160" t="s">
        <v>2133</v>
      </c>
    </row>
    <row r="304" spans="2:51" s="13" customFormat="1" ht="10">
      <c r="B304" s="162"/>
      <c r="D304" s="163" t="s">
        <v>181</v>
      </c>
      <c r="E304" s="164" t="s">
        <v>1</v>
      </c>
      <c r="F304" s="165" t="s">
        <v>2134</v>
      </c>
      <c r="H304" s="166">
        <v>41</v>
      </c>
      <c r="I304" s="167"/>
      <c r="L304" s="162"/>
      <c r="M304" s="168"/>
      <c r="N304" s="169"/>
      <c r="O304" s="169"/>
      <c r="P304" s="169"/>
      <c r="Q304" s="169"/>
      <c r="R304" s="169"/>
      <c r="S304" s="169"/>
      <c r="T304" s="170"/>
      <c r="AT304" s="164" t="s">
        <v>181</v>
      </c>
      <c r="AU304" s="164" t="s">
        <v>88</v>
      </c>
      <c r="AV304" s="13" t="s">
        <v>88</v>
      </c>
      <c r="AW304" s="13" t="s">
        <v>34</v>
      </c>
      <c r="AX304" s="13" t="s">
        <v>85</v>
      </c>
      <c r="AY304" s="164" t="s">
        <v>172</v>
      </c>
    </row>
    <row r="305" spans="2:51" s="13" customFormat="1" ht="10">
      <c r="B305" s="162"/>
      <c r="D305" s="163" t="s">
        <v>181</v>
      </c>
      <c r="F305" s="165" t="s">
        <v>2135</v>
      </c>
      <c r="H305" s="166">
        <v>43.05</v>
      </c>
      <c r="I305" s="167"/>
      <c r="L305" s="162"/>
      <c r="M305" s="168"/>
      <c r="N305" s="169"/>
      <c r="O305" s="169"/>
      <c r="P305" s="169"/>
      <c r="Q305" s="169"/>
      <c r="R305" s="169"/>
      <c r="S305" s="169"/>
      <c r="T305" s="170"/>
      <c r="AT305" s="164" t="s">
        <v>181</v>
      </c>
      <c r="AU305" s="164" t="s">
        <v>88</v>
      </c>
      <c r="AV305" s="13" t="s">
        <v>88</v>
      </c>
      <c r="AW305" s="13" t="s">
        <v>3</v>
      </c>
      <c r="AX305" s="13" t="s">
        <v>85</v>
      </c>
      <c r="AY305" s="164" t="s">
        <v>172</v>
      </c>
    </row>
    <row r="306" spans="1:65" s="2" customFormat="1" ht="24.15" customHeight="1">
      <c r="A306" s="32"/>
      <c r="B306" s="148"/>
      <c r="C306" s="183" t="s">
        <v>448</v>
      </c>
      <c r="D306" s="183" t="s">
        <v>250</v>
      </c>
      <c r="E306" s="184" t="s">
        <v>1741</v>
      </c>
      <c r="F306" s="185" t="s">
        <v>1742</v>
      </c>
      <c r="G306" s="186" t="s">
        <v>200</v>
      </c>
      <c r="H306" s="187">
        <v>287.28</v>
      </c>
      <c r="I306" s="188"/>
      <c r="J306" s="189">
        <f>ROUND(I306*H306,2)</f>
        <v>0</v>
      </c>
      <c r="K306" s="185" t="s">
        <v>178</v>
      </c>
      <c r="L306" s="190"/>
      <c r="M306" s="191" t="s">
        <v>1</v>
      </c>
      <c r="N306" s="192" t="s">
        <v>43</v>
      </c>
      <c r="O306" s="58"/>
      <c r="P306" s="158">
        <f>O306*H306</f>
        <v>0</v>
      </c>
      <c r="Q306" s="158">
        <v>0.0483</v>
      </c>
      <c r="R306" s="158">
        <f>Q306*H306</f>
        <v>13.875624</v>
      </c>
      <c r="S306" s="158">
        <v>0</v>
      </c>
      <c r="T306" s="15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0" t="s">
        <v>211</v>
      </c>
      <c r="AT306" s="160" t="s">
        <v>250</v>
      </c>
      <c r="AU306" s="160" t="s">
        <v>88</v>
      </c>
      <c r="AY306" s="17" t="s">
        <v>172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7" t="s">
        <v>85</v>
      </c>
      <c r="BK306" s="161">
        <f>ROUND(I306*H306,2)</f>
        <v>0</v>
      </c>
      <c r="BL306" s="17" t="s">
        <v>179</v>
      </c>
      <c r="BM306" s="160" t="s">
        <v>2136</v>
      </c>
    </row>
    <row r="307" spans="2:51" s="13" customFormat="1" ht="10">
      <c r="B307" s="162"/>
      <c r="D307" s="163" t="s">
        <v>181</v>
      </c>
      <c r="E307" s="164" t="s">
        <v>1</v>
      </c>
      <c r="F307" s="165" t="s">
        <v>2137</v>
      </c>
      <c r="H307" s="166">
        <v>273.6</v>
      </c>
      <c r="I307" s="167"/>
      <c r="L307" s="162"/>
      <c r="M307" s="168"/>
      <c r="N307" s="169"/>
      <c r="O307" s="169"/>
      <c r="P307" s="169"/>
      <c r="Q307" s="169"/>
      <c r="R307" s="169"/>
      <c r="S307" s="169"/>
      <c r="T307" s="170"/>
      <c r="AT307" s="164" t="s">
        <v>181</v>
      </c>
      <c r="AU307" s="164" t="s">
        <v>88</v>
      </c>
      <c r="AV307" s="13" t="s">
        <v>88</v>
      </c>
      <c r="AW307" s="13" t="s">
        <v>34</v>
      </c>
      <c r="AX307" s="13" t="s">
        <v>85</v>
      </c>
      <c r="AY307" s="164" t="s">
        <v>172</v>
      </c>
    </row>
    <row r="308" spans="2:51" s="13" customFormat="1" ht="10">
      <c r="B308" s="162"/>
      <c r="D308" s="163" t="s">
        <v>181</v>
      </c>
      <c r="F308" s="165" t="s">
        <v>2138</v>
      </c>
      <c r="H308" s="166">
        <v>287.28</v>
      </c>
      <c r="I308" s="167"/>
      <c r="L308" s="162"/>
      <c r="M308" s="168"/>
      <c r="N308" s="169"/>
      <c r="O308" s="169"/>
      <c r="P308" s="169"/>
      <c r="Q308" s="169"/>
      <c r="R308" s="169"/>
      <c r="S308" s="169"/>
      <c r="T308" s="170"/>
      <c r="AT308" s="164" t="s">
        <v>181</v>
      </c>
      <c r="AU308" s="164" t="s">
        <v>88</v>
      </c>
      <c r="AV308" s="13" t="s">
        <v>88</v>
      </c>
      <c r="AW308" s="13" t="s">
        <v>3</v>
      </c>
      <c r="AX308" s="13" t="s">
        <v>85</v>
      </c>
      <c r="AY308" s="164" t="s">
        <v>172</v>
      </c>
    </row>
    <row r="309" spans="1:65" s="2" customFormat="1" ht="24.15" customHeight="1">
      <c r="A309" s="32"/>
      <c r="B309" s="148"/>
      <c r="C309" s="149" t="s">
        <v>452</v>
      </c>
      <c r="D309" s="149" t="s">
        <v>174</v>
      </c>
      <c r="E309" s="150" t="s">
        <v>1746</v>
      </c>
      <c r="F309" s="151" t="s">
        <v>1747</v>
      </c>
      <c r="G309" s="152" t="s">
        <v>200</v>
      </c>
      <c r="H309" s="153">
        <v>209.1</v>
      </c>
      <c r="I309" s="154"/>
      <c r="J309" s="155">
        <f>ROUND(I309*H309,2)</f>
        <v>0</v>
      </c>
      <c r="K309" s="151" t="s">
        <v>178</v>
      </c>
      <c r="L309" s="33"/>
      <c r="M309" s="156" t="s">
        <v>1</v>
      </c>
      <c r="N309" s="157" t="s">
        <v>43</v>
      </c>
      <c r="O309" s="58"/>
      <c r="P309" s="158">
        <f>O309*H309</f>
        <v>0</v>
      </c>
      <c r="Q309" s="158">
        <v>0.1295</v>
      </c>
      <c r="R309" s="158">
        <f>Q309*H309</f>
        <v>27.07845</v>
      </c>
      <c r="S309" s="158">
        <v>0</v>
      </c>
      <c r="T309" s="15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0" t="s">
        <v>179</v>
      </c>
      <c r="AT309" s="160" t="s">
        <v>174</v>
      </c>
      <c r="AU309" s="160" t="s">
        <v>88</v>
      </c>
      <c r="AY309" s="17" t="s">
        <v>172</v>
      </c>
      <c r="BE309" s="161">
        <f>IF(N309="základní",J309,0)</f>
        <v>0</v>
      </c>
      <c r="BF309" s="161">
        <f>IF(N309="snížená",J309,0)</f>
        <v>0</v>
      </c>
      <c r="BG309" s="161">
        <f>IF(N309="zákl. přenesená",J309,0)</f>
        <v>0</v>
      </c>
      <c r="BH309" s="161">
        <f>IF(N309="sníž. přenesená",J309,0)</f>
        <v>0</v>
      </c>
      <c r="BI309" s="161">
        <f>IF(N309="nulová",J309,0)</f>
        <v>0</v>
      </c>
      <c r="BJ309" s="17" t="s">
        <v>85</v>
      </c>
      <c r="BK309" s="161">
        <f>ROUND(I309*H309,2)</f>
        <v>0</v>
      </c>
      <c r="BL309" s="17" t="s">
        <v>179</v>
      </c>
      <c r="BM309" s="160" t="s">
        <v>2139</v>
      </c>
    </row>
    <row r="310" spans="1:65" s="2" customFormat="1" ht="14.4" customHeight="1">
      <c r="A310" s="32"/>
      <c r="B310" s="148"/>
      <c r="C310" s="183" t="s">
        <v>456</v>
      </c>
      <c r="D310" s="183" t="s">
        <v>250</v>
      </c>
      <c r="E310" s="184" t="s">
        <v>1750</v>
      </c>
      <c r="F310" s="185" t="s">
        <v>1751</v>
      </c>
      <c r="G310" s="186" t="s">
        <v>200</v>
      </c>
      <c r="H310" s="187">
        <v>219.555</v>
      </c>
      <c r="I310" s="188"/>
      <c r="J310" s="189">
        <f>ROUND(I310*H310,2)</f>
        <v>0</v>
      </c>
      <c r="K310" s="185" t="s">
        <v>178</v>
      </c>
      <c r="L310" s="190"/>
      <c r="M310" s="191" t="s">
        <v>1</v>
      </c>
      <c r="N310" s="192" t="s">
        <v>43</v>
      </c>
      <c r="O310" s="58"/>
      <c r="P310" s="158">
        <f>O310*H310</f>
        <v>0</v>
      </c>
      <c r="Q310" s="158">
        <v>0.036</v>
      </c>
      <c r="R310" s="158">
        <f>Q310*H310</f>
        <v>7.90398</v>
      </c>
      <c r="S310" s="158">
        <v>0</v>
      </c>
      <c r="T310" s="15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0" t="s">
        <v>211</v>
      </c>
      <c r="AT310" s="160" t="s">
        <v>250</v>
      </c>
      <c r="AU310" s="160" t="s">
        <v>88</v>
      </c>
      <c r="AY310" s="17" t="s">
        <v>172</v>
      </c>
      <c r="BE310" s="161">
        <f>IF(N310="základní",J310,0)</f>
        <v>0</v>
      </c>
      <c r="BF310" s="161">
        <f>IF(N310="snížená",J310,0)</f>
        <v>0</v>
      </c>
      <c r="BG310" s="161">
        <f>IF(N310="zákl. přenesená",J310,0)</f>
        <v>0</v>
      </c>
      <c r="BH310" s="161">
        <f>IF(N310="sníž. přenesená",J310,0)</f>
        <v>0</v>
      </c>
      <c r="BI310" s="161">
        <f>IF(N310="nulová",J310,0)</f>
        <v>0</v>
      </c>
      <c r="BJ310" s="17" t="s">
        <v>85</v>
      </c>
      <c r="BK310" s="161">
        <f>ROUND(I310*H310,2)</f>
        <v>0</v>
      </c>
      <c r="BL310" s="17" t="s">
        <v>179</v>
      </c>
      <c r="BM310" s="160" t="s">
        <v>2140</v>
      </c>
    </row>
    <row r="311" spans="2:51" s="13" customFormat="1" ht="10">
      <c r="B311" s="162"/>
      <c r="D311" s="163" t="s">
        <v>181</v>
      </c>
      <c r="E311" s="164" t="s">
        <v>1</v>
      </c>
      <c r="F311" s="165" t="s">
        <v>2141</v>
      </c>
      <c r="H311" s="166">
        <v>209.1</v>
      </c>
      <c r="I311" s="167"/>
      <c r="L311" s="162"/>
      <c r="M311" s="168"/>
      <c r="N311" s="169"/>
      <c r="O311" s="169"/>
      <c r="P311" s="169"/>
      <c r="Q311" s="169"/>
      <c r="R311" s="169"/>
      <c r="S311" s="169"/>
      <c r="T311" s="170"/>
      <c r="AT311" s="164" t="s">
        <v>181</v>
      </c>
      <c r="AU311" s="164" t="s">
        <v>88</v>
      </c>
      <c r="AV311" s="13" t="s">
        <v>88</v>
      </c>
      <c r="AW311" s="13" t="s">
        <v>34</v>
      </c>
      <c r="AX311" s="13" t="s">
        <v>85</v>
      </c>
      <c r="AY311" s="164" t="s">
        <v>172</v>
      </c>
    </row>
    <row r="312" spans="2:51" s="13" customFormat="1" ht="10">
      <c r="B312" s="162"/>
      <c r="D312" s="163" t="s">
        <v>181</v>
      </c>
      <c r="F312" s="165" t="s">
        <v>2142</v>
      </c>
      <c r="H312" s="166">
        <v>219.555</v>
      </c>
      <c r="I312" s="167"/>
      <c r="L312" s="162"/>
      <c r="M312" s="168"/>
      <c r="N312" s="169"/>
      <c r="O312" s="169"/>
      <c r="P312" s="169"/>
      <c r="Q312" s="169"/>
      <c r="R312" s="169"/>
      <c r="S312" s="169"/>
      <c r="T312" s="170"/>
      <c r="AT312" s="164" t="s">
        <v>181</v>
      </c>
      <c r="AU312" s="164" t="s">
        <v>88</v>
      </c>
      <c r="AV312" s="13" t="s">
        <v>88</v>
      </c>
      <c r="AW312" s="13" t="s">
        <v>3</v>
      </c>
      <c r="AX312" s="13" t="s">
        <v>85</v>
      </c>
      <c r="AY312" s="164" t="s">
        <v>172</v>
      </c>
    </row>
    <row r="313" spans="1:65" s="2" customFormat="1" ht="24.15" customHeight="1">
      <c r="A313" s="32"/>
      <c r="B313" s="148"/>
      <c r="C313" s="149" t="s">
        <v>460</v>
      </c>
      <c r="D313" s="149" t="s">
        <v>174</v>
      </c>
      <c r="E313" s="150" t="s">
        <v>1754</v>
      </c>
      <c r="F313" s="151" t="s">
        <v>1755</v>
      </c>
      <c r="G313" s="152" t="s">
        <v>177</v>
      </c>
      <c r="H313" s="153">
        <v>160.417</v>
      </c>
      <c r="I313" s="154"/>
      <c r="J313" s="155">
        <f>ROUND(I313*H313,2)</f>
        <v>0</v>
      </c>
      <c r="K313" s="151" t="s">
        <v>1</v>
      </c>
      <c r="L313" s="33"/>
      <c r="M313" s="156" t="s">
        <v>1</v>
      </c>
      <c r="N313" s="157" t="s">
        <v>43</v>
      </c>
      <c r="O313" s="58"/>
      <c r="P313" s="158">
        <f>O313*H313</f>
        <v>0</v>
      </c>
      <c r="Q313" s="158">
        <v>0.00069</v>
      </c>
      <c r="R313" s="158">
        <f>Q313*H313</f>
        <v>0.11068773</v>
      </c>
      <c r="S313" s="158">
        <v>0</v>
      </c>
      <c r="T313" s="15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0" t="s">
        <v>179</v>
      </c>
      <c r="AT313" s="160" t="s">
        <v>174</v>
      </c>
      <c r="AU313" s="160" t="s">
        <v>88</v>
      </c>
      <c r="AY313" s="17" t="s">
        <v>172</v>
      </c>
      <c r="BE313" s="161">
        <f>IF(N313="základní",J313,0)</f>
        <v>0</v>
      </c>
      <c r="BF313" s="161">
        <f>IF(N313="snížená",J313,0)</f>
        <v>0</v>
      </c>
      <c r="BG313" s="161">
        <f>IF(N313="zákl. přenesená",J313,0)</f>
        <v>0</v>
      </c>
      <c r="BH313" s="161">
        <f>IF(N313="sníž. přenesená",J313,0)</f>
        <v>0</v>
      </c>
      <c r="BI313" s="161">
        <f>IF(N313="nulová",J313,0)</f>
        <v>0</v>
      </c>
      <c r="BJ313" s="17" t="s">
        <v>85</v>
      </c>
      <c r="BK313" s="161">
        <f>ROUND(I313*H313,2)</f>
        <v>0</v>
      </c>
      <c r="BL313" s="17" t="s">
        <v>179</v>
      </c>
      <c r="BM313" s="160" t="s">
        <v>2143</v>
      </c>
    </row>
    <row r="314" spans="2:51" s="13" customFormat="1" ht="10">
      <c r="B314" s="162"/>
      <c r="D314" s="163" t="s">
        <v>181</v>
      </c>
      <c r="E314" s="164" t="s">
        <v>1</v>
      </c>
      <c r="F314" s="165" t="s">
        <v>2055</v>
      </c>
      <c r="H314" s="166">
        <v>18.85</v>
      </c>
      <c r="I314" s="167"/>
      <c r="L314" s="162"/>
      <c r="M314" s="168"/>
      <c r="N314" s="169"/>
      <c r="O314" s="169"/>
      <c r="P314" s="169"/>
      <c r="Q314" s="169"/>
      <c r="R314" s="169"/>
      <c r="S314" s="169"/>
      <c r="T314" s="170"/>
      <c r="AT314" s="164" t="s">
        <v>181</v>
      </c>
      <c r="AU314" s="164" t="s">
        <v>88</v>
      </c>
      <c r="AV314" s="13" t="s">
        <v>88</v>
      </c>
      <c r="AW314" s="13" t="s">
        <v>34</v>
      </c>
      <c r="AX314" s="13" t="s">
        <v>78</v>
      </c>
      <c r="AY314" s="164" t="s">
        <v>172</v>
      </c>
    </row>
    <row r="315" spans="2:51" s="13" customFormat="1" ht="20">
      <c r="B315" s="162"/>
      <c r="D315" s="163" t="s">
        <v>181</v>
      </c>
      <c r="E315" s="164" t="s">
        <v>1</v>
      </c>
      <c r="F315" s="165" t="s">
        <v>2056</v>
      </c>
      <c r="H315" s="166">
        <v>106.6</v>
      </c>
      <c r="I315" s="167"/>
      <c r="L315" s="162"/>
      <c r="M315" s="168"/>
      <c r="N315" s="169"/>
      <c r="O315" s="169"/>
      <c r="P315" s="169"/>
      <c r="Q315" s="169"/>
      <c r="R315" s="169"/>
      <c r="S315" s="169"/>
      <c r="T315" s="170"/>
      <c r="AT315" s="164" t="s">
        <v>181</v>
      </c>
      <c r="AU315" s="164" t="s">
        <v>88</v>
      </c>
      <c r="AV315" s="13" t="s">
        <v>88</v>
      </c>
      <c r="AW315" s="13" t="s">
        <v>34</v>
      </c>
      <c r="AX315" s="13" t="s">
        <v>78</v>
      </c>
      <c r="AY315" s="164" t="s">
        <v>172</v>
      </c>
    </row>
    <row r="316" spans="2:51" s="13" customFormat="1" ht="10">
      <c r="B316" s="162"/>
      <c r="D316" s="163" t="s">
        <v>181</v>
      </c>
      <c r="E316" s="164" t="s">
        <v>1</v>
      </c>
      <c r="F316" s="165" t="s">
        <v>2057</v>
      </c>
      <c r="H316" s="166">
        <v>20.384</v>
      </c>
      <c r="I316" s="167"/>
      <c r="L316" s="162"/>
      <c r="M316" s="168"/>
      <c r="N316" s="169"/>
      <c r="O316" s="169"/>
      <c r="P316" s="169"/>
      <c r="Q316" s="169"/>
      <c r="R316" s="169"/>
      <c r="S316" s="169"/>
      <c r="T316" s="170"/>
      <c r="AT316" s="164" t="s">
        <v>181</v>
      </c>
      <c r="AU316" s="164" t="s">
        <v>88</v>
      </c>
      <c r="AV316" s="13" t="s">
        <v>88</v>
      </c>
      <c r="AW316" s="13" t="s">
        <v>34</v>
      </c>
      <c r="AX316" s="13" t="s">
        <v>78</v>
      </c>
      <c r="AY316" s="164" t="s">
        <v>172</v>
      </c>
    </row>
    <row r="317" spans="2:51" s="14" customFormat="1" ht="10">
      <c r="B317" s="175"/>
      <c r="D317" s="163" t="s">
        <v>181</v>
      </c>
      <c r="E317" s="176" t="s">
        <v>1</v>
      </c>
      <c r="F317" s="177" t="s">
        <v>221</v>
      </c>
      <c r="H317" s="178">
        <v>145.834</v>
      </c>
      <c r="I317" s="179"/>
      <c r="L317" s="175"/>
      <c r="M317" s="180"/>
      <c r="N317" s="181"/>
      <c r="O317" s="181"/>
      <c r="P317" s="181"/>
      <c r="Q317" s="181"/>
      <c r="R317" s="181"/>
      <c r="S317" s="181"/>
      <c r="T317" s="182"/>
      <c r="AT317" s="176" t="s">
        <v>181</v>
      </c>
      <c r="AU317" s="176" t="s">
        <v>88</v>
      </c>
      <c r="AV317" s="14" t="s">
        <v>179</v>
      </c>
      <c r="AW317" s="14" t="s">
        <v>34</v>
      </c>
      <c r="AX317" s="14" t="s">
        <v>85</v>
      </c>
      <c r="AY317" s="176" t="s">
        <v>172</v>
      </c>
    </row>
    <row r="318" spans="2:51" s="13" customFormat="1" ht="10">
      <c r="B318" s="162"/>
      <c r="D318" s="163" t="s">
        <v>181</v>
      </c>
      <c r="F318" s="165" t="s">
        <v>2144</v>
      </c>
      <c r="H318" s="166">
        <v>160.417</v>
      </c>
      <c r="I318" s="167"/>
      <c r="L318" s="162"/>
      <c r="M318" s="168"/>
      <c r="N318" s="169"/>
      <c r="O318" s="169"/>
      <c r="P318" s="169"/>
      <c r="Q318" s="169"/>
      <c r="R318" s="169"/>
      <c r="S318" s="169"/>
      <c r="T318" s="170"/>
      <c r="AT318" s="164" t="s">
        <v>181</v>
      </c>
      <c r="AU318" s="164" t="s">
        <v>88</v>
      </c>
      <c r="AV318" s="13" t="s">
        <v>88</v>
      </c>
      <c r="AW318" s="13" t="s">
        <v>3</v>
      </c>
      <c r="AX318" s="13" t="s">
        <v>85</v>
      </c>
      <c r="AY318" s="164" t="s">
        <v>172</v>
      </c>
    </row>
    <row r="319" spans="1:65" s="2" customFormat="1" ht="24.15" customHeight="1">
      <c r="A319" s="32"/>
      <c r="B319" s="148"/>
      <c r="C319" s="149" t="s">
        <v>464</v>
      </c>
      <c r="D319" s="149" t="s">
        <v>174</v>
      </c>
      <c r="E319" s="150" t="s">
        <v>1760</v>
      </c>
      <c r="F319" s="151" t="s">
        <v>1761</v>
      </c>
      <c r="G319" s="152" t="s">
        <v>177</v>
      </c>
      <c r="H319" s="153">
        <v>2194.035</v>
      </c>
      <c r="I319" s="154"/>
      <c r="J319" s="155">
        <f>ROUND(I319*H319,2)</f>
        <v>0</v>
      </c>
      <c r="K319" s="151" t="s">
        <v>178</v>
      </c>
      <c r="L319" s="33"/>
      <c r="M319" s="156" t="s">
        <v>1</v>
      </c>
      <c r="N319" s="157" t="s">
        <v>43</v>
      </c>
      <c r="O319" s="58"/>
      <c r="P319" s="158">
        <f>O319*H319</f>
        <v>0</v>
      </c>
      <c r="Q319" s="158">
        <v>0.00048</v>
      </c>
      <c r="R319" s="158">
        <f>Q319*H319</f>
        <v>1.0531367999999999</v>
      </c>
      <c r="S319" s="158">
        <v>0</v>
      </c>
      <c r="T319" s="15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0" t="s">
        <v>179</v>
      </c>
      <c r="AT319" s="160" t="s">
        <v>174</v>
      </c>
      <c r="AU319" s="160" t="s">
        <v>88</v>
      </c>
      <c r="AY319" s="17" t="s">
        <v>172</v>
      </c>
      <c r="BE319" s="161">
        <f>IF(N319="základní",J319,0)</f>
        <v>0</v>
      </c>
      <c r="BF319" s="161">
        <f>IF(N319="snížená",J319,0)</f>
        <v>0</v>
      </c>
      <c r="BG319" s="161">
        <f>IF(N319="zákl. přenesená",J319,0)</f>
        <v>0</v>
      </c>
      <c r="BH319" s="161">
        <f>IF(N319="sníž. přenesená",J319,0)</f>
        <v>0</v>
      </c>
      <c r="BI319" s="161">
        <f>IF(N319="nulová",J319,0)</f>
        <v>0</v>
      </c>
      <c r="BJ319" s="17" t="s">
        <v>85</v>
      </c>
      <c r="BK319" s="161">
        <f>ROUND(I319*H319,2)</f>
        <v>0</v>
      </c>
      <c r="BL319" s="17" t="s">
        <v>179</v>
      </c>
      <c r="BM319" s="160" t="s">
        <v>2145</v>
      </c>
    </row>
    <row r="320" spans="2:51" s="13" customFormat="1" ht="10">
      <c r="B320" s="162"/>
      <c r="D320" s="163" t="s">
        <v>181</v>
      </c>
      <c r="E320" s="164" t="s">
        <v>1</v>
      </c>
      <c r="F320" s="165" t="s">
        <v>2049</v>
      </c>
      <c r="H320" s="166">
        <v>1254.682</v>
      </c>
      <c r="I320" s="167"/>
      <c r="L320" s="162"/>
      <c r="M320" s="168"/>
      <c r="N320" s="169"/>
      <c r="O320" s="169"/>
      <c r="P320" s="169"/>
      <c r="Q320" s="169"/>
      <c r="R320" s="169"/>
      <c r="S320" s="169"/>
      <c r="T320" s="170"/>
      <c r="AT320" s="164" t="s">
        <v>181</v>
      </c>
      <c r="AU320" s="164" t="s">
        <v>88</v>
      </c>
      <c r="AV320" s="13" t="s">
        <v>88</v>
      </c>
      <c r="AW320" s="13" t="s">
        <v>34</v>
      </c>
      <c r="AX320" s="13" t="s">
        <v>78</v>
      </c>
      <c r="AY320" s="164" t="s">
        <v>172</v>
      </c>
    </row>
    <row r="321" spans="2:51" s="15" customFormat="1" ht="10">
      <c r="B321" s="197"/>
      <c r="D321" s="163" t="s">
        <v>181</v>
      </c>
      <c r="E321" s="198" t="s">
        <v>1</v>
      </c>
      <c r="F321" s="199" t="s">
        <v>1592</v>
      </c>
      <c r="H321" s="200">
        <v>1254.682</v>
      </c>
      <c r="I321" s="201"/>
      <c r="L321" s="197"/>
      <c r="M321" s="202"/>
      <c r="N321" s="203"/>
      <c r="O321" s="203"/>
      <c r="P321" s="203"/>
      <c r="Q321" s="203"/>
      <c r="R321" s="203"/>
      <c r="S321" s="203"/>
      <c r="T321" s="204"/>
      <c r="AT321" s="198" t="s">
        <v>181</v>
      </c>
      <c r="AU321" s="198" t="s">
        <v>88</v>
      </c>
      <c r="AV321" s="15" t="s">
        <v>186</v>
      </c>
      <c r="AW321" s="15" t="s">
        <v>34</v>
      </c>
      <c r="AX321" s="15" t="s">
        <v>78</v>
      </c>
      <c r="AY321" s="198" t="s">
        <v>172</v>
      </c>
    </row>
    <row r="322" spans="2:51" s="13" customFormat="1" ht="30">
      <c r="B322" s="162"/>
      <c r="D322" s="163" t="s">
        <v>181</v>
      </c>
      <c r="E322" s="164" t="s">
        <v>1</v>
      </c>
      <c r="F322" s="165" t="s">
        <v>2050</v>
      </c>
      <c r="H322" s="166">
        <v>161.72</v>
      </c>
      <c r="I322" s="167"/>
      <c r="L322" s="162"/>
      <c r="M322" s="168"/>
      <c r="N322" s="169"/>
      <c r="O322" s="169"/>
      <c r="P322" s="169"/>
      <c r="Q322" s="169"/>
      <c r="R322" s="169"/>
      <c r="S322" s="169"/>
      <c r="T322" s="170"/>
      <c r="AT322" s="164" t="s">
        <v>181</v>
      </c>
      <c r="AU322" s="164" t="s">
        <v>88</v>
      </c>
      <c r="AV322" s="13" t="s">
        <v>88</v>
      </c>
      <c r="AW322" s="13" t="s">
        <v>34</v>
      </c>
      <c r="AX322" s="13" t="s">
        <v>78</v>
      </c>
      <c r="AY322" s="164" t="s">
        <v>172</v>
      </c>
    </row>
    <row r="323" spans="2:51" s="13" customFormat="1" ht="10">
      <c r="B323" s="162"/>
      <c r="D323" s="163" t="s">
        <v>181</v>
      </c>
      <c r="E323" s="164" t="s">
        <v>1</v>
      </c>
      <c r="F323" s="165" t="s">
        <v>2051</v>
      </c>
      <c r="H323" s="166">
        <v>5.512</v>
      </c>
      <c r="I323" s="167"/>
      <c r="L323" s="162"/>
      <c r="M323" s="168"/>
      <c r="N323" s="169"/>
      <c r="O323" s="169"/>
      <c r="P323" s="169"/>
      <c r="Q323" s="169"/>
      <c r="R323" s="169"/>
      <c r="S323" s="169"/>
      <c r="T323" s="170"/>
      <c r="AT323" s="164" t="s">
        <v>181</v>
      </c>
      <c r="AU323" s="164" t="s">
        <v>88</v>
      </c>
      <c r="AV323" s="13" t="s">
        <v>88</v>
      </c>
      <c r="AW323" s="13" t="s">
        <v>34</v>
      </c>
      <c r="AX323" s="13" t="s">
        <v>78</v>
      </c>
      <c r="AY323" s="164" t="s">
        <v>172</v>
      </c>
    </row>
    <row r="324" spans="2:51" s="13" customFormat="1" ht="10">
      <c r="B324" s="162"/>
      <c r="D324" s="163" t="s">
        <v>181</v>
      </c>
      <c r="E324" s="164" t="s">
        <v>1</v>
      </c>
      <c r="F324" s="165" t="s">
        <v>2052</v>
      </c>
      <c r="H324" s="166">
        <v>139.035</v>
      </c>
      <c r="I324" s="167"/>
      <c r="L324" s="162"/>
      <c r="M324" s="168"/>
      <c r="N324" s="169"/>
      <c r="O324" s="169"/>
      <c r="P324" s="169"/>
      <c r="Q324" s="169"/>
      <c r="R324" s="169"/>
      <c r="S324" s="169"/>
      <c r="T324" s="170"/>
      <c r="AT324" s="164" t="s">
        <v>181</v>
      </c>
      <c r="AU324" s="164" t="s">
        <v>88</v>
      </c>
      <c r="AV324" s="13" t="s">
        <v>88</v>
      </c>
      <c r="AW324" s="13" t="s">
        <v>34</v>
      </c>
      <c r="AX324" s="13" t="s">
        <v>78</v>
      </c>
      <c r="AY324" s="164" t="s">
        <v>172</v>
      </c>
    </row>
    <row r="325" spans="2:51" s="15" customFormat="1" ht="10">
      <c r="B325" s="197"/>
      <c r="D325" s="163" t="s">
        <v>181</v>
      </c>
      <c r="E325" s="198" t="s">
        <v>1</v>
      </c>
      <c r="F325" s="199" t="s">
        <v>1592</v>
      </c>
      <c r="H325" s="200">
        <v>306.267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198" t="s">
        <v>181</v>
      </c>
      <c r="AU325" s="198" t="s">
        <v>88</v>
      </c>
      <c r="AV325" s="15" t="s">
        <v>186</v>
      </c>
      <c r="AW325" s="15" t="s">
        <v>34</v>
      </c>
      <c r="AX325" s="15" t="s">
        <v>78</v>
      </c>
      <c r="AY325" s="198" t="s">
        <v>172</v>
      </c>
    </row>
    <row r="326" spans="2:51" s="13" customFormat="1" ht="30">
      <c r="B326" s="162"/>
      <c r="D326" s="163" t="s">
        <v>181</v>
      </c>
      <c r="E326" s="164" t="s">
        <v>1</v>
      </c>
      <c r="F326" s="165" t="s">
        <v>2053</v>
      </c>
      <c r="H326" s="166">
        <v>138.346</v>
      </c>
      <c r="I326" s="167"/>
      <c r="L326" s="162"/>
      <c r="M326" s="168"/>
      <c r="N326" s="169"/>
      <c r="O326" s="169"/>
      <c r="P326" s="169"/>
      <c r="Q326" s="169"/>
      <c r="R326" s="169"/>
      <c r="S326" s="169"/>
      <c r="T326" s="170"/>
      <c r="AT326" s="164" t="s">
        <v>181</v>
      </c>
      <c r="AU326" s="164" t="s">
        <v>88</v>
      </c>
      <c r="AV326" s="13" t="s">
        <v>88</v>
      </c>
      <c r="AW326" s="13" t="s">
        <v>34</v>
      </c>
      <c r="AX326" s="13" t="s">
        <v>78</v>
      </c>
      <c r="AY326" s="164" t="s">
        <v>172</v>
      </c>
    </row>
    <row r="327" spans="2:51" s="13" customFormat="1" ht="30">
      <c r="B327" s="162"/>
      <c r="D327" s="163" t="s">
        <v>181</v>
      </c>
      <c r="E327" s="164" t="s">
        <v>1</v>
      </c>
      <c r="F327" s="165" t="s">
        <v>2054</v>
      </c>
      <c r="H327" s="166">
        <v>149.448</v>
      </c>
      <c r="I327" s="167"/>
      <c r="L327" s="162"/>
      <c r="M327" s="168"/>
      <c r="N327" s="169"/>
      <c r="O327" s="169"/>
      <c r="P327" s="169"/>
      <c r="Q327" s="169"/>
      <c r="R327" s="169"/>
      <c r="S327" s="169"/>
      <c r="T327" s="170"/>
      <c r="AT327" s="164" t="s">
        <v>181</v>
      </c>
      <c r="AU327" s="164" t="s">
        <v>88</v>
      </c>
      <c r="AV327" s="13" t="s">
        <v>88</v>
      </c>
      <c r="AW327" s="13" t="s">
        <v>34</v>
      </c>
      <c r="AX327" s="13" t="s">
        <v>78</v>
      </c>
      <c r="AY327" s="164" t="s">
        <v>172</v>
      </c>
    </row>
    <row r="328" spans="2:51" s="15" customFormat="1" ht="10">
      <c r="B328" s="197"/>
      <c r="D328" s="163" t="s">
        <v>181</v>
      </c>
      <c r="E328" s="198" t="s">
        <v>1</v>
      </c>
      <c r="F328" s="199" t="s">
        <v>1592</v>
      </c>
      <c r="H328" s="200">
        <v>287.794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181</v>
      </c>
      <c r="AU328" s="198" t="s">
        <v>88</v>
      </c>
      <c r="AV328" s="15" t="s">
        <v>186</v>
      </c>
      <c r="AW328" s="15" t="s">
        <v>34</v>
      </c>
      <c r="AX328" s="15" t="s">
        <v>78</v>
      </c>
      <c r="AY328" s="198" t="s">
        <v>172</v>
      </c>
    </row>
    <row r="329" spans="2:51" s="13" customFormat="1" ht="10">
      <c r="B329" s="162"/>
      <c r="D329" s="163" t="s">
        <v>181</v>
      </c>
      <c r="E329" s="164" t="s">
        <v>1</v>
      </c>
      <c r="F329" s="165" t="s">
        <v>2055</v>
      </c>
      <c r="H329" s="166">
        <v>18.85</v>
      </c>
      <c r="I329" s="167"/>
      <c r="L329" s="162"/>
      <c r="M329" s="168"/>
      <c r="N329" s="169"/>
      <c r="O329" s="169"/>
      <c r="P329" s="169"/>
      <c r="Q329" s="169"/>
      <c r="R329" s="169"/>
      <c r="S329" s="169"/>
      <c r="T329" s="170"/>
      <c r="AT329" s="164" t="s">
        <v>181</v>
      </c>
      <c r="AU329" s="164" t="s">
        <v>88</v>
      </c>
      <c r="AV329" s="13" t="s">
        <v>88</v>
      </c>
      <c r="AW329" s="13" t="s">
        <v>34</v>
      </c>
      <c r="AX329" s="13" t="s">
        <v>78</v>
      </c>
      <c r="AY329" s="164" t="s">
        <v>172</v>
      </c>
    </row>
    <row r="330" spans="2:51" s="13" customFormat="1" ht="20">
      <c r="B330" s="162"/>
      <c r="D330" s="163" t="s">
        <v>181</v>
      </c>
      <c r="E330" s="164" t="s">
        <v>1</v>
      </c>
      <c r="F330" s="165" t="s">
        <v>2056</v>
      </c>
      <c r="H330" s="166">
        <v>106.6</v>
      </c>
      <c r="I330" s="167"/>
      <c r="L330" s="162"/>
      <c r="M330" s="168"/>
      <c r="N330" s="169"/>
      <c r="O330" s="169"/>
      <c r="P330" s="169"/>
      <c r="Q330" s="169"/>
      <c r="R330" s="169"/>
      <c r="S330" s="169"/>
      <c r="T330" s="170"/>
      <c r="AT330" s="164" t="s">
        <v>181</v>
      </c>
      <c r="AU330" s="164" t="s">
        <v>88</v>
      </c>
      <c r="AV330" s="13" t="s">
        <v>88</v>
      </c>
      <c r="AW330" s="13" t="s">
        <v>34</v>
      </c>
      <c r="AX330" s="13" t="s">
        <v>78</v>
      </c>
      <c r="AY330" s="164" t="s">
        <v>172</v>
      </c>
    </row>
    <row r="331" spans="2:51" s="13" customFormat="1" ht="10">
      <c r="B331" s="162"/>
      <c r="D331" s="163" t="s">
        <v>181</v>
      </c>
      <c r="E331" s="164" t="s">
        <v>1</v>
      </c>
      <c r="F331" s="165" t="s">
        <v>2057</v>
      </c>
      <c r="H331" s="166">
        <v>20.384</v>
      </c>
      <c r="I331" s="167"/>
      <c r="L331" s="162"/>
      <c r="M331" s="168"/>
      <c r="N331" s="169"/>
      <c r="O331" s="169"/>
      <c r="P331" s="169"/>
      <c r="Q331" s="169"/>
      <c r="R331" s="169"/>
      <c r="S331" s="169"/>
      <c r="T331" s="170"/>
      <c r="AT331" s="164" t="s">
        <v>181</v>
      </c>
      <c r="AU331" s="164" t="s">
        <v>88</v>
      </c>
      <c r="AV331" s="13" t="s">
        <v>88</v>
      </c>
      <c r="AW331" s="13" t="s">
        <v>34</v>
      </c>
      <c r="AX331" s="13" t="s">
        <v>78</v>
      </c>
      <c r="AY331" s="164" t="s">
        <v>172</v>
      </c>
    </row>
    <row r="332" spans="2:51" s="15" customFormat="1" ht="10">
      <c r="B332" s="197"/>
      <c r="D332" s="163" t="s">
        <v>181</v>
      </c>
      <c r="E332" s="198" t="s">
        <v>1</v>
      </c>
      <c r="F332" s="199" t="s">
        <v>1592</v>
      </c>
      <c r="H332" s="200">
        <v>145.834</v>
      </c>
      <c r="I332" s="201"/>
      <c r="L332" s="197"/>
      <c r="M332" s="202"/>
      <c r="N332" s="203"/>
      <c r="O332" s="203"/>
      <c r="P332" s="203"/>
      <c r="Q332" s="203"/>
      <c r="R332" s="203"/>
      <c r="S332" s="203"/>
      <c r="T332" s="204"/>
      <c r="AT332" s="198" t="s">
        <v>181</v>
      </c>
      <c r="AU332" s="198" t="s">
        <v>88</v>
      </c>
      <c r="AV332" s="15" t="s">
        <v>186</v>
      </c>
      <c r="AW332" s="15" t="s">
        <v>34</v>
      </c>
      <c r="AX332" s="15" t="s">
        <v>78</v>
      </c>
      <c r="AY332" s="198" t="s">
        <v>172</v>
      </c>
    </row>
    <row r="333" spans="2:51" s="14" customFormat="1" ht="10">
      <c r="B333" s="175"/>
      <c r="D333" s="163" t="s">
        <v>181</v>
      </c>
      <c r="E333" s="176" t="s">
        <v>1</v>
      </c>
      <c r="F333" s="177" t="s">
        <v>221</v>
      </c>
      <c r="H333" s="178">
        <v>1994.577</v>
      </c>
      <c r="I333" s="179"/>
      <c r="L333" s="175"/>
      <c r="M333" s="180"/>
      <c r="N333" s="181"/>
      <c r="O333" s="181"/>
      <c r="P333" s="181"/>
      <c r="Q333" s="181"/>
      <c r="R333" s="181"/>
      <c r="S333" s="181"/>
      <c r="T333" s="182"/>
      <c r="AT333" s="176" t="s">
        <v>181</v>
      </c>
      <c r="AU333" s="176" t="s">
        <v>88</v>
      </c>
      <c r="AV333" s="14" t="s">
        <v>179</v>
      </c>
      <c r="AW333" s="14" t="s">
        <v>34</v>
      </c>
      <c r="AX333" s="14" t="s">
        <v>85</v>
      </c>
      <c r="AY333" s="176" t="s">
        <v>172</v>
      </c>
    </row>
    <row r="334" spans="2:51" s="13" customFormat="1" ht="10">
      <c r="B334" s="162"/>
      <c r="D334" s="163" t="s">
        <v>181</v>
      </c>
      <c r="F334" s="165" t="s">
        <v>2146</v>
      </c>
      <c r="H334" s="166">
        <v>2194.035</v>
      </c>
      <c r="I334" s="167"/>
      <c r="L334" s="162"/>
      <c r="M334" s="168"/>
      <c r="N334" s="169"/>
      <c r="O334" s="169"/>
      <c r="P334" s="169"/>
      <c r="Q334" s="169"/>
      <c r="R334" s="169"/>
      <c r="S334" s="169"/>
      <c r="T334" s="170"/>
      <c r="AT334" s="164" t="s">
        <v>181</v>
      </c>
      <c r="AU334" s="164" t="s">
        <v>88</v>
      </c>
      <c r="AV334" s="13" t="s">
        <v>88</v>
      </c>
      <c r="AW334" s="13" t="s">
        <v>3</v>
      </c>
      <c r="AX334" s="13" t="s">
        <v>85</v>
      </c>
      <c r="AY334" s="164" t="s">
        <v>172</v>
      </c>
    </row>
    <row r="335" spans="1:65" s="2" customFormat="1" ht="14.4" customHeight="1">
      <c r="A335" s="32"/>
      <c r="B335" s="148"/>
      <c r="C335" s="149" t="s">
        <v>468</v>
      </c>
      <c r="D335" s="149" t="s">
        <v>174</v>
      </c>
      <c r="E335" s="150" t="s">
        <v>1764</v>
      </c>
      <c r="F335" s="151" t="s">
        <v>1765</v>
      </c>
      <c r="G335" s="152" t="s">
        <v>214</v>
      </c>
      <c r="H335" s="153">
        <v>1</v>
      </c>
      <c r="I335" s="154"/>
      <c r="J335" s="155">
        <f>ROUND(I335*H335,2)</f>
        <v>0</v>
      </c>
      <c r="K335" s="151" t="s">
        <v>178</v>
      </c>
      <c r="L335" s="33"/>
      <c r="M335" s="156" t="s">
        <v>1</v>
      </c>
      <c r="N335" s="157" t="s">
        <v>43</v>
      </c>
      <c r="O335" s="58"/>
      <c r="P335" s="158">
        <f>O335*H335</f>
        <v>0</v>
      </c>
      <c r="Q335" s="158">
        <v>0</v>
      </c>
      <c r="R335" s="158">
        <f>Q335*H335</f>
        <v>0</v>
      </c>
      <c r="S335" s="158">
        <v>2.27</v>
      </c>
      <c r="T335" s="159">
        <f>S335*H335</f>
        <v>2.27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0" t="s">
        <v>179</v>
      </c>
      <c r="AT335" s="160" t="s">
        <v>174</v>
      </c>
      <c r="AU335" s="160" t="s">
        <v>88</v>
      </c>
      <c r="AY335" s="17" t="s">
        <v>172</v>
      </c>
      <c r="BE335" s="161">
        <f>IF(N335="základní",J335,0)</f>
        <v>0</v>
      </c>
      <c r="BF335" s="161">
        <f>IF(N335="snížená",J335,0)</f>
        <v>0</v>
      </c>
      <c r="BG335" s="161">
        <f>IF(N335="zákl. přenesená",J335,0)</f>
        <v>0</v>
      </c>
      <c r="BH335" s="161">
        <f>IF(N335="sníž. přenesená",J335,0)</f>
        <v>0</v>
      </c>
      <c r="BI335" s="161">
        <f>IF(N335="nulová",J335,0)</f>
        <v>0</v>
      </c>
      <c r="BJ335" s="17" t="s">
        <v>85</v>
      </c>
      <c r="BK335" s="161">
        <f>ROUND(I335*H335,2)</f>
        <v>0</v>
      </c>
      <c r="BL335" s="17" t="s">
        <v>179</v>
      </c>
      <c r="BM335" s="160" t="s">
        <v>2147</v>
      </c>
    </row>
    <row r="336" spans="1:47" s="2" customFormat="1" ht="18">
      <c r="A336" s="32"/>
      <c r="B336" s="33"/>
      <c r="C336" s="32"/>
      <c r="D336" s="163" t="s">
        <v>191</v>
      </c>
      <c r="E336" s="32"/>
      <c r="F336" s="171" t="s">
        <v>1767</v>
      </c>
      <c r="G336" s="32"/>
      <c r="H336" s="32"/>
      <c r="I336" s="172"/>
      <c r="J336" s="32"/>
      <c r="K336" s="32"/>
      <c r="L336" s="33"/>
      <c r="M336" s="173"/>
      <c r="N336" s="174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191</v>
      </c>
      <c r="AU336" s="17" t="s">
        <v>88</v>
      </c>
    </row>
    <row r="337" spans="1:65" s="2" customFormat="1" ht="24.15" customHeight="1">
      <c r="A337" s="32"/>
      <c r="B337" s="148"/>
      <c r="C337" s="149" t="s">
        <v>476</v>
      </c>
      <c r="D337" s="149" t="s">
        <v>174</v>
      </c>
      <c r="E337" s="150" t="s">
        <v>1768</v>
      </c>
      <c r="F337" s="151" t="s">
        <v>1769</v>
      </c>
      <c r="G337" s="152" t="s">
        <v>260</v>
      </c>
      <c r="H337" s="153">
        <v>4</v>
      </c>
      <c r="I337" s="154"/>
      <c r="J337" s="155">
        <f>ROUND(I337*H337,2)</f>
        <v>0</v>
      </c>
      <c r="K337" s="151" t="s">
        <v>178</v>
      </c>
      <c r="L337" s="33"/>
      <c r="M337" s="156" t="s">
        <v>1</v>
      </c>
      <c r="N337" s="157" t="s">
        <v>43</v>
      </c>
      <c r="O337" s="58"/>
      <c r="P337" s="158">
        <f>O337*H337</f>
        <v>0</v>
      </c>
      <c r="Q337" s="158">
        <v>0</v>
      </c>
      <c r="R337" s="158">
        <f>Q337*H337</f>
        <v>0</v>
      </c>
      <c r="S337" s="158">
        <v>0.082</v>
      </c>
      <c r="T337" s="159">
        <f>S337*H337</f>
        <v>0.328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60" t="s">
        <v>179</v>
      </c>
      <c r="AT337" s="160" t="s">
        <v>174</v>
      </c>
      <c r="AU337" s="160" t="s">
        <v>88</v>
      </c>
      <c r="AY337" s="17" t="s">
        <v>172</v>
      </c>
      <c r="BE337" s="161">
        <f>IF(N337="základní",J337,0)</f>
        <v>0</v>
      </c>
      <c r="BF337" s="161">
        <f>IF(N337="snížená",J337,0)</f>
        <v>0</v>
      </c>
      <c r="BG337" s="161">
        <f>IF(N337="zákl. přenesená",J337,0)</f>
        <v>0</v>
      </c>
      <c r="BH337" s="161">
        <f>IF(N337="sníž. přenesená",J337,0)</f>
        <v>0</v>
      </c>
      <c r="BI337" s="161">
        <f>IF(N337="nulová",J337,0)</f>
        <v>0</v>
      </c>
      <c r="BJ337" s="17" t="s">
        <v>85</v>
      </c>
      <c r="BK337" s="161">
        <f>ROUND(I337*H337,2)</f>
        <v>0</v>
      </c>
      <c r="BL337" s="17" t="s">
        <v>179</v>
      </c>
      <c r="BM337" s="160" t="s">
        <v>2148</v>
      </c>
    </row>
    <row r="338" spans="1:47" s="2" customFormat="1" ht="18">
      <c r="A338" s="32"/>
      <c r="B338" s="33"/>
      <c r="C338" s="32"/>
      <c r="D338" s="163" t="s">
        <v>191</v>
      </c>
      <c r="E338" s="32"/>
      <c r="F338" s="171" t="s">
        <v>2149</v>
      </c>
      <c r="G338" s="32"/>
      <c r="H338" s="32"/>
      <c r="I338" s="172"/>
      <c r="J338" s="32"/>
      <c r="K338" s="32"/>
      <c r="L338" s="33"/>
      <c r="M338" s="173"/>
      <c r="N338" s="174"/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191</v>
      </c>
      <c r="AU338" s="17" t="s">
        <v>88</v>
      </c>
    </row>
    <row r="339" spans="2:63" s="12" customFormat="1" ht="22.75" customHeight="1">
      <c r="B339" s="135"/>
      <c r="D339" s="136" t="s">
        <v>77</v>
      </c>
      <c r="E339" s="146" t="s">
        <v>595</v>
      </c>
      <c r="F339" s="146" t="s">
        <v>596</v>
      </c>
      <c r="I339" s="138"/>
      <c r="J339" s="147">
        <f>BK339</f>
        <v>0</v>
      </c>
      <c r="L339" s="135"/>
      <c r="M339" s="140"/>
      <c r="N339" s="141"/>
      <c r="O339" s="141"/>
      <c r="P339" s="142">
        <f>SUM(P340:P352)</f>
        <v>0</v>
      </c>
      <c r="Q339" s="141"/>
      <c r="R339" s="142">
        <f>SUM(R340:R352)</f>
        <v>0</v>
      </c>
      <c r="S339" s="141"/>
      <c r="T339" s="143">
        <f>SUM(T340:T352)</f>
        <v>0</v>
      </c>
      <c r="AR339" s="136" t="s">
        <v>85</v>
      </c>
      <c r="AT339" s="144" t="s">
        <v>77</v>
      </c>
      <c r="AU339" s="144" t="s">
        <v>85</v>
      </c>
      <c r="AY339" s="136" t="s">
        <v>172</v>
      </c>
      <c r="BK339" s="145">
        <f>SUM(BK340:BK352)</f>
        <v>0</v>
      </c>
    </row>
    <row r="340" spans="1:65" s="2" customFormat="1" ht="14.4" customHeight="1">
      <c r="A340" s="32"/>
      <c r="B340" s="148"/>
      <c r="C340" s="149" t="s">
        <v>480</v>
      </c>
      <c r="D340" s="149" t="s">
        <v>174</v>
      </c>
      <c r="E340" s="150" t="s">
        <v>1772</v>
      </c>
      <c r="F340" s="151" t="s">
        <v>1773</v>
      </c>
      <c r="G340" s="152" t="s">
        <v>294</v>
      </c>
      <c r="H340" s="153">
        <v>1022.289</v>
      </c>
      <c r="I340" s="154"/>
      <c r="J340" s="155">
        <f>ROUND(I340*H340,2)</f>
        <v>0</v>
      </c>
      <c r="K340" s="151" t="s">
        <v>178</v>
      </c>
      <c r="L340" s="33"/>
      <c r="M340" s="156" t="s">
        <v>1</v>
      </c>
      <c r="N340" s="157" t="s">
        <v>43</v>
      </c>
      <c r="O340" s="58"/>
      <c r="P340" s="158">
        <f>O340*H340</f>
        <v>0</v>
      </c>
      <c r="Q340" s="158">
        <v>0</v>
      </c>
      <c r="R340" s="158">
        <f>Q340*H340</f>
        <v>0</v>
      </c>
      <c r="S340" s="158">
        <v>0</v>
      </c>
      <c r="T340" s="15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0" t="s">
        <v>179</v>
      </c>
      <c r="AT340" s="160" t="s">
        <v>174</v>
      </c>
      <c r="AU340" s="160" t="s">
        <v>88</v>
      </c>
      <c r="AY340" s="17" t="s">
        <v>172</v>
      </c>
      <c r="BE340" s="161">
        <f>IF(N340="základní",J340,0)</f>
        <v>0</v>
      </c>
      <c r="BF340" s="161">
        <f>IF(N340="snížená",J340,0)</f>
        <v>0</v>
      </c>
      <c r="BG340" s="161">
        <f>IF(N340="zákl. přenesená",J340,0)</f>
        <v>0</v>
      </c>
      <c r="BH340" s="161">
        <f>IF(N340="sníž. přenesená",J340,0)</f>
        <v>0</v>
      </c>
      <c r="BI340" s="161">
        <f>IF(N340="nulová",J340,0)</f>
        <v>0</v>
      </c>
      <c r="BJ340" s="17" t="s">
        <v>85</v>
      </c>
      <c r="BK340" s="161">
        <f>ROUND(I340*H340,2)</f>
        <v>0</v>
      </c>
      <c r="BL340" s="17" t="s">
        <v>179</v>
      </c>
      <c r="BM340" s="160" t="s">
        <v>2150</v>
      </c>
    </row>
    <row r="341" spans="1:65" s="2" customFormat="1" ht="24.15" customHeight="1">
      <c r="A341" s="32"/>
      <c r="B341" s="148"/>
      <c r="C341" s="149" t="s">
        <v>485</v>
      </c>
      <c r="D341" s="149" t="s">
        <v>174</v>
      </c>
      <c r="E341" s="150" t="s">
        <v>1775</v>
      </c>
      <c r="F341" s="151" t="s">
        <v>1776</v>
      </c>
      <c r="G341" s="152" t="s">
        <v>294</v>
      </c>
      <c r="H341" s="153">
        <v>3066.867</v>
      </c>
      <c r="I341" s="154"/>
      <c r="J341" s="155">
        <f>ROUND(I341*H341,2)</f>
        <v>0</v>
      </c>
      <c r="K341" s="151" t="s">
        <v>178</v>
      </c>
      <c r="L341" s="33"/>
      <c r="M341" s="156" t="s">
        <v>1</v>
      </c>
      <c r="N341" s="157" t="s">
        <v>43</v>
      </c>
      <c r="O341" s="58"/>
      <c r="P341" s="158">
        <f>O341*H341</f>
        <v>0</v>
      </c>
      <c r="Q341" s="158">
        <v>0</v>
      </c>
      <c r="R341" s="158">
        <f>Q341*H341</f>
        <v>0</v>
      </c>
      <c r="S341" s="158">
        <v>0</v>
      </c>
      <c r="T341" s="15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60" t="s">
        <v>179</v>
      </c>
      <c r="AT341" s="160" t="s">
        <v>174</v>
      </c>
      <c r="AU341" s="160" t="s">
        <v>88</v>
      </c>
      <c r="AY341" s="17" t="s">
        <v>172</v>
      </c>
      <c r="BE341" s="161">
        <f>IF(N341="základní",J341,0)</f>
        <v>0</v>
      </c>
      <c r="BF341" s="161">
        <f>IF(N341="snížená",J341,0)</f>
        <v>0</v>
      </c>
      <c r="BG341" s="161">
        <f>IF(N341="zákl. přenesená",J341,0)</f>
        <v>0</v>
      </c>
      <c r="BH341" s="161">
        <f>IF(N341="sníž. přenesená",J341,0)</f>
        <v>0</v>
      </c>
      <c r="BI341" s="161">
        <f>IF(N341="nulová",J341,0)</f>
        <v>0</v>
      </c>
      <c r="BJ341" s="17" t="s">
        <v>85</v>
      </c>
      <c r="BK341" s="161">
        <f>ROUND(I341*H341,2)</f>
        <v>0</v>
      </c>
      <c r="BL341" s="17" t="s">
        <v>179</v>
      </c>
      <c r="BM341" s="160" t="s">
        <v>2151</v>
      </c>
    </row>
    <row r="342" spans="1:47" s="2" customFormat="1" ht="18">
      <c r="A342" s="32"/>
      <c r="B342" s="33"/>
      <c r="C342" s="32"/>
      <c r="D342" s="163" t="s">
        <v>191</v>
      </c>
      <c r="E342" s="32"/>
      <c r="F342" s="171" t="s">
        <v>1778</v>
      </c>
      <c r="G342" s="32"/>
      <c r="H342" s="32"/>
      <c r="I342" s="172"/>
      <c r="J342" s="32"/>
      <c r="K342" s="32"/>
      <c r="L342" s="33"/>
      <c r="M342" s="173"/>
      <c r="N342" s="174"/>
      <c r="O342" s="58"/>
      <c r="P342" s="58"/>
      <c r="Q342" s="58"/>
      <c r="R342" s="58"/>
      <c r="S342" s="58"/>
      <c r="T342" s="59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T342" s="17" t="s">
        <v>191</v>
      </c>
      <c r="AU342" s="17" t="s">
        <v>88</v>
      </c>
    </row>
    <row r="343" spans="2:51" s="13" customFormat="1" ht="10">
      <c r="B343" s="162"/>
      <c r="D343" s="163" t="s">
        <v>181</v>
      </c>
      <c r="F343" s="165" t="s">
        <v>2152</v>
      </c>
      <c r="H343" s="166">
        <v>3066.867</v>
      </c>
      <c r="I343" s="167"/>
      <c r="L343" s="162"/>
      <c r="M343" s="168"/>
      <c r="N343" s="169"/>
      <c r="O343" s="169"/>
      <c r="P343" s="169"/>
      <c r="Q343" s="169"/>
      <c r="R343" s="169"/>
      <c r="S343" s="169"/>
      <c r="T343" s="170"/>
      <c r="AT343" s="164" t="s">
        <v>181</v>
      </c>
      <c r="AU343" s="164" t="s">
        <v>88</v>
      </c>
      <c r="AV343" s="13" t="s">
        <v>88</v>
      </c>
      <c r="AW343" s="13" t="s">
        <v>3</v>
      </c>
      <c r="AX343" s="13" t="s">
        <v>85</v>
      </c>
      <c r="AY343" s="164" t="s">
        <v>172</v>
      </c>
    </row>
    <row r="344" spans="1:65" s="2" customFormat="1" ht="24.15" customHeight="1">
      <c r="A344" s="32"/>
      <c r="B344" s="148"/>
      <c r="C344" s="149" t="s">
        <v>489</v>
      </c>
      <c r="D344" s="149" t="s">
        <v>174</v>
      </c>
      <c r="E344" s="150" t="s">
        <v>614</v>
      </c>
      <c r="F344" s="151" t="s">
        <v>615</v>
      </c>
      <c r="G344" s="152" t="s">
        <v>294</v>
      </c>
      <c r="H344" s="153">
        <v>236.759</v>
      </c>
      <c r="I344" s="154"/>
      <c r="J344" s="155">
        <f>ROUND(I344*H344,2)</f>
        <v>0</v>
      </c>
      <c r="K344" s="151" t="s">
        <v>1</v>
      </c>
      <c r="L344" s="33"/>
      <c r="M344" s="156" t="s">
        <v>1</v>
      </c>
      <c r="N344" s="157" t="s">
        <v>43</v>
      </c>
      <c r="O344" s="58"/>
      <c r="P344" s="158">
        <f>O344*H344</f>
        <v>0</v>
      </c>
      <c r="Q344" s="158">
        <v>0</v>
      </c>
      <c r="R344" s="158">
        <f>Q344*H344</f>
        <v>0</v>
      </c>
      <c r="S344" s="158">
        <v>0</v>
      </c>
      <c r="T344" s="15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0" t="s">
        <v>179</v>
      </c>
      <c r="AT344" s="160" t="s">
        <v>174</v>
      </c>
      <c r="AU344" s="160" t="s">
        <v>88</v>
      </c>
      <c r="AY344" s="17" t="s">
        <v>172</v>
      </c>
      <c r="BE344" s="161">
        <f>IF(N344="základní",J344,0)</f>
        <v>0</v>
      </c>
      <c r="BF344" s="161">
        <f>IF(N344="snížená",J344,0)</f>
        <v>0</v>
      </c>
      <c r="BG344" s="161">
        <f>IF(N344="zákl. přenesená",J344,0)</f>
        <v>0</v>
      </c>
      <c r="BH344" s="161">
        <f>IF(N344="sníž. přenesená",J344,0)</f>
        <v>0</v>
      </c>
      <c r="BI344" s="161">
        <f>IF(N344="nulová",J344,0)</f>
        <v>0</v>
      </c>
      <c r="BJ344" s="17" t="s">
        <v>85</v>
      </c>
      <c r="BK344" s="161">
        <f>ROUND(I344*H344,2)</f>
        <v>0</v>
      </c>
      <c r="BL344" s="17" t="s">
        <v>179</v>
      </c>
      <c r="BM344" s="160" t="s">
        <v>2153</v>
      </c>
    </row>
    <row r="345" spans="2:51" s="13" customFormat="1" ht="10">
      <c r="B345" s="162"/>
      <c r="D345" s="163" t="s">
        <v>181</v>
      </c>
      <c r="E345" s="164" t="s">
        <v>1</v>
      </c>
      <c r="F345" s="165" t="s">
        <v>2154</v>
      </c>
      <c r="H345" s="166">
        <v>27.332</v>
      </c>
      <c r="I345" s="167"/>
      <c r="L345" s="162"/>
      <c r="M345" s="168"/>
      <c r="N345" s="169"/>
      <c r="O345" s="169"/>
      <c r="P345" s="169"/>
      <c r="Q345" s="169"/>
      <c r="R345" s="169"/>
      <c r="S345" s="169"/>
      <c r="T345" s="170"/>
      <c r="AT345" s="164" t="s">
        <v>181</v>
      </c>
      <c r="AU345" s="164" t="s">
        <v>88</v>
      </c>
      <c r="AV345" s="13" t="s">
        <v>88</v>
      </c>
      <c r="AW345" s="13" t="s">
        <v>34</v>
      </c>
      <c r="AX345" s="13" t="s">
        <v>78</v>
      </c>
      <c r="AY345" s="164" t="s">
        <v>172</v>
      </c>
    </row>
    <row r="346" spans="2:51" s="13" customFormat="1" ht="10">
      <c r="B346" s="162"/>
      <c r="D346" s="163" t="s">
        <v>181</v>
      </c>
      <c r="E346" s="164" t="s">
        <v>1</v>
      </c>
      <c r="F346" s="165" t="s">
        <v>2155</v>
      </c>
      <c r="H346" s="166">
        <v>205.645</v>
      </c>
      <c r="I346" s="167"/>
      <c r="L346" s="162"/>
      <c r="M346" s="168"/>
      <c r="N346" s="169"/>
      <c r="O346" s="169"/>
      <c r="P346" s="169"/>
      <c r="Q346" s="169"/>
      <c r="R346" s="169"/>
      <c r="S346" s="169"/>
      <c r="T346" s="170"/>
      <c r="AT346" s="164" t="s">
        <v>181</v>
      </c>
      <c r="AU346" s="164" t="s">
        <v>88</v>
      </c>
      <c r="AV346" s="13" t="s">
        <v>88</v>
      </c>
      <c r="AW346" s="13" t="s">
        <v>34</v>
      </c>
      <c r="AX346" s="13" t="s">
        <v>78</v>
      </c>
      <c r="AY346" s="164" t="s">
        <v>172</v>
      </c>
    </row>
    <row r="347" spans="2:51" s="13" customFormat="1" ht="10">
      <c r="B347" s="162"/>
      <c r="D347" s="163" t="s">
        <v>181</v>
      </c>
      <c r="E347" s="164" t="s">
        <v>1</v>
      </c>
      <c r="F347" s="165" t="s">
        <v>2156</v>
      </c>
      <c r="H347" s="166">
        <v>3.782</v>
      </c>
      <c r="I347" s="167"/>
      <c r="L347" s="162"/>
      <c r="M347" s="168"/>
      <c r="N347" s="169"/>
      <c r="O347" s="169"/>
      <c r="P347" s="169"/>
      <c r="Q347" s="169"/>
      <c r="R347" s="169"/>
      <c r="S347" s="169"/>
      <c r="T347" s="170"/>
      <c r="AT347" s="164" t="s">
        <v>181</v>
      </c>
      <c r="AU347" s="164" t="s">
        <v>88</v>
      </c>
      <c r="AV347" s="13" t="s">
        <v>88</v>
      </c>
      <c r="AW347" s="13" t="s">
        <v>34</v>
      </c>
      <c r="AX347" s="13" t="s">
        <v>78</v>
      </c>
      <c r="AY347" s="164" t="s">
        <v>172</v>
      </c>
    </row>
    <row r="348" spans="2:51" s="14" customFormat="1" ht="10">
      <c r="B348" s="175"/>
      <c r="D348" s="163" t="s">
        <v>181</v>
      </c>
      <c r="E348" s="176" t="s">
        <v>1</v>
      </c>
      <c r="F348" s="177" t="s">
        <v>221</v>
      </c>
      <c r="H348" s="178">
        <v>236.759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181</v>
      </c>
      <c r="AU348" s="176" t="s">
        <v>88</v>
      </c>
      <c r="AV348" s="14" t="s">
        <v>179</v>
      </c>
      <c r="AW348" s="14" t="s">
        <v>34</v>
      </c>
      <c r="AX348" s="14" t="s">
        <v>85</v>
      </c>
      <c r="AY348" s="176" t="s">
        <v>172</v>
      </c>
    </row>
    <row r="349" spans="1:65" s="2" customFormat="1" ht="24.15" customHeight="1">
      <c r="A349" s="32"/>
      <c r="B349" s="148"/>
      <c r="C349" s="149" t="s">
        <v>493</v>
      </c>
      <c r="D349" s="149" t="s">
        <v>174</v>
      </c>
      <c r="E349" s="150" t="s">
        <v>1783</v>
      </c>
      <c r="F349" s="151" t="s">
        <v>1221</v>
      </c>
      <c r="G349" s="152" t="s">
        <v>294</v>
      </c>
      <c r="H349" s="153">
        <v>215.37</v>
      </c>
      <c r="I349" s="154"/>
      <c r="J349" s="155">
        <f>ROUND(I349*H349,2)</f>
        <v>0</v>
      </c>
      <c r="K349" s="151" t="s">
        <v>1</v>
      </c>
      <c r="L349" s="33"/>
      <c r="M349" s="156" t="s">
        <v>1</v>
      </c>
      <c r="N349" s="157" t="s">
        <v>43</v>
      </c>
      <c r="O349" s="58"/>
      <c r="P349" s="158">
        <f>O349*H349</f>
        <v>0</v>
      </c>
      <c r="Q349" s="158">
        <v>0</v>
      </c>
      <c r="R349" s="158">
        <f>Q349*H349</f>
        <v>0</v>
      </c>
      <c r="S349" s="158">
        <v>0</v>
      </c>
      <c r="T349" s="15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60" t="s">
        <v>179</v>
      </c>
      <c r="AT349" s="160" t="s">
        <v>174</v>
      </c>
      <c r="AU349" s="160" t="s">
        <v>88</v>
      </c>
      <c r="AY349" s="17" t="s">
        <v>172</v>
      </c>
      <c r="BE349" s="161">
        <f>IF(N349="základní",J349,0)</f>
        <v>0</v>
      </c>
      <c r="BF349" s="161">
        <f>IF(N349="snížená",J349,0)</f>
        <v>0</v>
      </c>
      <c r="BG349" s="161">
        <f>IF(N349="zákl. přenesená",J349,0)</f>
        <v>0</v>
      </c>
      <c r="BH349" s="161">
        <f>IF(N349="sníž. přenesená",J349,0)</f>
        <v>0</v>
      </c>
      <c r="BI349" s="161">
        <f>IF(N349="nulová",J349,0)</f>
        <v>0</v>
      </c>
      <c r="BJ349" s="17" t="s">
        <v>85</v>
      </c>
      <c r="BK349" s="161">
        <f>ROUND(I349*H349,2)</f>
        <v>0</v>
      </c>
      <c r="BL349" s="17" t="s">
        <v>179</v>
      </c>
      <c r="BM349" s="160" t="s">
        <v>2157</v>
      </c>
    </row>
    <row r="350" spans="2:51" s="13" customFormat="1" ht="10">
      <c r="B350" s="162"/>
      <c r="D350" s="163" t="s">
        <v>181</v>
      </c>
      <c r="E350" s="164" t="s">
        <v>1</v>
      </c>
      <c r="F350" s="165" t="s">
        <v>2158</v>
      </c>
      <c r="H350" s="166">
        <v>215.37</v>
      </c>
      <c r="I350" s="167"/>
      <c r="L350" s="162"/>
      <c r="M350" s="168"/>
      <c r="N350" s="169"/>
      <c r="O350" s="169"/>
      <c r="P350" s="169"/>
      <c r="Q350" s="169"/>
      <c r="R350" s="169"/>
      <c r="S350" s="169"/>
      <c r="T350" s="170"/>
      <c r="AT350" s="164" t="s">
        <v>181</v>
      </c>
      <c r="AU350" s="164" t="s">
        <v>88</v>
      </c>
      <c r="AV350" s="13" t="s">
        <v>88</v>
      </c>
      <c r="AW350" s="13" t="s">
        <v>34</v>
      </c>
      <c r="AX350" s="13" t="s">
        <v>85</v>
      </c>
      <c r="AY350" s="164" t="s">
        <v>172</v>
      </c>
    </row>
    <row r="351" spans="1:65" s="2" customFormat="1" ht="24.15" customHeight="1">
      <c r="A351" s="32"/>
      <c r="B351" s="148"/>
      <c r="C351" s="149" t="s">
        <v>498</v>
      </c>
      <c r="D351" s="149" t="s">
        <v>174</v>
      </c>
      <c r="E351" s="150" t="s">
        <v>1786</v>
      </c>
      <c r="F351" s="151" t="s">
        <v>293</v>
      </c>
      <c r="G351" s="152" t="s">
        <v>294</v>
      </c>
      <c r="H351" s="153">
        <v>567.584</v>
      </c>
      <c r="I351" s="154"/>
      <c r="J351" s="155">
        <f>ROUND(I351*H351,2)</f>
        <v>0</v>
      </c>
      <c r="K351" s="151" t="s">
        <v>1</v>
      </c>
      <c r="L351" s="33"/>
      <c r="M351" s="156" t="s">
        <v>1</v>
      </c>
      <c r="N351" s="157" t="s">
        <v>43</v>
      </c>
      <c r="O351" s="58"/>
      <c r="P351" s="158">
        <f>O351*H351</f>
        <v>0</v>
      </c>
      <c r="Q351" s="158">
        <v>0</v>
      </c>
      <c r="R351" s="158">
        <f>Q351*H351</f>
        <v>0</v>
      </c>
      <c r="S351" s="158">
        <v>0</v>
      </c>
      <c r="T351" s="15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60" t="s">
        <v>179</v>
      </c>
      <c r="AT351" s="160" t="s">
        <v>174</v>
      </c>
      <c r="AU351" s="160" t="s">
        <v>88</v>
      </c>
      <c r="AY351" s="17" t="s">
        <v>172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7" t="s">
        <v>85</v>
      </c>
      <c r="BK351" s="161">
        <f>ROUND(I351*H351,2)</f>
        <v>0</v>
      </c>
      <c r="BL351" s="17" t="s">
        <v>179</v>
      </c>
      <c r="BM351" s="160" t="s">
        <v>2159</v>
      </c>
    </row>
    <row r="352" spans="2:51" s="13" customFormat="1" ht="10">
      <c r="B352" s="162"/>
      <c r="D352" s="163" t="s">
        <v>181</v>
      </c>
      <c r="E352" s="164" t="s">
        <v>1</v>
      </c>
      <c r="F352" s="165" t="s">
        <v>2160</v>
      </c>
      <c r="H352" s="166">
        <v>567.584</v>
      </c>
      <c r="I352" s="167"/>
      <c r="L352" s="162"/>
      <c r="M352" s="168"/>
      <c r="N352" s="169"/>
      <c r="O352" s="169"/>
      <c r="P352" s="169"/>
      <c r="Q352" s="169"/>
      <c r="R352" s="169"/>
      <c r="S352" s="169"/>
      <c r="T352" s="170"/>
      <c r="AT352" s="164" t="s">
        <v>181</v>
      </c>
      <c r="AU352" s="164" t="s">
        <v>88</v>
      </c>
      <c r="AV352" s="13" t="s">
        <v>88</v>
      </c>
      <c r="AW352" s="13" t="s">
        <v>34</v>
      </c>
      <c r="AX352" s="13" t="s">
        <v>85</v>
      </c>
      <c r="AY352" s="164" t="s">
        <v>172</v>
      </c>
    </row>
    <row r="353" spans="2:63" s="12" customFormat="1" ht="22.75" customHeight="1">
      <c r="B353" s="135"/>
      <c r="D353" s="136" t="s">
        <v>77</v>
      </c>
      <c r="E353" s="146" t="s">
        <v>617</v>
      </c>
      <c r="F353" s="146" t="s">
        <v>618</v>
      </c>
      <c r="I353" s="138"/>
      <c r="J353" s="147">
        <f>BK353</f>
        <v>0</v>
      </c>
      <c r="L353" s="135"/>
      <c r="M353" s="140"/>
      <c r="N353" s="141"/>
      <c r="O353" s="141"/>
      <c r="P353" s="142">
        <f>SUM(P354:P355)</f>
        <v>0</v>
      </c>
      <c r="Q353" s="141"/>
      <c r="R353" s="142">
        <f>SUM(R354:R355)</f>
        <v>0</v>
      </c>
      <c r="S353" s="141"/>
      <c r="T353" s="143">
        <f>SUM(T354:T355)</f>
        <v>0</v>
      </c>
      <c r="AR353" s="136" t="s">
        <v>85</v>
      </c>
      <c r="AT353" s="144" t="s">
        <v>77</v>
      </c>
      <c r="AU353" s="144" t="s">
        <v>85</v>
      </c>
      <c r="AY353" s="136" t="s">
        <v>172</v>
      </c>
      <c r="BK353" s="145">
        <f>SUM(BK354:BK355)</f>
        <v>0</v>
      </c>
    </row>
    <row r="354" spans="1:65" s="2" customFormat="1" ht="24.15" customHeight="1">
      <c r="A354" s="32"/>
      <c r="B354" s="148"/>
      <c r="C354" s="149" t="s">
        <v>503</v>
      </c>
      <c r="D354" s="149" t="s">
        <v>174</v>
      </c>
      <c r="E354" s="150" t="s">
        <v>1789</v>
      </c>
      <c r="F354" s="151" t="s">
        <v>1790</v>
      </c>
      <c r="G354" s="152" t="s">
        <v>294</v>
      </c>
      <c r="H354" s="153">
        <v>4289.21</v>
      </c>
      <c r="I354" s="154"/>
      <c r="J354" s="155">
        <f>ROUND(I354*H354,2)</f>
        <v>0</v>
      </c>
      <c r="K354" s="151" t="s">
        <v>178</v>
      </c>
      <c r="L354" s="33"/>
      <c r="M354" s="156" t="s">
        <v>1</v>
      </c>
      <c r="N354" s="157" t="s">
        <v>43</v>
      </c>
      <c r="O354" s="58"/>
      <c r="P354" s="158">
        <f>O354*H354</f>
        <v>0</v>
      </c>
      <c r="Q354" s="158">
        <v>0</v>
      </c>
      <c r="R354" s="158">
        <f>Q354*H354</f>
        <v>0</v>
      </c>
      <c r="S354" s="158">
        <v>0</v>
      </c>
      <c r="T354" s="15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0" t="s">
        <v>179</v>
      </c>
      <c r="AT354" s="160" t="s">
        <v>174</v>
      </c>
      <c r="AU354" s="160" t="s">
        <v>88</v>
      </c>
      <c r="AY354" s="17" t="s">
        <v>172</v>
      </c>
      <c r="BE354" s="161">
        <f>IF(N354="základní",J354,0)</f>
        <v>0</v>
      </c>
      <c r="BF354" s="161">
        <f>IF(N354="snížená",J354,0)</f>
        <v>0</v>
      </c>
      <c r="BG354" s="161">
        <f>IF(N354="zákl. přenesená",J354,0)</f>
        <v>0</v>
      </c>
      <c r="BH354" s="161">
        <f>IF(N354="sníž. přenesená",J354,0)</f>
        <v>0</v>
      </c>
      <c r="BI354" s="161">
        <f>IF(N354="nulová",J354,0)</f>
        <v>0</v>
      </c>
      <c r="BJ354" s="17" t="s">
        <v>85</v>
      </c>
      <c r="BK354" s="161">
        <f>ROUND(I354*H354,2)</f>
        <v>0</v>
      </c>
      <c r="BL354" s="17" t="s">
        <v>179</v>
      </c>
      <c r="BM354" s="160" t="s">
        <v>2161</v>
      </c>
    </row>
    <row r="355" spans="1:65" s="2" customFormat="1" ht="24.15" customHeight="1">
      <c r="A355" s="32"/>
      <c r="B355" s="148"/>
      <c r="C355" s="149" t="s">
        <v>508</v>
      </c>
      <c r="D355" s="149" t="s">
        <v>174</v>
      </c>
      <c r="E355" s="150" t="s">
        <v>1792</v>
      </c>
      <c r="F355" s="151" t="s">
        <v>1793</v>
      </c>
      <c r="G355" s="152" t="s">
        <v>294</v>
      </c>
      <c r="H355" s="153">
        <v>4289.21</v>
      </c>
      <c r="I355" s="154"/>
      <c r="J355" s="155">
        <f>ROUND(I355*H355,2)</f>
        <v>0</v>
      </c>
      <c r="K355" s="151" t="s">
        <v>178</v>
      </c>
      <c r="L355" s="33"/>
      <c r="M355" s="205" t="s">
        <v>1</v>
      </c>
      <c r="N355" s="206" t="s">
        <v>43</v>
      </c>
      <c r="O355" s="195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0" t="s">
        <v>179</v>
      </c>
      <c r="AT355" s="160" t="s">
        <v>174</v>
      </c>
      <c r="AU355" s="160" t="s">
        <v>88</v>
      </c>
      <c r="AY355" s="17" t="s">
        <v>172</v>
      </c>
      <c r="BE355" s="161">
        <f>IF(N355="základní",J355,0)</f>
        <v>0</v>
      </c>
      <c r="BF355" s="161">
        <f>IF(N355="snížená",J355,0)</f>
        <v>0</v>
      </c>
      <c r="BG355" s="161">
        <f>IF(N355="zákl. přenesená",J355,0)</f>
        <v>0</v>
      </c>
      <c r="BH355" s="161">
        <f>IF(N355="sníž. přenesená",J355,0)</f>
        <v>0</v>
      </c>
      <c r="BI355" s="161">
        <f>IF(N355="nulová",J355,0)</f>
        <v>0</v>
      </c>
      <c r="BJ355" s="17" t="s">
        <v>85</v>
      </c>
      <c r="BK355" s="161">
        <f>ROUND(I355*H355,2)</f>
        <v>0</v>
      </c>
      <c r="BL355" s="17" t="s">
        <v>179</v>
      </c>
      <c r="BM355" s="160" t="s">
        <v>2162</v>
      </c>
    </row>
    <row r="356" spans="1:31" s="2" customFormat="1" ht="7" customHeight="1">
      <c r="A356" s="32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33"/>
      <c r="M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</row>
  </sheetData>
  <autoFilter ref="C126:K355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Stejskalová</dc:creator>
  <cp:keywords/>
  <dc:description/>
  <cp:lastModifiedBy>Bena Marek</cp:lastModifiedBy>
  <dcterms:created xsi:type="dcterms:W3CDTF">2021-12-07T12:34:40Z</dcterms:created>
  <dcterms:modified xsi:type="dcterms:W3CDTF">2021-12-07T17:09:14Z</dcterms:modified>
  <cp:category/>
  <cp:version/>
  <cp:contentType/>
  <cp:contentStatus/>
</cp:coreProperties>
</file>