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Rekapitulace stavby" sheetId="1" r:id="rId1"/>
    <sheet name="01 - hráz" sheetId="2" r:id="rId2"/>
    <sheet name="02 - výpustné zařízení" sheetId="3" r:id="rId3"/>
    <sheet name="03 - úpravy ve zdrži" sheetId="4" r:id="rId4"/>
    <sheet name="SO 02 - Odběrný objekt" sheetId="5" r:id="rId5"/>
    <sheet name="VON - Vedlejší a ostatní ..." sheetId="6" r:id="rId6"/>
    <sheet name="Pokyny pro vyplnění" sheetId="7" r:id="rId7"/>
  </sheets>
  <definedNames>
    <definedName name="_xlnm._FilterDatabase" localSheetId="1" hidden="1">'01 - hráz'!$C$88:$K$126</definedName>
    <definedName name="_xlnm._FilterDatabase" localSheetId="2" hidden="1">'02 - výpustné zařízení'!$C$92:$K$142</definedName>
    <definedName name="_xlnm._FilterDatabase" localSheetId="3" hidden="1">'03 - úpravy ve zdrži'!$C$86:$K$121</definedName>
    <definedName name="_xlnm._FilterDatabase" localSheetId="4" hidden="1">'SO 02 - Odběrný objekt'!$C$84:$K$152</definedName>
    <definedName name="_xlnm._FilterDatabase" localSheetId="5" hidden="1">'VON - Vedlejší a ostatní ...'!$C$83:$K$96</definedName>
    <definedName name="_xlnm.Print_Area" localSheetId="1">'01 - hráz'!$C$4:$J$41,'01 - hráz'!$C$47:$J$68,'01 - hráz'!$C$74:$K$126</definedName>
    <definedName name="_xlnm.Print_Area" localSheetId="2">'02 - výpustné zařízení'!$C$4:$J$41,'02 - výpustné zařízení'!$C$47:$J$72,'02 - výpustné zařízení'!$C$78:$K$142</definedName>
    <definedName name="_xlnm.Print_Area" localSheetId="3">'03 - úpravy ve zdrži'!$C$4:$J$41,'03 - úpravy ve zdrži'!$C$47:$J$66,'03 - úpravy ve zdrži'!$C$72:$K$121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4">'SO 02 - Odběrný objekt'!$C$4:$J$39,'SO 02 - Odběrný objekt'!$C$45:$J$66,'SO 02 - Odběrný objekt'!$C$72:$K$152</definedName>
    <definedName name="_xlnm.Print_Area" localSheetId="5">'VON - Vedlejší a ostatní ...'!$C$4:$J$39,'VON - Vedlejší a ostatní ...'!$C$45:$J$65,'VON - Vedlejší a ostatní ...'!$C$71:$K$96</definedName>
    <definedName name="_xlnm.Print_Titles" localSheetId="0">'Rekapitulace stavby'!$52:$52</definedName>
    <definedName name="_xlnm.Print_Titles" localSheetId="1">'01 - hráz'!$88:$88</definedName>
    <definedName name="_xlnm.Print_Titles" localSheetId="2">'02 - výpustné zařízení'!$92:$92</definedName>
    <definedName name="_xlnm.Print_Titles" localSheetId="3">'03 - úpravy ve zdrži'!$86:$86</definedName>
    <definedName name="_xlnm.Print_Titles" localSheetId="4">'SO 02 - Odběrný objekt'!$84:$84</definedName>
    <definedName name="_xlnm.Print_Titles" localSheetId="5">'VON - Vedlejší a ostatní ...'!$83:$83</definedName>
  </definedNames>
  <calcPr calcId="191029"/>
  <extLst/>
</workbook>
</file>

<file path=xl/sharedStrings.xml><?xml version="1.0" encoding="utf-8"?>
<sst xmlns="http://schemas.openxmlformats.org/spreadsheetml/2006/main" count="3294" uniqueCount="633">
  <si>
    <t>Export Komplet</t>
  </si>
  <si>
    <t>VZ</t>
  </si>
  <si>
    <t>2.0</t>
  </si>
  <si>
    <t/>
  </si>
  <si>
    <t>False</t>
  </si>
  <si>
    <t>{d937bf93-75cd-4ef0-9091-18083840a137}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</si>
  <si>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</si>
  <si>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</si>
  <si>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</si>
  <si>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</si>
  <si>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</si>
  <si>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</si>
  <si>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</si>
  <si>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</si>
  <si>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</si>
  <si>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21-0220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</si>
  <si>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</si>
  <si>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</si>
  <si>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Rybník U čtvrtí Dolní, k.ú.Prostřední Vydří</t>
  </si>
  <si>
    <t>KSO:</t>
  </si>
  <si>
    <t>833 15 21</t>
  </si>
  <si>
    <t>CC-CZ:</t>
  </si>
  <si>
    <t>Místo:</t>
  </si>
  <si>
    <t>k.ú.Prostřední Vydří</t>
  </si>
  <si>
    <t>Datum:</t>
  </si>
  <si>
    <t>22. 2. 2021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</si>
  <si>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</si>
  <si>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</si>
  <si>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</si>
  <si>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</si>
  <si>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</si>
  <si>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</si>
  <si>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</si>
  <si>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Ing.Zdeněk Hejtman, Dačice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</si>
  <si>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</si>
  <si>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</si>
  <si>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</si>
  <si>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</si>
  <si>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</si>
  <si>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</si>
  <si>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</si>
  <si>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</si>
  <si>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</si>
  <si>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</si>
  <si>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</si>
  <si>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</si>
  <si>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</si>
  <si>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</si>
  <si>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</si>
  <si>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</si>
  <si>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</si>
  <si>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</si>
  <si>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</si>
  <si>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</si>
  <si>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</si>
  <si>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</si>
  <si>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</si>
  <si>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</si>
  <si>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</si>
  <si>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</si>
  <si>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</si>
  <si>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</si>
  <si>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</si>
  <si>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</si>
  <si>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</si>
  <si>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</si>
  <si>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</si>
  <si>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</si>
  <si>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</si>
  <si>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</si>
  <si>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</si>
  <si>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</si>
  <si>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</si>
  <si>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</si>
  <si>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</si>
  <si>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</si>
  <si>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</si>
  <si>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Rybník Dolní</t>
  </si>
  <si>
    <t>STA</t>
  </si>
  <si>
    <t>1</t>
  </si>
  <si>
    <t>{08707dee-2fef-4810-b8e2-44dfe507d6e6}</t>
  </si>
  <si>
    <t>833 15 23</t>
  </si>
  <si>
    <t>2</t>
  </si>
  <si>
    <t>/</t>
  </si>
  <si>
    <t>01</t>
  </si>
  <si>
    <t>hráz</t>
  </si>
  <si>
    <t>Soupis</t>
  </si>
  <si>
    <t>{9c96f2c7-6cfa-43b7-b3a5-2fa3cac6c199}</t>
  </si>
  <si>
    <t>02</t>
  </si>
  <si>
    <t>výpustné zařízení</t>
  </si>
  <si>
    <t>{8ff8613f-cb3b-4429-b7df-2d9b96690c03}</t>
  </si>
  <si>
    <t>03</t>
  </si>
  <si>
    <t>úpravy ve zdrži</t>
  </si>
  <si>
    <t>{b15c70b9-092b-48e5-a16b-648fdf4e47cb}</t>
  </si>
  <si>
    <t>SO 02</t>
  </si>
  <si>
    <t>Odběrný objekt</t>
  </si>
  <si>
    <t>{752a1c1c-5a95-4f13-b0a2-ccb6525433a5}</t>
  </si>
  <si>
    <t>VON</t>
  </si>
  <si>
    <t>Vedlejší a ostatní náklady</t>
  </si>
  <si>
    <t>{14210138-95c4-493e-a302-76d3cd1d87ca}</t>
  </si>
  <si>
    <t>KRYCÍ LIST SOUPISU PRACÍ</t>
  </si>
  <si>
    <t>Objekt:</t>
  </si>
  <si>
    <t>SO 01 - Rybník Dolní</t>
  </si>
  <si>
    <t>Soupis:</t>
  </si>
  <si>
    <t>01 - hráz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</si>
  <si>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</si>
  <si>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</si>
  <si>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</si>
  <si>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</si>
  <si>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</si>
  <si>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</si>
  <si>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</si>
  <si>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</si>
  <si>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</si>
  <si>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</si>
  <si>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</si>
  <si>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</si>
  <si>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</si>
  <si>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</si>
  <si>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</si>
  <si>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</si>
  <si>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</si>
  <si>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</si>
  <si>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</si>
  <si>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</si>
  <si>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</si>
  <si>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</si>
  <si>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</si>
  <si>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</si>
  <si>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</si>
  <si>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</si>
  <si>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171103201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</si>
  <si>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</si>
  <si>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m3</t>
  </si>
  <si>
    <t>CS ÚRS 2021 01</t>
  </si>
  <si>
    <t>4</t>
  </si>
  <si>
    <t>-1588777034</t>
  </si>
  <si>
    <t>VV</t>
  </si>
  <si>
    <t>930+1568,1"výkres číslo D.1 - 2</t>
  </si>
  <si>
    <t>181351113</t>
  </si>
  <si>
    <t>Rozprostření a urovnání ornice v rovině nebo ve svahu sklonu do 1:5 strojně při souvislé ploše přes 500 m2, tl. vrstvy do 200 mm</t>
  </si>
  <si>
    <t>m2</t>
  </si>
  <si>
    <t>831811658</t>
  </si>
  <si>
    <t>338,000"výkres číslo D.1 - 2</t>
  </si>
  <si>
    <t>3</t>
  </si>
  <si>
    <t>181411121</t>
  </si>
  <si>
    <t>Založení trávníku na půdě předem připravené plochy do 1000 m2 výsevem včetně utažení lučního v rovině nebo na svahu do 1:5</t>
  </si>
  <si>
    <t>20582636</t>
  </si>
  <si>
    <t>M</t>
  </si>
  <si>
    <t>00572472</t>
  </si>
  <si>
    <t>osivo směs travní krajinná-rovinná</t>
  </si>
  <si>
    <t>kg</t>
  </si>
  <si>
    <t>8</t>
  </si>
  <si>
    <t>1171598914</t>
  </si>
  <si>
    <t>338*0,02 'Přepočtené koeficientem množství</t>
  </si>
  <si>
    <t>5</t>
  </si>
  <si>
    <t>181451122</t>
  </si>
  <si>
    <t>Založení trávníku na půdě předem připravené plochy přes 1000 m2 výsevem včetně utažení lučního na svahu přes 1:5 do 1:2</t>
  </si>
  <si>
    <t>1291610806</t>
  </si>
  <si>
    <t>1945"výkres číslo D.1 - 2</t>
  </si>
  <si>
    <t>6</t>
  </si>
  <si>
    <t>00572474</t>
  </si>
  <si>
    <t>osivo směs travní krajinná-svahová</t>
  </si>
  <si>
    <t>554693076</t>
  </si>
  <si>
    <t>1945*0,02 'Přepočtené koeficientem množství</t>
  </si>
  <si>
    <t>7</t>
  </si>
  <si>
    <t>182251101</t>
  </si>
  <si>
    <t>Svahování trvalých svahů do projektovaných profilů strojně s potřebným přemístěním výkopku při svahování násypů v jakékoliv hornině</t>
  </si>
  <si>
    <t>-133065383</t>
  </si>
  <si>
    <t>1055+160+1945+338"výkres číslo D.1 - 2</t>
  </si>
  <si>
    <t>182351133</t>
  </si>
  <si>
    <t>Rozprostření a urovnání ornice ve svahu sklonu přes 1:5 strojně při souvislé ploše přes 500 m2, tl. vrstvy do 200 mm</t>
  </si>
  <si>
    <t>-1052737093</t>
  </si>
  <si>
    <t>Vodorovné konstrukce</t>
  </si>
  <si>
    <t>9</t>
  </si>
  <si>
    <t>461211711</t>
  </si>
  <si>
    <t>Patka z lomového kamene lomařsky upraveného pro dlažbu zděná na sucho bez výplně spár</t>
  </si>
  <si>
    <t>-1643034852</t>
  </si>
  <si>
    <t>91,3"návodní svah</t>
  </si>
  <si>
    <t>61,3"vzdušný svah</t>
  </si>
  <si>
    <t xml:space="preserve">0,9"stabilizační patka </t>
  </si>
  <si>
    <t>Součet</t>
  </si>
  <si>
    <t>10</t>
  </si>
  <si>
    <t>464511111</t>
  </si>
  <si>
    <t>Pohoz dna nebo svahů jakékoliv tloušťky z lomového kamene neupraveného tříděného z terénu</t>
  </si>
  <si>
    <t>-1754926177</t>
  </si>
  <si>
    <t>1055*0,3"návodní líc</t>
  </si>
  <si>
    <t>160*0,3"vzdušný svah</t>
  </si>
  <si>
    <t>11</t>
  </si>
  <si>
    <t>464511122</t>
  </si>
  <si>
    <t>Pohoz dna nebo svahů jakékoliv tloušťky z kamene záhozového z terénu, hmotnosti jednotlivých kamenů do 200 kg</t>
  </si>
  <si>
    <t>964084901</t>
  </si>
  <si>
    <t>24*0,3"odtokové koryto</t>
  </si>
  <si>
    <t>12,5*0,3"stávající koryto</t>
  </si>
  <si>
    <t>Součet"výkres číslo D.1 - 2</t>
  </si>
  <si>
    <t>12</t>
  </si>
  <si>
    <t>464531112</t>
  </si>
  <si>
    <t>Pohoz dna nebo svahů jakékoliv tloušťky z hrubého drceného kameniva, z terénu, frakce 63 - 125 mm</t>
  </si>
  <si>
    <t>1667344531</t>
  </si>
  <si>
    <t xml:space="preserve">93,6*0,2"odtokové koryto </t>
  </si>
  <si>
    <t>998</t>
  </si>
  <si>
    <t>Přesun hmot</t>
  </si>
  <si>
    <t>13</t>
  </si>
  <si>
    <t>998321011</t>
  </si>
  <si>
    <t>Přesun hmot pro objekty hráze přehradní zemní a kamenité dopravní vzdálenost do 500 m</t>
  </si>
  <si>
    <t>t</t>
  </si>
  <si>
    <t>41146743</t>
  </si>
  <si>
    <t>02 - výpustné zařízení</t>
  </si>
  <si>
    <t xml:space="preserve">    3 - Svislé a kompletní konstrukce</t>
  </si>
  <si>
    <t xml:space="preserve">    8 - Trubní vedení</t>
  </si>
  <si>
    <t xml:space="preserve">    9 - Ostatní konstrukce a práce, bourání</t>
  </si>
  <si>
    <t>PSV - Práce a dodávky PSV</t>
  </si>
  <si>
    <t xml:space="preserve">    767 - Konstrukce zámečnické</t>
  </si>
  <si>
    <t>Svislé a kompletní konstrukce</t>
  </si>
  <si>
    <t>320101112</t>
  </si>
  <si>
    <t>Osazení betonových a železobetonových prefabrikátů hmotnosti jednotlivě přes 1 000 do 5 000 kg</t>
  </si>
  <si>
    <t>323392482</t>
  </si>
  <si>
    <t>3*1,5*0,215*2"podkladní panely</t>
  </si>
  <si>
    <t>1,4*1,23*4,2"požerák</t>
  </si>
  <si>
    <t>Součet"výkres číslo D.1 - 7</t>
  </si>
  <si>
    <t>59381005</t>
  </si>
  <si>
    <t>panel silniční 3,00x1,50x0,215m</t>
  </si>
  <si>
    <t>kus</t>
  </si>
  <si>
    <t>753540819</t>
  </si>
  <si>
    <t>2"výkres číslo D.1 - 7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</si>
  <si>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</si>
  <si>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</si>
  <si>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78845863</t>
  </si>
  <si>
    <t>3,9"výkres číslo D.1 - 7</t>
  </si>
  <si>
    <t>0,85*0,7*0,8+(0,85+0,25)*0,5*0,6*0,7"výkres číslo D.1 - 8</t>
  </si>
  <si>
    <t>4,3*2,3*0,4"VO2 výkres číslo D.1 - 2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</si>
  <si>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</si>
  <si>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</si>
  <si>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-1040737923</t>
  </si>
  <si>
    <t>(2,44+2,27)*2*1,1"výkres číslo D.1 - 7</t>
  </si>
  <si>
    <t>(0,85+0,7)*2*0,8</t>
  </si>
  <si>
    <t>0,85*2*0,6+0,7*2*0,8+0,7*0,6+0,7*0,7"výkres číslo D.1 - 8</t>
  </si>
  <si>
    <t>(4,3+0,4)*2*2,3"výkres číslo D.1 - 2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</si>
  <si>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</si>
  <si>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</si>
  <si>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39240122</t>
  </si>
  <si>
    <t>SPCM3204</t>
  </si>
  <si>
    <t>prefabrikovaný železobetonový požerák uzavřený, dvoudlužový, vni rozměr 80 x 100cm, zabudované vodící profily pro dluže, vnitřní kovový žebřík</t>
  </si>
  <si>
    <t>m</t>
  </si>
  <si>
    <t>758419512</t>
  </si>
  <si>
    <t>463212111</t>
  </si>
  <si>
    <t>Rovnanina z lomového kamene upraveného, tříděného jakékoliv tloušťky rovnaniny s vyklínováním spár a dutin úlomky kamene</t>
  </si>
  <si>
    <t>1941690754</t>
  </si>
  <si>
    <t>((2+1)*0,5*1+(2+0,7)*0,5*1)*0,3"výkres číslo D.1 - 8</t>
  </si>
  <si>
    <t>Trubní vedení</t>
  </si>
  <si>
    <t>871370420</t>
  </si>
  <si>
    <t>Montáž kanalizačního potrubí z plastů z polypropylenu PP korugovaného nebo žebrovaného SN 12 DN 300</t>
  </si>
  <si>
    <t>-1124865926</t>
  </si>
  <si>
    <t>18,1"výkres číslo D.1 - 2</t>
  </si>
  <si>
    <t>28617285</t>
  </si>
  <si>
    <t>trubka kanalizační PP korugovaná se zesílenou stěnou /duté žebro/ DN 300x6000mm SN12</t>
  </si>
  <si>
    <t>-915947414</t>
  </si>
  <si>
    <t>18,1*1,1 'Přepočtené koeficientem množství</t>
  </si>
  <si>
    <t>880101501</t>
  </si>
  <si>
    <t>Napojení požeráku na přítokové a odtokové potrubí D 340 s utěsněním prostupu</t>
  </si>
  <si>
    <t>2047003878</t>
  </si>
  <si>
    <t>880101502</t>
  </si>
  <si>
    <t>Příplatek za šikmé seříznutí potrubí u nátokového objektu</t>
  </si>
  <si>
    <t>2101295499</t>
  </si>
  <si>
    <t>1"výkres číslo D.1 - 8</t>
  </si>
  <si>
    <t>Ostatní konstrukce a práce, bourání</t>
  </si>
  <si>
    <t>934956123</t>
  </si>
  <si>
    <t>Přepadová a ochranná zařízení nádrží dřevěná hradítka (dluže požeráku) š.150 mm, bez nátěru, s potřebným kováním z dubového dřeva, tl. 40 mm</t>
  </si>
  <si>
    <t>-1474598838</t>
  </si>
  <si>
    <t>0,82*3*2"výkres číslo D.1 - 7</t>
  </si>
  <si>
    <t>998322011</t>
  </si>
  <si>
    <t>Přesun hmot pro objekty hráze přehradní zděné, betonové, železobetonové dopravní vzdálenost do 500 m</t>
  </si>
  <si>
    <t>88254463</t>
  </si>
  <si>
    <t>PSV</t>
  </si>
  <si>
    <t>Práce a dodávky PSV</t>
  </si>
  <si>
    <t>767</t>
  </si>
  <si>
    <t>Konstrukce zámečnické</t>
  </si>
  <si>
    <t>14</t>
  </si>
  <si>
    <t>767101201</t>
  </si>
  <si>
    <t>Dodávka a osazení ocelového uzamykatelného poklopu požeráku 93 x 110cm s rámem, povrchová úprava zinkováním</t>
  </si>
  <si>
    <t>16</t>
  </si>
  <si>
    <t>1038951689</t>
  </si>
  <si>
    <t>1"výkres číslo D.1 - 7</t>
  </si>
  <si>
    <t>767101202</t>
  </si>
  <si>
    <t>Dodávka a osazení ocelových česlí nátokového objektu 50 x 75cm s roztečí 2,5cm, povrchová úprava žárovým zinkováním</t>
  </si>
  <si>
    <t>-1232273706</t>
  </si>
  <si>
    <t>03 - úpravy ve zdrži</t>
  </si>
  <si>
    <t>111151103</t>
  </si>
  <si>
    <t>Odstranění travin a rákosu strojně travin, při celkové ploše přes 500 m2</t>
  </si>
  <si>
    <t>312435394</t>
  </si>
  <si>
    <t>8000"výkres číslo D.1 - 2</t>
  </si>
  <si>
    <t>121151123</t>
  </si>
  <si>
    <t>Sejmutí ornice strojně při souvislé ploše přes 500 m2, tl. vrstvy do 200 mm</t>
  </si>
  <si>
    <t>2090319465</t>
  </si>
  <si>
    <t>532,5/0,1"výkres číslo D.1 - 2</t>
  </si>
  <si>
    <t>122251106</t>
  </si>
  <si>
    <t>Odkopávky a prokopávky nezapažené strojně v hornině třídy těžitelnosti I skupiny 3 přes 1 000 do 5 000 m3</t>
  </si>
  <si>
    <t>-898696481</t>
  </si>
  <si>
    <t>1283"prostor nádrže</t>
  </si>
  <si>
    <t>930"zavázání hráze</t>
  </si>
  <si>
    <t>91,3"patka opevnění návodního líce</t>
  </si>
  <si>
    <t>61,3"patka opevnění vzdušného líce</t>
  </si>
  <si>
    <t>131,6"odtokové koryto</t>
  </si>
  <si>
    <t>0,9"patka opevnění stávajícího koryta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</si>
  <si>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</si>
  <si>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</si>
  <si>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1719734245</t>
  </si>
  <si>
    <t>167151111</t>
  </si>
  <si>
    <t>Nakládání, skládání a překládání neulehlého výkopku nebo sypaniny strojně nakládání, množství přes 100 m3, z hornin třídy těžitelnosti I, skupiny 1 až 3</t>
  </si>
  <si>
    <t>-467526750</t>
  </si>
  <si>
    <t>181951111</t>
  </si>
  <si>
    <t>Úprava pláně vyrovnáním výškových rozdílů strojně v hornině třídy těžitelnosti I, skupiny 1 až 3 bez zhutnění</t>
  </si>
  <si>
    <t>-1109157219</t>
  </si>
  <si>
    <t>120*6"výkres číslo D.1 - 2</t>
  </si>
  <si>
    <t>182151111</t>
  </si>
  <si>
    <t>Svahování trvalých svahů do projektovaných profilů strojně s potřebným přemístěním výkopku při svahování v zářezech v hornině třídy těžitelnosti I, skupiny 1 až 3</t>
  </si>
  <si>
    <t>-609895570</t>
  </si>
  <si>
    <t>3660*1,1+24+93,6+12,5"výkres číslo D.1 - 2</t>
  </si>
  <si>
    <t>SO 02 - Odběrný objekt</t>
  </si>
  <si>
    <t>121151103</t>
  </si>
  <si>
    <t>Sejmutí ornice strojně při souvislé ploše do 100 m2, tl. vrstvy do 200 mm</t>
  </si>
  <si>
    <t>-1139306983</t>
  </si>
  <si>
    <t>60*1"výkres číslo D.2 - 2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</si>
  <si>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</si>
  <si>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</si>
  <si>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-1252815603</t>
  </si>
  <si>
    <t>2,1*0,4+3,54+5"výkres číslo D.2 - 2</t>
  </si>
  <si>
    <t>132251101</t>
  </si>
  <si>
    <t>Hloubení nezapažených rýh šířky do 800 mm strojně s urovnáním dna do předepsaného profilu a spádu v hornině třídy těžitelnosti I skupiny 3 do 20 m3</t>
  </si>
  <si>
    <t>-808935204</t>
  </si>
  <si>
    <t>2,2"betonový práh s hrazením</t>
  </si>
  <si>
    <t>Součet"výkres číslo D.2 - 3</t>
  </si>
  <si>
    <t>132254103</t>
  </si>
  <si>
    <t>Hloubení zapažených rýh šířky do 800 mm strojně s urovnáním dna do předepsaného profilu a spádu v hornině třídy těžitelnosti I skupiny 3 přes 50 do 100 m3</t>
  </si>
  <si>
    <t>-1794031319</t>
  </si>
  <si>
    <t>60*0,8*(1,25-0,2)"výkres číslo D.2 - 2</t>
  </si>
  <si>
    <t>133251101</t>
  </si>
  <si>
    <t>Hloubení nezapažených šachet strojně v hornině třídy těžitelnosti I skupiny 3 do 20 m3</t>
  </si>
  <si>
    <t>676370460</t>
  </si>
  <si>
    <t>0,4*0,3*0,82*2"stabilizační práh</t>
  </si>
  <si>
    <t>151811131</t>
  </si>
  <si>
    <t>Zřízení pažicích boxů pro pažení a rozepření stěn rýh podzemního vedení hloubka výkopu do 4 m, šířka do 1,2 m</t>
  </si>
  <si>
    <t>-1905050407</t>
  </si>
  <si>
    <t>60*1,25*2"výkres číslo D.2 - 2</t>
  </si>
  <si>
    <t>151811231</t>
  </si>
  <si>
    <t>Odstranění pažicích boxů pro pažení a rozepření stěn rýh podzemního vedení hloubka výkopu do 4 m, šířka do 1,2 m</t>
  </si>
  <si>
    <t>-1048093513</t>
  </si>
  <si>
    <t>171203111</t>
  </si>
  <si>
    <t>Uložení výkopku bez zhutnění s hrubým rozhrnutím v rovině nebo na svahu do 1:5</t>
  </si>
  <si>
    <t>-359962834</t>
  </si>
  <si>
    <t>9,38+2,2+0,197+50,4-17,994-26,4"položky dílu 1</t>
  </si>
  <si>
    <t>174151101</t>
  </si>
  <si>
    <t>Zásyp sypaninou z jakékoliv horniny strojně s uložením výkopku ve vrstvách se zhutněním jam, šachet, rýh nebo kolem objektů v těchto vykopávkách</t>
  </si>
  <si>
    <t>1185366759</t>
  </si>
  <si>
    <t>60*0,8*(1,25-0,2-0,1-0,4)"výkres číslo D.2 - 2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</si>
  <si>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</si>
  <si>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</si>
  <si>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-750381601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</si>
  <si>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</si>
  <si>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</si>
  <si>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-2124581620</t>
  </si>
  <si>
    <t>60*(0,8*0,4-pi*0,08*0,08)"výkres číslo D.2 - 2</t>
  </si>
  <si>
    <t>181351003</t>
  </si>
  <si>
    <t>Rozprostření a urovnání ornice v rovině nebo ve svahu sklonu do 1:5 strojně při souvislé ploše do 100 m2, tl. vrstvy do 200 mm</t>
  </si>
  <si>
    <t>-2127669813</t>
  </si>
  <si>
    <t>-355807302</t>
  </si>
  <si>
    <t>60*3"výkres číslo D.2 - 2</t>
  </si>
  <si>
    <t>954148126</t>
  </si>
  <si>
    <t>180*0,02 'Přepočtené koeficientem množství</t>
  </si>
  <si>
    <t>-586612363</t>
  </si>
  <si>
    <t>60*2"výkres číslo D.2 - 2</t>
  </si>
  <si>
    <t>-1961842117</t>
  </si>
  <si>
    <t>17</t>
  </si>
  <si>
    <t>-1079804965</t>
  </si>
  <si>
    <t>(0,4+0,3)*2*0,82*2</t>
  </si>
  <si>
    <t>(2,5+0,6+2,2+0,4)*2*0,8</t>
  </si>
  <si>
    <t>18</t>
  </si>
  <si>
    <t>1455302071</t>
  </si>
  <si>
    <t>19</t>
  </si>
  <si>
    <t>350501501</t>
  </si>
  <si>
    <t>Dodávka a osazení ocelového U profilu s dřevěnou dluží</t>
  </si>
  <si>
    <t>-1624414061</t>
  </si>
  <si>
    <t>1"výkres číslo D.2 - 3</t>
  </si>
  <si>
    <t>20</t>
  </si>
  <si>
    <t>451313521</t>
  </si>
  <si>
    <t>Podkladní vrstva z betonu prostého pod dlažbu se zvýšenými nároky na prostředí tl. přes 100 do 150 mm</t>
  </si>
  <si>
    <t>648375023</t>
  </si>
  <si>
    <t>1,100"výkres číslo D.2 - 3</t>
  </si>
  <si>
    <t>1"výkres číslo D.2 - 2</t>
  </si>
  <si>
    <t>451572111</t>
  </si>
  <si>
    <t>Lože pod potrubí, stoky a drobné objekty v otevřeném výkopu z kameniva drobného těženého 0 až 4 mm</t>
  </si>
  <si>
    <t>1579400568</t>
  </si>
  <si>
    <t>60*0,8*0,1"výkres číslo D.2 - 2</t>
  </si>
  <si>
    <t>22</t>
  </si>
  <si>
    <t>-1415019119</t>
  </si>
  <si>
    <t>11,8*0,3"výkres číslo D.2 - 3</t>
  </si>
  <si>
    <t>23</t>
  </si>
  <si>
    <t>465513227</t>
  </si>
  <si>
    <t>Dlažba z lomového kamene lomařsky upraveného na cementovou maltu, s vyspárováním cementovou maltou, tl. kamene 250 mm</t>
  </si>
  <si>
    <t>-624473082</t>
  </si>
  <si>
    <t>1,1"výkres číslo D.2 - 3</t>
  </si>
  <si>
    <t>24</t>
  </si>
  <si>
    <t>871315231</t>
  </si>
  <si>
    <t>Kanalizační potrubí z tvrdého PVC v otevřeném výkopu ve sklonu do 20 %, hladkého plnostěnného jednovrstvého, tuhost třídy SN 10 DN 160</t>
  </si>
  <si>
    <t>-915979653</t>
  </si>
  <si>
    <t>60"výkres číslo D.2 - 2</t>
  </si>
  <si>
    <t>25</t>
  </si>
  <si>
    <t>Příplatek za šikmé seříznutí čela potrubí DN 150</t>
  </si>
  <si>
    <t>-426362333</t>
  </si>
  <si>
    <t>26</t>
  </si>
  <si>
    <t>226088905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</si>
  <si>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</si>
  <si>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</si>
  <si>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</si>
  <si>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</si>
  <si>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</si>
  <si>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</si>
  <si>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</si>
  <si>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</si>
  <si>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</si>
  <si>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</si>
  <si>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</si>
  <si>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</si>
  <si>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</si>
  <si>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</si>
  <si>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1111795595</t>
  </si>
  <si>
    <t>012303001</t>
  </si>
  <si>
    <t>Geodetické práce po výstavbě - geometrický plán</t>
  </si>
  <si>
    <t>1815438374</t>
  </si>
  <si>
    <t>013254001</t>
  </si>
  <si>
    <t>Dokumentace skutečného provedení stavby prováděna dle vyhlášky č.499/2006 sb. příloha č.7- 3x tištěné paré, 1x elektronicky na CD</t>
  </si>
  <si>
    <t>925946812</t>
  </si>
  <si>
    <t>VRN3</t>
  </si>
  <si>
    <t>Zařízení staveniště</t>
  </si>
  <si>
    <t>034002000</t>
  </si>
  <si>
    <t>Zabezpečení staveniště</t>
  </si>
  <si>
    <t>356914047</t>
  </si>
  <si>
    <t>VRN4</t>
  </si>
  <si>
    <t>Inženýrská činnost</t>
  </si>
  <si>
    <t>045203000</t>
  </si>
  <si>
    <t>Kompletační činnost /doklady ke kolaudaci/</t>
  </si>
  <si>
    <t>-1004067010</t>
  </si>
  <si>
    <t>045303000</t>
  </si>
  <si>
    <t xml:space="preserve">Koordinační činnost </t>
  </si>
  <si>
    <t>-778606922</t>
  </si>
  <si>
    <t>VRN7</t>
  </si>
  <si>
    <t>Provozní vlivy</t>
  </si>
  <si>
    <t>072002001</t>
  </si>
  <si>
    <t>Silniční provoz - dopravně-inženýrské opatření, dočasné dopravní značení, čištění mechanizace před vjezdem na komunkaci, čištění komunikací, zajištění přístupu a obslužnosti (návrh, vyřízení, realizace)</t>
  </si>
  <si>
    <t>842368405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</si>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</sst>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4" fontId="21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7" fillId="0" borderId="2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/>
    </xf>
    <xf numFmtId="0" fontId="40" fillId="0" borderId="7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7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39" fillId="0" borderId="8" xfId="0" applyFont="1" applyBorder="1" applyAlignment="1">
      <alignment horizontal="left"/>
    </xf>
    <xf numFmtId="0" fontId="42" fillId="0" borderId="8" xfId="0" applyFont="1" applyBorder="1" applyAlignment="1">
      <alignment/>
    </xf>
    <xf numFmtId="0" fontId="37" fillId="0" borderId="5" xfId="0" applyFont="1" applyBorder="1" applyAlignment="1">
      <alignment vertical="top"/>
    </xf>
    <xf numFmtId="0" fontId="37" fillId="0" borderId="6" xfId="0" applyFont="1" applyBorder="1" applyAlignment="1">
      <alignment vertical="top"/>
    </xf>
    <xf numFmtId="0" fontId="37" fillId="0" borderId="7" xfId="0" applyFont="1" applyBorder="1" applyAlignment="1">
      <alignment vertical="top"/>
    </xf>
    <xf numFmtId="0" fontId="37" fillId="0" borderId="8" xfId="0" applyFont="1" applyBorder="1" applyAlignment="1">
      <alignment vertical="top"/>
    </xf>
    <xf numFmtId="0" fontId="37" fillId="0" borderId="9" xfId="0" applyFont="1" applyBorder="1" applyAlignment="1">
      <alignment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3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0" fillId="0" borderId="10" xfId="0" applyBorder="1" applyProtection="1">
      <protection/>
    </xf>
    <xf numFmtId="0" fontId="0" fillId="0" borderId="15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6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4" fontId="17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8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0" fontId="5" fillId="5" borderId="12" xfId="0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4" fontId="5" fillId="5" borderId="12" xfId="0" applyNumberFormat="1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1" fillId="3" borderId="18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left"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right" vertical="center"/>
      <protection/>
    </xf>
    <xf numFmtId="0" fontId="21" fillId="3" borderId="19" xfId="0" applyFont="1" applyFill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24" xfId="0" applyNumberFormat="1" applyFont="1" applyBorder="1" applyAlignment="1" applyProtection="1">
      <alignment vertical="center"/>
      <protection/>
    </xf>
    <xf numFmtId="4" fontId="27" fillId="0" borderId="28" xfId="0" applyNumberFormat="1" applyFont="1" applyBorder="1" applyAlignment="1" applyProtection="1">
      <alignment vertical="center"/>
      <protection/>
    </xf>
    <xf numFmtId="4" fontId="27" fillId="0" borderId="29" xfId="0" applyNumberFormat="1" applyFont="1" applyBorder="1" applyAlignment="1" applyProtection="1">
      <alignment vertical="center"/>
      <protection/>
    </xf>
    <xf numFmtId="166" fontId="27" fillId="0" borderId="29" xfId="0" applyNumberFormat="1" applyFont="1" applyBorder="1" applyAlignment="1" applyProtection="1">
      <alignment vertical="center"/>
      <protection/>
    </xf>
    <xf numFmtId="4" fontId="27" fillId="0" borderId="30" xfId="0" applyNumberFormat="1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8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horizontal="right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4" fontId="5" fillId="3" borderId="12" xfId="0" applyNumberFormat="1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4" fontId="8" fillId="0" borderId="2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1" fillId="3" borderId="25" xfId="0" applyFont="1" applyFill="1" applyBorder="1" applyAlignment="1" applyProtection="1">
      <alignment horizontal="center" vertical="center" wrapText="1"/>
      <protection/>
    </xf>
    <xf numFmtId="0" fontId="21" fillId="3" borderId="26" xfId="0" applyFont="1" applyFill="1" applyBorder="1" applyAlignment="1" applyProtection="1">
      <alignment horizontal="center" vertical="center" wrapText="1"/>
      <protection/>
    </xf>
    <xf numFmtId="0" fontId="21" fillId="3" borderId="2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22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1" xfId="0" applyFont="1" applyBorder="1" applyAlignment="1" applyProtection="1">
      <alignment horizontal="center" vertical="center"/>
      <protection/>
    </xf>
    <xf numFmtId="49" fontId="21" fillId="0" borderId="1" xfId="0" applyNumberFormat="1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 applyProtection="1">
      <alignment horizontal="center" vertical="center" wrapText="1"/>
      <protection/>
    </xf>
    <xf numFmtId="167" fontId="21" fillId="0" borderId="1" xfId="0" applyNumberFormat="1" applyFont="1" applyBorder="1" applyAlignment="1" applyProtection="1">
      <alignment vertical="center"/>
      <protection/>
    </xf>
    <xf numFmtId="4" fontId="21" fillId="0" borderId="1" xfId="0" applyNumberFormat="1" applyFont="1" applyBorder="1" applyAlignment="1" applyProtection="1">
      <alignment vertical="center"/>
      <protection/>
    </xf>
    <xf numFmtId="0" fontId="22" fillId="2" borderId="23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24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5" fillId="0" borderId="1" xfId="0" applyFont="1" applyBorder="1" applyAlignment="1" applyProtection="1">
      <alignment horizontal="center" vertical="center"/>
      <protection/>
    </xf>
    <xf numFmtId="49" fontId="35" fillId="0" borderId="1" xfId="0" applyNumberFormat="1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left" vertical="center" wrapText="1"/>
      <protection/>
    </xf>
    <xf numFmtId="0" fontId="35" fillId="0" borderId="1" xfId="0" applyFont="1" applyBorder="1" applyAlignment="1" applyProtection="1">
      <alignment horizontal="center" vertical="center" wrapText="1"/>
      <protection/>
    </xf>
    <xf numFmtId="167" fontId="35" fillId="0" borderId="1" xfId="0" applyNumberFormat="1" applyFont="1" applyBorder="1" applyAlignment="1" applyProtection="1">
      <alignment vertical="center"/>
      <protection/>
    </xf>
    <xf numFmtId="4" fontId="35" fillId="0" borderId="1" xfId="0" applyNumberFormat="1" applyFont="1" applyBorder="1" applyAlignment="1" applyProtection="1">
      <alignment vertical="center"/>
      <protection/>
    </xf>
    <xf numFmtId="0" fontId="36" fillId="0" borderId="15" xfId="0" applyFont="1" applyBorder="1" applyAlignment="1" applyProtection="1">
      <alignment vertical="center"/>
      <protection/>
    </xf>
    <xf numFmtId="0" fontId="35" fillId="2" borderId="23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2" fillId="2" borderId="28" xfId="0" applyFont="1" applyFill="1" applyBorder="1" applyAlignment="1" applyProtection="1">
      <alignment horizontal="left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166" fontId="22" fillId="0" borderId="29" xfId="0" applyNumberFormat="1" applyFont="1" applyBorder="1" applyAlignment="1" applyProtection="1">
      <alignment vertical="center"/>
      <protection/>
    </xf>
    <xf numFmtId="166" fontId="22" fillId="0" borderId="3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21" fillId="3" borderId="26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12" customWidth="1"/>
    <col min="2" max="2" width="1.7109375" style="112" customWidth="1"/>
    <col min="3" max="3" width="4.140625" style="112" customWidth="1"/>
    <col min="4" max="33" width="2.7109375" style="112" customWidth="1"/>
    <col min="34" max="34" width="3.28125" style="112" customWidth="1"/>
    <col min="35" max="35" width="31.7109375" style="112" customWidth="1"/>
    <col min="36" max="37" width="2.421875" style="112" customWidth="1"/>
    <col min="38" max="38" width="8.28125" style="112" customWidth="1"/>
    <col min="39" max="39" width="3.28125" style="112" customWidth="1"/>
    <col min="40" max="40" width="13.28125" style="112" customWidth="1"/>
    <col min="41" max="41" width="7.421875" style="112" customWidth="1"/>
    <col min="42" max="42" width="4.140625" style="112" customWidth="1"/>
    <col min="43" max="43" width="15.7109375" style="112" customWidth="1"/>
    <col min="44" max="44" width="13.7109375" style="112" customWidth="1"/>
    <col min="45" max="47" width="25.8515625" style="112" hidden="1" customWidth="1"/>
    <col min="48" max="49" width="21.7109375" style="112" hidden="1" customWidth="1"/>
    <col min="50" max="51" width="25.00390625" style="112" hidden="1" customWidth="1"/>
    <col min="52" max="52" width="21.7109375" style="112" hidden="1" customWidth="1"/>
    <col min="53" max="53" width="19.140625" style="112" hidden="1" customWidth="1"/>
    <col min="54" max="54" width="25.00390625" style="112" hidden="1" customWidth="1"/>
    <col min="55" max="55" width="21.7109375" style="112" hidden="1" customWidth="1"/>
    <col min="56" max="56" width="19.140625" style="112" hidden="1" customWidth="1"/>
    <col min="57" max="57" width="66.421875" style="112" customWidth="1"/>
    <col min="58" max="70" width="9.28125" style="112" customWidth="1"/>
    <col min="71" max="91" width="9.28125" style="112" hidden="1" customWidth="1"/>
    <col min="92" max="16384" width="9.28125" style="112" customWidth="1"/>
  </cols>
  <sheetData>
    <row r="1" spans="1:74" ht="12">
      <c r="A1" s="111" t="s">
        <v>0</v>
      </c>
      <c r="AZ1" s="111" t="s">
        <v>1</v>
      </c>
      <c r="BA1" s="111" t="s">
        <v>2</v>
      </c>
      <c r="BB1" s="111" t="s">
        <v>3</v>
      </c>
      <c r="BT1" s="111" t="s">
        <v>4</v>
      </c>
      <c r="BU1" s="111" t="s">
        <v>4</v>
      </c>
      <c r="BV1" s="111" t="s">
        <v>5</v>
      </c>
    </row>
    <row r="2" spans="44:72" ht="36.95" customHeight="1">
      <c r="AR2" s="113" t="s">
        <v>6</v>
      </c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S2" s="115" t="s">
        <v>7</v>
      </c>
      <c r="BT2" s="115" t="s">
        <v>8</v>
      </c>
    </row>
    <row r="3" spans="2:72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8"/>
      <c r="BS3" s="115" t="s">
        <v>7</v>
      </c>
      <c r="BT3" s="115" t="s">
        <v>9</v>
      </c>
    </row>
    <row r="4" spans="2:71" ht="24.95" customHeight="1">
      <c r="B4" s="118"/>
      <c r="D4" s="119" t="s">
        <v>10</v>
      </c>
      <c r="AR4" s="118"/>
      <c r="AS4" s="120" t="s">
        <v>11</v>
      </c>
      <c r="BE4" s="121" t="s">
        <v>12</v>
      </c>
      <c r="BS4" s="115" t="s">
        <v>13</v>
      </c>
    </row>
    <row r="5" spans="2:71" ht="12" customHeight="1">
      <c r="B5" s="118"/>
      <c r="D5" s="122" t="s">
        <v>14</v>
      </c>
      <c r="K5" s="123" t="s">
        <v>15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R5" s="118"/>
      <c r="BE5" s="124" t="s">
        <v>16</v>
      </c>
      <c r="BS5" s="115" t="s">
        <v>7</v>
      </c>
    </row>
    <row r="6" spans="2:71" ht="36.95" customHeight="1">
      <c r="B6" s="118"/>
      <c r="D6" s="125" t="s">
        <v>17</v>
      </c>
      <c r="K6" s="126" t="s">
        <v>18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R6" s="118"/>
      <c r="BE6" s="127"/>
      <c r="BS6" s="115" t="s">
        <v>7</v>
      </c>
    </row>
    <row r="7" spans="2:71" ht="12" customHeight="1">
      <c r="B7" s="118"/>
      <c r="D7" s="128" t="s">
        <v>19</v>
      </c>
      <c r="K7" s="129" t="s">
        <v>20</v>
      </c>
      <c r="AK7" s="128" t="s">
        <v>21</v>
      </c>
      <c r="AN7" s="129" t="s">
        <v>3</v>
      </c>
      <c r="AR7" s="118"/>
      <c r="BE7" s="127"/>
      <c r="BS7" s="115" t="s">
        <v>7</v>
      </c>
    </row>
    <row r="8" spans="2:71" ht="12" customHeight="1">
      <c r="B8" s="118"/>
      <c r="D8" s="128" t="s">
        <v>22</v>
      </c>
      <c r="K8" s="129" t="s">
        <v>23</v>
      </c>
      <c r="AK8" s="128" t="s">
        <v>24</v>
      </c>
      <c r="AN8" s="3" t="s">
        <v>25</v>
      </c>
      <c r="AR8" s="118"/>
      <c r="BE8" s="127"/>
      <c r="BS8" s="115" t="s">
        <v>7</v>
      </c>
    </row>
    <row r="9" spans="2:71" ht="14.45" customHeight="1">
      <c r="B9" s="118"/>
      <c r="AR9" s="118"/>
      <c r="BE9" s="127"/>
      <c r="BS9" s="115" t="s">
        <v>7</v>
      </c>
    </row>
    <row r="10" spans="2:71" ht="12" customHeight="1">
      <c r="B10" s="118"/>
      <c r="D10" s="128" t="s">
        <v>26</v>
      </c>
      <c r="AK10" s="128" t="s">
        <v>27</v>
      </c>
      <c r="AN10" s="129" t="s">
        <v>3</v>
      </c>
      <c r="AR10" s="118"/>
      <c r="BE10" s="127"/>
      <c r="BS10" s="115" t="s">
        <v>7</v>
      </c>
    </row>
    <row r="11" spans="2:71" ht="18.4" customHeight="1">
      <c r="B11" s="118"/>
      <c r="E11" s="129" t="s">
        <v>28</v>
      </c>
      <c r="AK11" s="128" t="s">
        <v>29</v>
      </c>
      <c r="AN11" s="129" t="s">
        <v>3</v>
      </c>
      <c r="AR11" s="118"/>
      <c r="BE11" s="127"/>
      <c r="BS11" s="115" t="s">
        <v>7</v>
      </c>
    </row>
    <row r="12" spans="2:71" ht="6.95" customHeight="1">
      <c r="B12" s="118"/>
      <c r="AR12" s="118"/>
      <c r="BE12" s="127"/>
      <c r="BS12" s="115" t="s">
        <v>7</v>
      </c>
    </row>
    <row r="13" spans="2:71" ht="12" customHeight="1">
      <c r="B13" s="118"/>
      <c r="D13" s="128" t="s">
        <v>30</v>
      </c>
      <c r="AK13" s="128" t="s">
        <v>27</v>
      </c>
      <c r="AN13" s="4" t="s">
        <v>31</v>
      </c>
      <c r="AR13" s="118"/>
      <c r="BE13" s="127"/>
      <c r="BS13" s="115" t="s">
        <v>7</v>
      </c>
    </row>
    <row r="14" spans="2:71" ht="12.75">
      <c r="B14" s="118"/>
      <c r="E14" s="91" t="s">
        <v>31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28" t="s">
        <v>29</v>
      </c>
      <c r="AN14" s="4" t="s">
        <v>31</v>
      </c>
      <c r="AR14" s="118"/>
      <c r="BE14" s="127"/>
      <c r="BS14" s="115" t="s">
        <v>7</v>
      </c>
    </row>
    <row r="15" spans="2:71" ht="6.95" customHeight="1">
      <c r="B15" s="118"/>
      <c r="AR15" s="118"/>
      <c r="BE15" s="127"/>
      <c r="BS15" s="115" t="s">
        <v>4</v>
      </c>
    </row>
    <row r="16" spans="2:71" ht="12" customHeight="1">
      <c r="B16" s="118"/>
      <c r="D16" s="128" t="s">
        <v>32</v>
      </c>
      <c r="AK16" s="128" t="s">
        <v>27</v>
      </c>
      <c r="AN16" s="129" t="s">
        <v>3</v>
      </c>
      <c r="AR16" s="118"/>
      <c r="BE16" s="127"/>
      <c r="BS16" s="115" t="s">
        <v>4</v>
      </c>
    </row>
    <row r="17" spans="2:71" ht="18.4" customHeight="1">
      <c r="B17" s="118"/>
      <c r="E17" s="129" t="s">
        <v>33</v>
      </c>
      <c r="AK17" s="128" t="s">
        <v>29</v>
      </c>
      <c r="AN17" s="129" t="s">
        <v>3</v>
      </c>
      <c r="AR17" s="118"/>
      <c r="BE17" s="127"/>
      <c r="BS17" s="115" t="s">
        <v>34</v>
      </c>
    </row>
    <row r="18" spans="2:71" ht="6.95" customHeight="1">
      <c r="B18" s="118"/>
      <c r="AR18" s="118"/>
      <c r="BE18" s="127"/>
      <c r="BS18" s="115" t="s">
        <v>7</v>
      </c>
    </row>
    <row r="19" spans="2:71" ht="12" customHeight="1">
      <c r="B19" s="118"/>
      <c r="D19" s="128" t="s">
        <v>35</v>
      </c>
      <c r="AK19" s="128" t="s">
        <v>27</v>
      </c>
      <c r="AN19" s="129" t="s">
        <v>3</v>
      </c>
      <c r="AR19" s="118"/>
      <c r="BE19" s="127"/>
      <c r="BS19" s="115" t="s">
        <v>7</v>
      </c>
    </row>
    <row r="20" spans="2:71" ht="18.4" customHeight="1">
      <c r="B20" s="118"/>
      <c r="E20" s="129" t="s">
        <v>28</v>
      </c>
      <c r="AK20" s="128" t="s">
        <v>29</v>
      </c>
      <c r="AN20" s="129" t="s">
        <v>3</v>
      </c>
      <c r="AR20" s="118"/>
      <c r="BE20" s="127"/>
      <c r="BS20" s="115" t="s">
        <v>4</v>
      </c>
    </row>
    <row r="21" spans="2:57" ht="6.95" customHeight="1">
      <c r="B21" s="118"/>
      <c r="AR21" s="118"/>
      <c r="BE21" s="127"/>
    </row>
    <row r="22" spans="2:57" ht="12" customHeight="1">
      <c r="B22" s="118"/>
      <c r="D22" s="128" t="s">
        <v>36</v>
      </c>
      <c r="AR22" s="118"/>
      <c r="BE22" s="127"/>
    </row>
    <row r="23" spans="2:57" ht="47.25" customHeight="1">
      <c r="B23" s="118"/>
      <c r="E23" s="130" t="s">
        <v>37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R23" s="118"/>
      <c r="BE23" s="127"/>
    </row>
    <row r="24" spans="2:57" ht="6.95" customHeight="1">
      <c r="B24" s="118"/>
      <c r="AR24" s="118"/>
      <c r="BE24" s="127"/>
    </row>
    <row r="25" spans="2:57" ht="6.95" customHeight="1">
      <c r="B25" s="118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R25" s="118"/>
      <c r="BE25" s="127"/>
    </row>
    <row r="26" spans="1:57" s="138" customFormat="1" ht="25.9" customHeight="1">
      <c r="A26" s="132"/>
      <c r="B26" s="133"/>
      <c r="C26" s="132"/>
      <c r="D26" s="134" t="s">
        <v>38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>
        <f>ROUND(AG54,2)</f>
        <v>0</v>
      </c>
      <c r="AL26" s="137"/>
      <c r="AM26" s="137"/>
      <c r="AN26" s="137"/>
      <c r="AO26" s="137"/>
      <c r="AP26" s="132"/>
      <c r="AQ26" s="132"/>
      <c r="AR26" s="133"/>
      <c r="BE26" s="127"/>
    </row>
    <row r="27" spans="1:57" s="138" customFormat="1" ht="6.95" customHeight="1">
      <c r="A27" s="132"/>
      <c r="B27" s="133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  <c r="BE27" s="127"/>
    </row>
    <row r="28" spans="1:57" s="138" customFormat="1" ht="12.75">
      <c r="A28" s="132"/>
      <c r="B28" s="133"/>
      <c r="C28" s="132"/>
      <c r="D28" s="132"/>
      <c r="E28" s="132"/>
      <c r="F28" s="132"/>
      <c r="G28" s="132"/>
      <c r="H28" s="132"/>
      <c r="I28" s="132"/>
      <c r="J28" s="132"/>
      <c r="K28" s="132"/>
      <c r="L28" s="139" t="s">
        <v>39</v>
      </c>
      <c r="M28" s="139"/>
      <c r="N28" s="139"/>
      <c r="O28" s="139"/>
      <c r="P28" s="139"/>
      <c r="Q28" s="132"/>
      <c r="R28" s="132"/>
      <c r="S28" s="132"/>
      <c r="T28" s="132"/>
      <c r="U28" s="132"/>
      <c r="V28" s="132"/>
      <c r="W28" s="139" t="s">
        <v>40</v>
      </c>
      <c r="X28" s="139"/>
      <c r="Y28" s="139"/>
      <c r="Z28" s="139"/>
      <c r="AA28" s="139"/>
      <c r="AB28" s="139"/>
      <c r="AC28" s="139"/>
      <c r="AD28" s="139"/>
      <c r="AE28" s="139"/>
      <c r="AF28" s="132"/>
      <c r="AG28" s="132"/>
      <c r="AH28" s="132"/>
      <c r="AI28" s="132"/>
      <c r="AJ28" s="132"/>
      <c r="AK28" s="139" t="s">
        <v>41</v>
      </c>
      <c r="AL28" s="139"/>
      <c r="AM28" s="139"/>
      <c r="AN28" s="139"/>
      <c r="AO28" s="139"/>
      <c r="AP28" s="132"/>
      <c r="AQ28" s="132"/>
      <c r="AR28" s="133"/>
      <c r="BE28" s="127"/>
    </row>
    <row r="29" spans="2:57" s="140" customFormat="1" ht="14.45" customHeight="1">
      <c r="B29" s="141"/>
      <c r="D29" s="128" t="s">
        <v>42</v>
      </c>
      <c r="F29" s="128" t="s">
        <v>43</v>
      </c>
      <c r="L29" s="142">
        <v>0.21</v>
      </c>
      <c r="M29" s="143"/>
      <c r="N29" s="143"/>
      <c r="O29" s="143"/>
      <c r="P29" s="143"/>
      <c r="W29" s="144">
        <f>ROUND(AZ54,2)</f>
        <v>0</v>
      </c>
      <c r="X29" s="143"/>
      <c r="Y29" s="143"/>
      <c r="Z29" s="143"/>
      <c r="AA29" s="143"/>
      <c r="AB29" s="143"/>
      <c r="AC29" s="143"/>
      <c r="AD29" s="143"/>
      <c r="AE29" s="143"/>
      <c r="AK29" s="144">
        <f>ROUND(AV54,2)</f>
        <v>0</v>
      </c>
      <c r="AL29" s="143"/>
      <c r="AM29" s="143"/>
      <c r="AN29" s="143"/>
      <c r="AO29" s="143"/>
      <c r="AR29" s="141"/>
      <c r="BE29" s="145"/>
    </row>
    <row r="30" spans="2:57" s="140" customFormat="1" ht="14.45" customHeight="1">
      <c r="B30" s="141"/>
      <c r="F30" s="128" t="s">
        <v>44</v>
      </c>
      <c r="L30" s="142">
        <v>0.15</v>
      </c>
      <c r="M30" s="143"/>
      <c r="N30" s="143"/>
      <c r="O30" s="143"/>
      <c r="P30" s="143"/>
      <c r="W30" s="144">
        <f>ROUND(BA54,2)</f>
        <v>0</v>
      </c>
      <c r="X30" s="143"/>
      <c r="Y30" s="143"/>
      <c r="Z30" s="143"/>
      <c r="AA30" s="143"/>
      <c r="AB30" s="143"/>
      <c r="AC30" s="143"/>
      <c r="AD30" s="143"/>
      <c r="AE30" s="143"/>
      <c r="AK30" s="144">
        <f>ROUND(AW54,2)</f>
        <v>0</v>
      </c>
      <c r="AL30" s="143"/>
      <c r="AM30" s="143"/>
      <c r="AN30" s="143"/>
      <c r="AO30" s="143"/>
      <c r="AR30" s="141"/>
      <c r="BE30" s="145"/>
    </row>
    <row r="31" spans="2:57" s="140" customFormat="1" ht="14.45" customHeight="1" hidden="1">
      <c r="B31" s="141"/>
      <c r="F31" s="128" t="s">
        <v>45</v>
      </c>
      <c r="L31" s="142">
        <v>0.21</v>
      </c>
      <c r="M31" s="143"/>
      <c r="N31" s="143"/>
      <c r="O31" s="143"/>
      <c r="P31" s="143"/>
      <c r="W31" s="144">
        <f>ROUND(BB54,2)</f>
        <v>0</v>
      </c>
      <c r="X31" s="143"/>
      <c r="Y31" s="143"/>
      <c r="Z31" s="143"/>
      <c r="AA31" s="143"/>
      <c r="AB31" s="143"/>
      <c r="AC31" s="143"/>
      <c r="AD31" s="143"/>
      <c r="AE31" s="143"/>
      <c r="AK31" s="144">
        <v>0</v>
      </c>
      <c r="AL31" s="143"/>
      <c r="AM31" s="143"/>
      <c r="AN31" s="143"/>
      <c r="AO31" s="143"/>
      <c r="AR31" s="141"/>
      <c r="BE31" s="145"/>
    </row>
    <row r="32" spans="2:57" s="140" customFormat="1" ht="14.45" customHeight="1" hidden="1">
      <c r="B32" s="141"/>
      <c r="F32" s="128" t="s">
        <v>46</v>
      </c>
      <c r="L32" s="142">
        <v>0.15</v>
      </c>
      <c r="M32" s="143"/>
      <c r="N32" s="143"/>
      <c r="O32" s="143"/>
      <c r="P32" s="143"/>
      <c r="W32" s="144">
        <f>ROUND(BC54,2)</f>
        <v>0</v>
      </c>
      <c r="X32" s="143"/>
      <c r="Y32" s="143"/>
      <c r="Z32" s="143"/>
      <c r="AA32" s="143"/>
      <c r="AB32" s="143"/>
      <c r="AC32" s="143"/>
      <c r="AD32" s="143"/>
      <c r="AE32" s="143"/>
      <c r="AK32" s="144">
        <v>0</v>
      </c>
      <c r="AL32" s="143"/>
      <c r="AM32" s="143"/>
      <c r="AN32" s="143"/>
      <c r="AO32" s="143"/>
      <c r="AR32" s="141"/>
      <c r="BE32" s="145"/>
    </row>
    <row r="33" spans="2:44" s="140" customFormat="1" ht="14.45" customHeight="1" hidden="1">
      <c r="B33" s="141"/>
      <c r="F33" s="128" t="s">
        <v>47</v>
      </c>
      <c r="L33" s="142">
        <v>0</v>
      </c>
      <c r="M33" s="143"/>
      <c r="N33" s="143"/>
      <c r="O33" s="143"/>
      <c r="P33" s="143"/>
      <c r="W33" s="144">
        <f>ROUND(BD54,2)</f>
        <v>0</v>
      </c>
      <c r="X33" s="143"/>
      <c r="Y33" s="143"/>
      <c r="Z33" s="143"/>
      <c r="AA33" s="143"/>
      <c r="AB33" s="143"/>
      <c r="AC33" s="143"/>
      <c r="AD33" s="143"/>
      <c r="AE33" s="143"/>
      <c r="AK33" s="144">
        <v>0</v>
      </c>
      <c r="AL33" s="143"/>
      <c r="AM33" s="143"/>
      <c r="AN33" s="143"/>
      <c r="AO33" s="143"/>
      <c r="AR33" s="141"/>
    </row>
    <row r="34" spans="1:57" s="138" customFormat="1" ht="6.95" customHeight="1">
      <c r="A34" s="132"/>
      <c r="B34" s="133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3"/>
      <c r="BE34" s="132"/>
    </row>
    <row r="35" spans="1:57" s="138" customFormat="1" ht="25.9" customHeight="1">
      <c r="A35" s="132"/>
      <c r="B35" s="133"/>
      <c r="C35" s="146"/>
      <c r="D35" s="147" t="s">
        <v>48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 t="s">
        <v>49</v>
      </c>
      <c r="U35" s="148"/>
      <c r="V35" s="148"/>
      <c r="W35" s="148"/>
      <c r="X35" s="150" t="s">
        <v>50</v>
      </c>
      <c r="Y35" s="151"/>
      <c r="Z35" s="151"/>
      <c r="AA35" s="151"/>
      <c r="AB35" s="151"/>
      <c r="AC35" s="148"/>
      <c r="AD35" s="148"/>
      <c r="AE35" s="148"/>
      <c r="AF35" s="148"/>
      <c r="AG35" s="148"/>
      <c r="AH35" s="148"/>
      <c r="AI35" s="148"/>
      <c r="AJ35" s="148"/>
      <c r="AK35" s="152">
        <f>SUM(AK26:AK33)</f>
        <v>0</v>
      </c>
      <c r="AL35" s="151"/>
      <c r="AM35" s="151"/>
      <c r="AN35" s="151"/>
      <c r="AO35" s="153"/>
      <c r="AP35" s="146"/>
      <c r="AQ35" s="146"/>
      <c r="AR35" s="133"/>
      <c r="BE35" s="132"/>
    </row>
    <row r="36" spans="1:57" s="138" customFormat="1" ht="6.95" customHeight="1">
      <c r="A36" s="132"/>
      <c r="B36" s="133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3"/>
      <c r="BE36" s="132"/>
    </row>
    <row r="37" spans="1:57" s="138" customFormat="1" ht="6.95" customHeight="1">
      <c r="A37" s="132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33"/>
      <c r="BE37" s="132"/>
    </row>
    <row r="41" spans="1:57" s="138" customFormat="1" ht="6.95" customHeight="1">
      <c r="A41" s="132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33"/>
      <c r="BE41" s="132"/>
    </row>
    <row r="42" spans="1:57" s="138" customFormat="1" ht="24.95" customHeight="1">
      <c r="A42" s="132"/>
      <c r="B42" s="133"/>
      <c r="C42" s="119" t="s">
        <v>51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3"/>
      <c r="BE42" s="132"/>
    </row>
    <row r="43" spans="1:57" s="138" customFormat="1" ht="6.95" customHeight="1">
      <c r="A43" s="132"/>
      <c r="B43" s="133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BE43" s="132"/>
    </row>
    <row r="44" spans="2:44" s="158" customFormat="1" ht="12" customHeight="1">
      <c r="B44" s="159"/>
      <c r="C44" s="128" t="s">
        <v>14</v>
      </c>
      <c r="L44" s="158" t="str">
        <f>K5</f>
        <v>21-0220</v>
      </c>
      <c r="AR44" s="159"/>
    </row>
    <row r="45" spans="2:44" s="160" customFormat="1" ht="36.95" customHeight="1">
      <c r="B45" s="161"/>
      <c r="C45" s="162" t="s">
        <v>17</v>
      </c>
      <c r="L45" s="163" t="str">
        <f>K6</f>
        <v>Rybník U čtvrtí Dolní, k.ú.Prostřední Vydří</v>
      </c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R45" s="161"/>
    </row>
    <row r="46" spans="1:57" s="138" customFormat="1" ht="6.95" customHeight="1">
      <c r="A46" s="132"/>
      <c r="B46" s="13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3"/>
      <c r="BE46" s="132"/>
    </row>
    <row r="47" spans="1:57" s="138" customFormat="1" ht="12" customHeight="1">
      <c r="A47" s="132"/>
      <c r="B47" s="133"/>
      <c r="C47" s="128" t="s">
        <v>22</v>
      </c>
      <c r="D47" s="132"/>
      <c r="E47" s="132"/>
      <c r="F47" s="132"/>
      <c r="G47" s="132"/>
      <c r="H47" s="132"/>
      <c r="I47" s="132"/>
      <c r="J47" s="132"/>
      <c r="K47" s="132"/>
      <c r="L47" s="165" t="str">
        <f>IF(K8="","",K8)</f>
        <v>k.ú.Prostřední Vydří</v>
      </c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28" t="s">
        <v>24</v>
      </c>
      <c r="AJ47" s="132"/>
      <c r="AK47" s="132"/>
      <c r="AL47" s="132"/>
      <c r="AM47" s="166" t="str">
        <f>IF(AN8="","",AN8)</f>
        <v>22. 2. 2021</v>
      </c>
      <c r="AN47" s="166"/>
      <c r="AO47" s="132"/>
      <c r="AP47" s="132"/>
      <c r="AQ47" s="132"/>
      <c r="AR47" s="133"/>
      <c r="BE47" s="132"/>
    </row>
    <row r="48" spans="1:57" s="138" customFormat="1" ht="6.95" customHeight="1">
      <c r="A48" s="132"/>
      <c r="B48" s="133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3"/>
      <c r="BE48" s="132"/>
    </row>
    <row r="49" spans="1:57" s="138" customFormat="1" ht="15.2" customHeight="1">
      <c r="A49" s="132"/>
      <c r="B49" s="133"/>
      <c r="C49" s="128" t="s">
        <v>26</v>
      </c>
      <c r="D49" s="132"/>
      <c r="E49" s="132"/>
      <c r="F49" s="132"/>
      <c r="G49" s="132"/>
      <c r="H49" s="132"/>
      <c r="I49" s="132"/>
      <c r="J49" s="132"/>
      <c r="K49" s="132"/>
      <c r="L49" s="158" t="str">
        <f>IF(E11="","",E11)</f>
        <v xml:space="preserve"> </v>
      </c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28" t="s">
        <v>32</v>
      </c>
      <c r="AJ49" s="132"/>
      <c r="AK49" s="132"/>
      <c r="AL49" s="132"/>
      <c r="AM49" s="167" t="str">
        <f>IF(E17="","",E17)</f>
        <v>Ing.Zdeněk Hejtman, Dačice</v>
      </c>
      <c r="AN49" s="168"/>
      <c r="AO49" s="168"/>
      <c r="AP49" s="168"/>
      <c r="AQ49" s="132"/>
      <c r="AR49" s="133"/>
      <c r="AS49" s="169" t="s">
        <v>52</v>
      </c>
      <c r="AT49" s="170"/>
      <c r="AU49" s="171"/>
      <c r="AV49" s="171"/>
      <c r="AW49" s="171"/>
      <c r="AX49" s="171"/>
      <c r="AY49" s="171"/>
      <c r="AZ49" s="171"/>
      <c r="BA49" s="171"/>
      <c r="BB49" s="171"/>
      <c r="BC49" s="171"/>
      <c r="BD49" s="172"/>
      <c r="BE49" s="132"/>
    </row>
    <row r="50" spans="1:57" s="138" customFormat="1" ht="15.2" customHeight="1">
      <c r="A50" s="132"/>
      <c r="B50" s="133"/>
      <c r="C50" s="128" t="s">
        <v>30</v>
      </c>
      <c r="D50" s="132"/>
      <c r="E50" s="132"/>
      <c r="F50" s="132"/>
      <c r="G50" s="132"/>
      <c r="H50" s="132"/>
      <c r="I50" s="132"/>
      <c r="J50" s="132"/>
      <c r="K50" s="132"/>
      <c r="L50" s="158" t="str">
        <f>IF(E14="Vyplň údaj","",E14)</f>
        <v/>
      </c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28" t="s">
        <v>35</v>
      </c>
      <c r="AJ50" s="132"/>
      <c r="AK50" s="132"/>
      <c r="AL50" s="132"/>
      <c r="AM50" s="167" t="str">
        <f>IF(E20="","",E20)</f>
        <v xml:space="preserve"> </v>
      </c>
      <c r="AN50" s="168"/>
      <c r="AO50" s="168"/>
      <c r="AP50" s="168"/>
      <c r="AQ50" s="132"/>
      <c r="AR50" s="133"/>
      <c r="AS50" s="173"/>
      <c r="AT50" s="174"/>
      <c r="AU50" s="175"/>
      <c r="AV50" s="175"/>
      <c r="AW50" s="175"/>
      <c r="AX50" s="175"/>
      <c r="AY50" s="175"/>
      <c r="AZ50" s="175"/>
      <c r="BA50" s="175"/>
      <c r="BB50" s="175"/>
      <c r="BC50" s="175"/>
      <c r="BD50" s="176"/>
      <c r="BE50" s="132"/>
    </row>
    <row r="51" spans="1:57" s="138" customFormat="1" ht="10.9" customHeight="1">
      <c r="A51" s="132"/>
      <c r="B51" s="133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3"/>
      <c r="AS51" s="173"/>
      <c r="AT51" s="174"/>
      <c r="AU51" s="175"/>
      <c r="AV51" s="175"/>
      <c r="AW51" s="175"/>
      <c r="AX51" s="175"/>
      <c r="AY51" s="175"/>
      <c r="AZ51" s="175"/>
      <c r="BA51" s="175"/>
      <c r="BB51" s="175"/>
      <c r="BC51" s="175"/>
      <c r="BD51" s="176"/>
      <c r="BE51" s="132"/>
    </row>
    <row r="52" spans="1:57" s="138" customFormat="1" ht="29.25" customHeight="1">
      <c r="A52" s="132"/>
      <c r="B52" s="133"/>
      <c r="C52" s="177" t="s">
        <v>53</v>
      </c>
      <c r="D52" s="178"/>
      <c r="E52" s="178"/>
      <c r="F52" s="178"/>
      <c r="G52" s="178"/>
      <c r="H52" s="179"/>
      <c r="I52" s="180" t="s">
        <v>54</v>
      </c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81" t="s">
        <v>55</v>
      </c>
      <c r="AH52" s="178"/>
      <c r="AI52" s="178"/>
      <c r="AJ52" s="178"/>
      <c r="AK52" s="178"/>
      <c r="AL52" s="178"/>
      <c r="AM52" s="178"/>
      <c r="AN52" s="180" t="s">
        <v>56</v>
      </c>
      <c r="AO52" s="178"/>
      <c r="AP52" s="178"/>
      <c r="AQ52" s="182" t="s">
        <v>57</v>
      </c>
      <c r="AR52" s="133"/>
      <c r="AS52" s="183" t="s">
        <v>58</v>
      </c>
      <c r="AT52" s="184" t="s">
        <v>59</v>
      </c>
      <c r="AU52" s="184" t="s">
        <v>60</v>
      </c>
      <c r="AV52" s="184" t="s">
        <v>61</v>
      </c>
      <c r="AW52" s="184" t="s">
        <v>62</v>
      </c>
      <c r="AX52" s="184" t="s">
        <v>63</v>
      </c>
      <c r="AY52" s="184" t="s">
        <v>64</v>
      </c>
      <c r="AZ52" s="184" t="s">
        <v>65</v>
      </c>
      <c r="BA52" s="184" t="s">
        <v>66</v>
      </c>
      <c r="BB52" s="184" t="s">
        <v>67</v>
      </c>
      <c r="BC52" s="184" t="s">
        <v>68</v>
      </c>
      <c r="BD52" s="185" t="s">
        <v>69</v>
      </c>
      <c r="BE52" s="132"/>
    </row>
    <row r="53" spans="1:57" s="138" customFormat="1" ht="10.9" customHeight="1">
      <c r="A53" s="132"/>
      <c r="B53" s="133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3"/>
      <c r="AS53" s="186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8"/>
      <c r="BE53" s="132"/>
    </row>
    <row r="54" spans="2:90" s="189" customFormat="1" ht="32.45" customHeight="1">
      <c r="B54" s="190"/>
      <c r="C54" s="191" t="s">
        <v>70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3">
        <f>ROUND(AG55+AG59+AG60,2)</f>
        <v>0</v>
      </c>
      <c r="AH54" s="193"/>
      <c r="AI54" s="193"/>
      <c r="AJ54" s="193"/>
      <c r="AK54" s="193"/>
      <c r="AL54" s="193"/>
      <c r="AM54" s="193"/>
      <c r="AN54" s="194">
        <f aca="true" t="shared" si="0" ref="AN54:AN60">SUM(AG54,AT54)</f>
        <v>0</v>
      </c>
      <c r="AO54" s="194"/>
      <c r="AP54" s="194"/>
      <c r="AQ54" s="195" t="s">
        <v>3</v>
      </c>
      <c r="AR54" s="190"/>
      <c r="AS54" s="196">
        <f>ROUND(AS55+AS59+AS60,2)</f>
        <v>0</v>
      </c>
      <c r="AT54" s="197">
        <f aca="true" t="shared" si="1" ref="AT54:AT60">ROUND(SUM(AV54:AW54),2)</f>
        <v>0</v>
      </c>
      <c r="AU54" s="198">
        <f>ROUND(AU55+AU59+AU60,5)</f>
        <v>0</v>
      </c>
      <c r="AV54" s="197">
        <f>ROUND(AZ54*L29,2)</f>
        <v>0</v>
      </c>
      <c r="AW54" s="197">
        <f>ROUND(BA54*L30,2)</f>
        <v>0</v>
      </c>
      <c r="AX54" s="197">
        <f>ROUND(BB54*L29,2)</f>
        <v>0</v>
      </c>
      <c r="AY54" s="197">
        <f>ROUND(BC54*L30,2)</f>
        <v>0</v>
      </c>
      <c r="AZ54" s="197">
        <f>ROUND(AZ55+AZ59+AZ60,2)</f>
        <v>0</v>
      </c>
      <c r="BA54" s="197">
        <f>ROUND(BA55+BA59+BA60,2)</f>
        <v>0</v>
      </c>
      <c r="BB54" s="197">
        <f>ROUND(BB55+BB59+BB60,2)</f>
        <v>0</v>
      </c>
      <c r="BC54" s="197">
        <f>ROUND(BC55+BC59+BC60,2)</f>
        <v>0</v>
      </c>
      <c r="BD54" s="199">
        <f>ROUND(BD55+BD59+BD60,2)</f>
        <v>0</v>
      </c>
      <c r="BS54" s="200" t="s">
        <v>71</v>
      </c>
      <c r="BT54" s="200" t="s">
        <v>72</v>
      </c>
      <c r="BU54" s="201" t="s">
        <v>73</v>
      </c>
      <c r="BV54" s="200" t="s">
        <v>74</v>
      </c>
      <c r="BW54" s="200" t="s">
        <v>5</v>
      </c>
      <c r="BX54" s="200" t="s">
        <v>75</v>
      </c>
      <c r="CL54" s="200" t="s">
        <v>20</v>
      </c>
    </row>
    <row r="55" spans="2:91" s="202" customFormat="1" ht="16.5" customHeight="1">
      <c r="B55" s="203"/>
      <c r="C55" s="204"/>
      <c r="D55" s="205" t="s">
        <v>76</v>
      </c>
      <c r="E55" s="205"/>
      <c r="F55" s="205"/>
      <c r="G55" s="205"/>
      <c r="H55" s="205"/>
      <c r="I55" s="206"/>
      <c r="J55" s="205" t="s">
        <v>77</v>
      </c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7">
        <f>ROUND(SUM(AG56:AG58),2)</f>
        <v>0</v>
      </c>
      <c r="AH55" s="208"/>
      <c r="AI55" s="208"/>
      <c r="AJ55" s="208"/>
      <c r="AK55" s="208"/>
      <c r="AL55" s="208"/>
      <c r="AM55" s="208"/>
      <c r="AN55" s="209">
        <f t="shared" si="0"/>
        <v>0</v>
      </c>
      <c r="AO55" s="208"/>
      <c r="AP55" s="208"/>
      <c r="AQ55" s="210" t="s">
        <v>78</v>
      </c>
      <c r="AR55" s="203"/>
      <c r="AS55" s="211">
        <f>ROUND(SUM(AS56:AS58),2)</f>
        <v>0</v>
      </c>
      <c r="AT55" s="212">
        <f t="shared" si="1"/>
        <v>0</v>
      </c>
      <c r="AU55" s="213">
        <f>ROUND(SUM(AU56:AU58),5)</f>
        <v>0</v>
      </c>
      <c r="AV55" s="212">
        <f>ROUND(AZ55*L29,2)</f>
        <v>0</v>
      </c>
      <c r="AW55" s="212">
        <f>ROUND(BA55*L30,2)</f>
        <v>0</v>
      </c>
      <c r="AX55" s="212">
        <f>ROUND(BB55*L29,2)</f>
        <v>0</v>
      </c>
      <c r="AY55" s="212">
        <f>ROUND(BC55*L30,2)</f>
        <v>0</v>
      </c>
      <c r="AZ55" s="212">
        <f>ROUND(SUM(AZ56:AZ58),2)</f>
        <v>0</v>
      </c>
      <c r="BA55" s="212">
        <f>ROUND(SUM(BA56:BA58),2)</f>
        <v>0</v>
      </c>
      <c r="BB55" s="212">
        <f>ROUND(SUM(BB56:BB58),2)</f>
        <v>0</v>
      </c>
      <c r="BC55" s="212">
        <f>ROUND(SUM(BC56:BC58),2)</f>
        <v>0</v>
      </c>
      <c r="BD55" s="214">
        <f>ROUND(SUM(BD56:BD58),2)</f>
        <v>0</v>
      </c>
      <c r="BS55" s="215" t="s">
        <v>71</v>
      </c>
      <c r="BT55" s="215" t="s">
        <v>79</v>
      </c>
      <c r="BU55" s="215" t="s">
        <v>73</v>
      </c>
      <c r="BV55" s="215" t="s">
        <v>74</v>
      </c>
      <c r="BW55" s="215" t="s">
        <v>80</v>
      </c>
      <c r="BX55" s="215" t="s">
        <v>5</v>
      </c>
      <c r="CL55" s="215" t="s">
        <v>81</v>
      </c>
      <c r="CM55" s="215" t="s">
        <v>82</v>
      </c>
    </row>
    <row r="56" spans="1:90" s="158" customFormat="1" ht="16.5" customHeight="1">
      <c r="A56" s="216" t="s">
        <v>83</v>
      </c>
      <c r="B56" s="159"/>
      <c r="C56" s="217"/>
      <c r="D56" s="217"/>
      <c r="E56" s="218" t="s">
        <v>84</v>
      </c>
      <c r="F56" s="218"/>
      <c r="G56" s="218"/>
      <c r="H56" s="218"/>
      <c r="I56" s="218"/>
      <c r="J56" s="217"/>
      <c r="K56" s="218" t="s">
        <v>85</v>
      </c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9">
        <f>'01 - hráz'!J32</f>
        <v>0</v>
      </c>
      <c r="AH56" s="220"/>
      <c r="AI56" s="220"/>
      <c r="AJ56" s="220"/>
      <c r="AK56" s="220"/>
      <c r="AL56" s="220"/>
      <c r="AM56" s="220"/>
      <c r="AN56" s="219">
        <f t="shared" si="0"/>
        <v>0</v>
      </c>
      <c r="AO56" s="220"/>
      <c r="AP56" s="220"/>
      <c r="AQ56" s="221" t="s">
        <v>86</v>
      </c>
      <c r="AR56" s="159"/>
      <c r="AS56" s="222">
        <v>0</v>
      </c>
      <c r="AT56" s="223">
        <f t="shared" si="1"/>
        <v>0</v>
      </c>
      <c r="AU56" s="224">
        <f>'01 - hráz'!P89</f>
        <v>0</v>
      </c>
      <c r="AV56" s="223">
        <f>'01 - hráz'!J35</f>
        <v>0</v>
      </c>
      <c r="AW56" s="223">
        <f>'01 - hráz'!J36</f>
        <v>0</v>
      </c>
      <c r="AX56" s="223">
        <f>'01 - hráz'!J37</f>
        <v>0</v>
      </c>
      <c r="AY56" s="223">
        <f>'01 - hráz'!J38</f>
        <v>0</v>
      </c>
      <c r="AZ56" s="223">
        <f>'01 - hráz'!F35</f>
        <v>0</v>
      </c>
      <c r="BA56" s="223">
        <f>'01 - hráz'!F36</f>
        <v>0</v>
      </c>
      <c r="BB56" s="223">
        <f>'01 - hráz'!F37</f>
        <v>0</v>
      </c>
      <c r="BC56" s="223">
        <f>'01 - hráz'!F38</f>
        <v>0</v>
      </c>
      <c r="BD56" s="225">
        <f>'01 - hráz'!F39</f>
        <v>0</v>
      </c>
      <c r="BT56" s="129" t="s">
        <v>82</v>
      </c>
      <c r="BV56" s="129" t="s">
        <v>74</v>
      </c>
      <c r="BW56" s="129" t="s">
        <v>87</v>
      </c>
      <c r="BX56" s="129" t="s">
        <v>80</v>
      </c>
      <c r="CL56" s="129" t="s">
        <v>81</v>
      </c>
    </row>
    <row r="57" spans="1:90" s="158" customFormat="1" ht="16.5" customHeight="1">
      <c r="A57" s="216" t="s">
        <v>83</v>
      </c>
      <c r="B57" s="159"/>
      <c r="C57" s="217"/>
      <c r="D57" s="217"/>
      <c r="E57" s="218" t="s">
        <v>88</v>
      </c>
      <c r="F57" s="218"/>
      <c r="G57" s="218"/>
      <c r="H57" s="218"/>
      <c r="I57" s="218"/>
      <c r="J57" s="217"/>
      <c r="K57" s="218" t="s">
        <v>89</v>
      </c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9">
        <f>'02 - výpustné zařízení'!J32</f>
        <v>0</v>
      </c>
      <c r="AH57" s="220"/>
      <c r="AI57" s="220"/>
      <c r="AJ57" s="220"/>
      <c r="AK57" s="220"/>
      <c r="AL57" s="220"/>
      <c r="AM57" s="220"/>
      <c r="AN57" s="219">
        <f t="shared" si="0"/>
        <v>0</v>
      </c>
      <c r="AO57" s="220"/>
      <c r="AP57" s="220"/>
      <c r="AQ57" s="221" t="s">
        <v>86</v>
      </c>
      <c r="AR57" s="159"/>
      <c r="AS57" s="222">
        <v>0</v>
      </c>
      <c r="AT57" s="223">
        <f t="shared" si="1"/>
        <v>0</v>
      </c>
      <c r="AU57" s="224">
        <f>'02 - výpustné zařízení'!P93</f>
        <v>0</v>
      </c>
      <c r="AV57" s="223">
        <f>'02 - výpustné zařízení'!J35</f>
        <v>0</v>
      </c>
      <c r="AW57" s="223">
        <f>'02 - výpustné zařízení'!J36</f>
        <v>0</v>
      </c>
      <c r="AX57" s="223">
        <f>'02 - výpustné zařízení'!J37</f>
        <v>0</v>
      </c>
      <c r="AY57" s="223">
        <f>'02 - výpustné zařízení'!J38</f>
        <v>0</v>
      </c>
      <c r="AZ57" s="223">
        <f>'02 - výpustné zařízení'!F35</f>
        <v>0</v>
      </c>
      <c r="BA57" s="223">
        <f>'02 - výpustné zařízení'!F36</f>
        <v>0</v>
      </c>
      <c r="BB57" s="223">
        <f>'02 - výpustné zařízení'!F37</f>
        <v>0</v>
      </c>
      <c r="BC57" s="223">
        <f>'02 - výpustné zařízení'!F38</f>
        <v>0</v>
      </c>
      <c r="BD57" s="225">
        <f>'02 - výpustné zařízení'!F39</f>
        <v>0</v>
      </c>
      <c r="BT57" s="129" t="s">
        <v>82</v>
      </c>
      <c r="BV57" s="129" t="s">
        <v>74</v>
      </c>
      <c r="BW57" s="129" t="s">
        <v>90</v>
      </c>
      <c r="BX57" s="129" t="s">
        <v>80</v>
      </c>
      <c r="CL57" s="129" t="s">
        <v>81</v>
      </c>
    </row>
    <row r="58" spans="1:90" s="158" customFormat="1" ht="16.5" customHeight="1">
      <c r="A58" s="216" t="s">
        <v>83</v>
      </c>
      <c r="B58" s="159"/>
      <c r="C58" s="217"/>
      <c r="D58" s="217"/>
      <c r="E58" s="218" t="s">
        <v>91</v>
      </c>
      <c r="F58" s="218"/>
      <c r="G58" s="218"/>
      <c r="H58" s="218"/>
      <c r="I58" s="218"/>
      <c r="J58" s="217"/>
      <c r="K58" s="218" t="s">
        <v>92</v>
      </c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9">
        <f>'03 - úpravy ve zdrži'!J32</f>
        <v>0</v>
      </c>
      <c r="AH58" s="220"/>
      <c r="AI58" s="220"/>
      <c r="AJ58" s="220"/>
      <c r="AK58" s="220"/>
      <c r="AL58" s="220"/>
      <c r="AM58" s="220"/>
      <c r="AN58" s="219">
        <f t="shared" si="0"/>
        <v>0</v>
      </c>
      <c r="AO58" s="220"/>
      <c r="AP58" s="220"/>
      <c r="AQ58" s="221" t="s">
        <v>86</v>
      </c>
      <c r="AR58" s="159"/>
      <c r="AS58" s="222">
        <v>0</v>
      </c>
      <c r="AT58" s="223">
        <f t="shared" si="1"/>
        <v>0</v>
      </c>
      <c r="AU58" s="224">
        <f>'03 - úpravy ve zdrži'!P87</f>
        <v>0</v>
      </c>
      <c r="AV58" s="223">
        <f>'03 - úpravy ve zdrži'!J35</f>
        <v>0</v>
      </c>
      <c r="AW58" s="223">
        <f>'03 - úpravy ve zdrži'!J36</f>
        <v>0</v>
      </c>
      <c r="AX58" s="223">
        <f>'03 - úpravy ve zdrži'!J37</f>
        <v>0</v>
      </c>
      <c r="AY58" s="223">
        <f>'03 - úpravy ve zdrži'!J38</f>
        <v>0</v>
      </c>
      <c r="AZ58" s="223">
        <f>'03 - úpravy ve zdrži'!F35</f>
        <v>0</v>
      </c>
      <c r="BA58" s="223">
        <f>'03 - úpravy ve zdrži'!F36</f>
        <v>0</v>
      </c>
      <c r="BB58" s="223">
        <f>'03 - úpravy ve zdrži'!F37</f>
        <v>0</v>
      </c>
      <c r="BC58" s="223">
        <f>'03 - úpravy ve zdrži'!F38</f>
        <v>0</v>
      </c>
      <c r="BD58" s="225">
        <f>'03 - úpravy ve zdrži'!F39</f>
        <v>0</v>
      </c>
      <c r="BT58" s="129" t="s">
        <v>82</v>
      </c>
      <c r="BV58" s="129" t="s">
        <v>74</v>
      </c>
      <c r="BW58" s="129" t="s">
        <v>93</v>
      </c>
      <c r="BX58" s="129" t="s">
        <v>80</v>
      </c>
      <c r="CL58" s="129" t="s">
        <v>81</v>
      </c>
    </row>
    <row r="59" spans="1:91" s="202" customFormat="1" ht="16.5" customHeight="1">
      <c r="A59" s="216" t="s">
        <v>83</v>
      </c>
      <c r="B59" s="203"/>
      <c r="C59" s="204"/>
      <c r="D59" s="205" t="s">
        <v>94</v>
      </c>
      <c r="E59" s="205"/>
      <c r="F59" s="205"/>
      <c r="G59" s="205"/>
      <c r="H59" s="205"/>
      <c r="I59" s="206"/>
      <c r="J59" s="205" t="s">
        <v>95</v>
      </c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9">
        <f>'SO 02 - Odběrný objekt'!J30</f>
        <v>0</v>
      </c>
      <c r="AH59" s="208"/>
      <c r="AI59" s="208"/>
      <c r="AJ59" s="208"/>
      <c r="AK59" s="208"/>
      <c r="AL59" s="208"/>
      <c r="AM59" s="208"/>
      <c r="AN59" s="209">
        <f t="shared" si="0"/>
        <v>0</v>
      </c>
      <c r="AO59" s="208"/>
      <c r="AP59" s="208"/>
      <c r="AQ59" s="210" t="s">
        <v>78</v>
      </c>
      <c r="AR59" s="203"/>
      <c r="AS59" s="211">
        <v>0</v>
      </c>
      <c r="AT59" s="212">
        <f t="shared" si="1"/>
        <v>0</v>
      </c>
      <c r="AU59" s="213">
        <f>'SO 02 - Odběrný objekt'!P85</f>
        <v>0</v>
      </c>
      <c r="AV59" s="212">
        <f>'SO 02 - Odběrný objekt'!J33</f>
        <v>0</v>
      </c>
      <c r="AW59" s="212">
        <f>'SO 02 - Odběrný objekt'!J34</f>
        <v>0</v>
      </c>
      <c r="AX59" s="212">
        <f>'SO 02 - Odběrný objekt'!J35</f>
        <v>0</v>
      </c>
      <c r="AY59" s="212">
        <f>'SO 02 - Odběrný objekt'!J36</f>
        <v>0</v>
      </c>
      <c r="AZ59" s="212">
        <f>'SO 02 - Odběrný objekt'!F33</f>
        <v>0</v>
      </c>
      <c r="BA59" s="212">
        <f>'SO 02 - Odběrný objekt'!F34</f>
        <v>0</v>
      </c>
      <c r="BB59" s="212">
        <f>'SO 02 - Odběrný objekt'!F35</f>
        <v>0</v>
      </c>
      <c r="BC59" s="212">
        <f>'SO 02 - Odběrný objekt'!F36</f>
        <v>0</v>
      </c>
      <c r="BD59" s="214">
        <f>'SO 02 - Odběrný objekt'!F37</f>
        <v>0</v>
      </c>
      <c r="BT59" s="215" t="s">
        <v>79</v>
      </c>
      <c r="BV59" s="215" t="s">
        <v>74</v>
      </c>
      <c r="BW59" s="215" t="s">
        <v>96</v>
      </c>
      <c r="BX59" s="215" t="s">
        <v>5</v>
      </c>
      <c r="CL59" s="215" t="s">
        <v>81</v>
      </c>
      <c r="CM59" s="215" t="s">
        <v>82</v>
      </c>
    </row>
    <row r="60" spans="1:91" s="202" customFormat="1" ht="16.5" customHeight="1">
      <c r="A60" s="216" t="s">
        <v>83</v>
      </c>
      <c r="B60" s="203"/>
      <c r="C60" s="204"/>
      <c r="D60" s="205" t="s">
        <v>97</v>
      </c>
      <c r="E60" s="205"/>
      <c r="F60" s="205"/>
      <c r="G60" s="205"/>
      <c r="H60" s="205"/>
      <c r="I60" s="206"/>
      <c r="J60" s="205" t="s">
        <v>98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9">
        <f>'VON - Vedlejší a ostatní ...'!J30</f>
        <v>0</v>
      </c>
      <c r="AH60" s="208"/>
      <c r="AI60" s="208"/>
      <c r="AJ60" s="208"/>
      <c r="AK60" s="208"/>
      <c r="AL60" s="208"/>
      <c r="AM60" s="208"/>
      <c r="AN60" s="209">
        <f t="shared" si="0"/>
        <v>0</v>
      </c>
      <c r="AO60" s="208"/>
      <c r="AP60" s="208"/>
      <c r="AQ60" s="210" t="s">
        <v>97</v>
      </c>
      <c r="AR60" s="203"/>
      <c r="AS60" s="226">
        <v>0</v>
      </c>
      <c r="AT60" s="227">
        <f t="shared" si="1"/>
        <v>0</v>
      </c>
      <c r="AU60" s="228">
        <f>'VON - Vedlejší a ostatní ...'!P84</f>
        <v>0</v>
      </c>
      <c r="AV60" s="227">
        <f>'VON - Vedlejší a ostatní ...'!J33</f>
        <v>0</v>
      </c>
      <c r="AW60" s="227">
        <f>'VON - Vedlejší a ostatní ...'!J34</f>
        <v>0</v>
      </c>
      <c r="AX60" s="227">
        <f>'VON - Vedlejší a ostatní ...'!J35</f>
        <v>0</v>
      </c>
      <c r="AY60" s="227">
        <f>'VON - Vedlejší a ostatní ...'!J36</f>
        <v>0</v>
      </c>
      <c r="AZ60" s="227">
        <f>'VON - Vedlejší a ostatní ...'!F33</f>
        <v>0</v>
      </c>
      <c r="BA60" s="227">
        <f>'VON - Vedlejší a ostatní ...'!F34</f>
        <v>0</v>
      </c>
      <c r="BB60" s="227">
        <f>'VON - Vedlejší a ostatní ...'!F35</f>
        <v>0</v>
      </c>
      <c r="BC60" s="227">
        <f>'VON - Vedlejší a ostatní ...'!F36</f>
        <v>0</v>
      </c>
      <c r="BD60" s="229">
        <f>'VON - Vedlejší a ostatní ...'!F37</f>
        <v>0</v>
      </c>
      <c r="BT60" s="215" t="s">
        <v>79</v>
      </c>
      <c r="BV60" s="215" t="s">
        <v>74</v>
      </c>
      <c r="BW60" s="215" t="s">
        <v>99</v>
      </c>
      <c r="BX60" s="215" t="s">
        <v>5</v>
      </c>
      <c r="CL60" s="215" t="s">
        <v>81</v>
      </c>
      <c r="CM60" s="215" t="s">
        <v>82</v>
      </c>
    </row>
    <row r="61" spans="1:57" s="138" customFormat="1" ht="30" customHeight="1">
      <c r="A61" s="132"/>
      <c r="B61" s="133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3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</row>
    <row r="62" spans="1:57" s="138" customFormat="1" ht="6.95" customHeight="1">
      <c r="A62" s="132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33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</row>
  </sheetData>
  <sheetProtection algorithmName="SHA-512" hashValue="XkTW2jlEpV/CpYY5OaLfZGHO2FMuN1QTVLG+sqlUQRP/93rR8mtgI4I5tv3+xyOA+oZ8Hh0ZyPzWID6tUUuZqA==" saltValue="X4JxyBoMP9HT/oGXOkinkw==" spinCount="100000" sheet="1" objects="1" scenarios="1"/>
  <protectedRanges>
    <protectedRange sqref="AN8 AN13:AN14" name="Oblast1"/>
  </protectedRanges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01 - hráz'!C2" display="/"/>
    <hyperlink ref="A57" location="'02 - výpustné zařízení'!C2" display="/"/>
    <hyperlink ref="A58" location="'03 - úpravy ve zdrži'!C2" display="/"/>
    <hyperlink ref="A59" location="'SO 02 - Odběrný objekt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7"/>
  <sheetViews>
    <sheetView showGridLines="0" workbookViewId="0" topLeftCell="A88">
      <selection activeCell="I97" sqref="I97"/>
    </sheetView>
  </sheetViews>
  <sheetFormatPr defaultColWidth="9.140625" defaultRowHeight="12"/>
  <cols>
    <col min="1" max="1" width="8.28125" style="112" customWidth="1"/>
    <col min="2" max="2" width="1.1484375" style="112" customWidth="1"/>
    <col min="3" max="3" width="4.140625" style="112" customWidth="1"/>
    <col min="4" max="4" width="4.28125" style="112" customWidth="1"/>
    <col min="5" max="5" width="17.140625" style="112" customWidth="1"/>
    <col min="6" max="6" width="50.8515625" style="112" customWidth="1"/>
    <col min="7" max="7" width="7.421875" style="112" customWidth="1"/>
    <col min="8" max="8" width="14.00390625" style="112" customWidth="1"/>
    <col min="9" max="9" width="15.8515625" style="101" customWidth="1"/>
    <col min="10" max="11" width="22.28125" style="112" customWidth="1"/>
    <col min="12" max="12" width="9.28125" style="112" customWidth="1"/>
    <col min="13" max="13" width="10.8515625" style="112" hidden="1" customWidth="1"/>
    <col min="14" max="14" width="9.28125" style="112" hidden="1" customWidth="1"/>
    <col min="15" max="20" width="14.140625" style="112" hidden="1" customWidth="1"/>
    <col min="21" max="21" width="16.28125" style="112" hidden="1" customWidth="1"/>
    <col min="22" max="22" width="12.28125" style="112" customWidth="1"/>
    <col min="23" max="23" width="16.28125" style="112" customWidth="1"/>
    <col min="24" max="24" width="12.281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28125" style="112" customWidth="1"/>
    <col min="29" max="29" width="11.00390625" style="112" customWidth="1"/>
    <col min="30" max="30" width="15.00390625" style="112" customWidth="1"/>
    <col min="31" max="31" width="16.28125" style="112" customWidth="1"/>
    <col min="32" max="43" width="9.28125" style="112" customWidth="1"/>
    <col min="44" max="65" width="9.28125" style="112" hidden="1" customWidth="1"/>
    <col min="66" max="16384" width="9.28125" style="112" customWidth="1"/>
  </cols>
  <sheetData>
    <row r="1" ht="12"/>
    <row r="2" spans="12:46" ht="36.95" customHeight="1">
      <c r="L2" s="113" t="s">
        <v>6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115" t="s">
        <v>87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02"/>
      <c r="J3" s="117"/>
      <c r="K3" s="117"/>
      <c r="L3" s="118"/>
      <c r="AT3" s="115" t="s">
        <v>82</v>
      </c>
    </row>
    <row r="4" spans="2:46" ht="24.95" customHeight="1">
      <c r="B4" s="118"/>
      <c r="D4" s="119" t="s">
        <v>100</v>
      </c>
      <c r="L4" s="118"/>
      <c r="M4" s="230" t="s">
        <v>11</v>
      </c>
      <c r="AT4" s="115" t="s">
        <v>4</v>
      </c>
    </row>
    <row r="5" spans="2:12" ht="6.95" customHeight="1">
      <c r="B5" s="118"/>
      <c r="L5" s="118"/>
    </row>
    <row r="6" spans="2:12" ht="12" customHeight="1">
      <c r="B6" s="118"/>
      <c r="D6" s="128" t="s">
        <v>17</v>
      </c>
      <c r="L6" s="118"/>
    </row>
    <row r="7" spans="2:12" ht="16.5" customHeight="1">
      <c r="B7" s="118"/>
      <c r="E7" s="231" t="str">
        <f>'Rekapitulace stavby'!K6</f>
        <v>Rybník U čtvrtí Dolní, k.ú.Prostřední Vydří</v>
      </c>
      <c r="F7" s="232"/>
      <c r="G7" s="232"/>
      <c r="H7" s="232"/>
      <c r="L7" s="118"/>
    </row>
    <row r="8" spans="2:12" ht="12" customHeight="1">
      <c r="B8" s="118"/>
      <c r="D8" s="128" t="s">
        <v>101</v>
      </c>
      <c r="L8" s="118"/>
    </row>
    <row r="9" spans="1:31" s="138" customFormat="1" ht="16.5" customHeight="1">
      <c r="A9" s="132"/>
      <c r="B9" s="133"/>
      <c r="C9" s="132"/>
      <c r="D9" s="132"/>
      <c r="E9" s="231" t="s">
        <v>102</v>
      </c>
      <c r="F9" s="233"/>
      <c r="G9" s="233"/>
      <c r="H9" s="233"/>
      <c r="I9" s="106"/>
      <c r="J9" s="132"/>
      <c r="K9" s="132"/>
      <c r="L9" s="2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8" customFormat="1" ht="12" customHeight="1">
      <c r="A10" s="132"/>
      <c r="B10" s="133"/>
      <c r="C10" s="132"/>
      <c r="D10" s="128" t="s">
        <v>103</v>
      </c>
      <c r="E10" s="132"/>
      <c r="F10" s="132"/>
      <c r="G10" s="132"/>
      <c r="H10" s="132"/>
      <c r="I10" s="106"/>
      <c r="J10" s="132"/>
      <c r="K10" s="132"/>
      <c r="L10" s="2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8" customFormat="1" ht="16.5" customHeight="1">
      <c r="A11" s="132"/>
      <c r="B11" s="133"/>
      <c r="C11" s="132"/>
      <c r="D11" s="132"/>
      <c r="E11" s="163" t="s">
        <v>104</v>
      </c>
      <c r="F11" s="233"/>
      <c r="G11" s="233"/>
      <c r="H11" s="233"/>
      <c r="I11" s="106"/>
      <c r="J11" s="132"/>
      <c r="K11" s="132"/>
      <c r="L11" s="2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8" customFormat="1" ht="11.25">
      <c r="A12" s="132"/>
      <c r="B12" s="133"/>
      <c r="C12" s="132"/>
      <c r="D12" s="132"/>
      <c r="E12" s="132"/>
      <c r="F12" s="132"/>
      <c r="G12" s="132"/>
      <c r="H12" s="132"/>
      <c r="I12" s="106"/>
      <c r="J12" s="132"/>
      <c r="K12" s="132"/>
      <c r="L12" s="2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8" customFormat="1" ht="12" customHeight="1">
      <c r="A13" s="132"/>
      <c r="B13" s="133"/>
      <c r="C13" s="132"/>
      <c r="D13" s="128" t="s">
        <v>19</v>
      </c>
      <c r="E13" s="132"/>
      <c r="F13" s="129" t="s">
        <v>81</v>
      </c>
      <c r="G13" s="132"/>
      <c r="H13" s="132"/>
      <c r="I13" s="104" t="s">
        <v>21</v>
      </c>
      <c r="J13" s="129" t="s">
        <v>3</v>
      </c>
      <c r="K13" s="132"/>
      <c r="L13" s="2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8" customFormat="1" ht="12" customHeight="1">
      <c r="A14" s="132"/>
      <c r="B14" s="133"/>
      <c r="C14" s="132"/>
      <c r="D14" s="128" t="s">
        <v>22</v>
      </c>
      <c r="E14" s="132"/>
      <c r="F14" s="129" t="s">
        <v>23</v>
      </c>
      <c r="G14" s="132"/>
      <c r="H14" s="132"/>
      <c r="I14" s="104" t="s">
        <v>24</v>
      </c>
      <c r="J14" s="235" t="str">
        <f>'Rekapitulace stavby'!AN8</f>
        <v>22. 2. 2021</v>
      </c>
      <c r="K14" s="132"/>
      <c r="L14" s="2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8" customFormat="1" ht="10.9" customHeight="1">
      <c r="A15" s="132"/>
      <c r="B15" s="133"/>
      <c r="C15" s="132"/>
      <c r="D15" s="132"/>
      <c r="E15" s="132"/>
      <c r="F15" s="132"/>
      <c r="G15" s="132"/>
      <c r="H15" s="132"/>
      <c r="I15" s="106"/>
      <c r="J15" s="132"/>
      <c r="K15" s="132"/>
      <c r="L15" s="2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8" customFormat="1" ht="12" customHeight="1">
      <c r="A16" s="132"/>
      <c r="B16" s="133"/>
      <c r="C16" s="132"/>
      <c r="D16" s="128" t="s">
        <v>26</v>
      </c>
      <c r="E16" s="132"/>
      <c r="F16" s="132"/>
      <c r="G16" s="132"/>
      <c r="H16" s="132"/>
      <c r="I16" s="104" t="s">
        <v>27</v>
      </c>
      <c r="J16" s="129" t="str">
        <f>IF('Rekapitulace stavby'!AN10="","",'Rekapitulace stavby'!AN10)</f>
        <v/>
      </c>
      <c r="K16" s="132"/>
      <c r="L16" s="2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8" customFormat="1" ht="18" customHeight="1">
      <c r="A17" s="132"/>
      <c r="B17" s="133"/>
      <c r="C17" s="132"/>
      <c r="D17" s="132"/>
      <c r="E17" s="129" t="str">
        <f>IF('Rekapitulace stavby'!E11="","",'Rekapitulace stavby'!E11)</f>
        <v xml:space="preserve"> </v>
      </c>
      <c r="F17" s="132"/>
      <c r="G17" s="132"/>
      <c r="H17" s="132"/>
      <c r="I17" s="104" t="s">
        <v>29</v>
      </c>
      <c r="J17" s="129" t="str">
        <f>IF('Rekapitulace stavby'!AN11="","",'Rekapitulace stavby'!AN11)</f>
        <v/>
      </c>
      <c r="K17" s="132"/>
      <c r="L17" s="2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8" customFormat="1" ht="6.95" customHeight="1">
      <c r="A18" s="132"/>
      <c r="B18" s="133"/>
      <c r="C18" s="132"/>
      <c r="D18" s="132"/>
      <c r="E18" s="132"/>
      <c r="F18" s="132"/>
      <c r="G18" s="132"/>
      <c r="H18" s="132"/>
      <c r="I18" s="106"/>
      <c r="J18" s="132"/>
      <c r="K18" s="132"/>
      <c r="L18" s="2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8" customFormat="1" ht="12" customHeight="1">
      <c r="A19" s="132"/>
      <c r="B19" s="133"/>
      <c r="C19" s="132"/>
      <c r="D19" s="128" t="s">
        <v>30</v>
      </c>
      <c r="E19" s="132"/>
      <c r="F19" s="132"/>
      <c r="G19" s="132"/>
      <c r="H19" s="132"/>
      <c r="I19" s="104" t="s">
        <v>27</v>
      </c>
      <c r="J19" s="3" t="str">
        <f>'Rekapitulace stavby'!AN13</f>
        <v>Vyplň údaj</v>
      </c>
      <c r="K19" s="132"/>
      <c r="L19" s="2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8" customFormat="1" ht="18" customHeight="1">
      <c r="A20" s="132"/>
      <c r="B20" s="133"/>
      <c r="C20" s="132"/>
      <c r="D20" s="132"/>
      <c r="E20" s="92" t="str">
        <f>'Rekapitulace stavby'!E14</f>
        <v>Vyplň údaj</v>
      </c>
      <c r="F20" s="103"/>
      <c r="G20" s="103"/>
      <c r="H20" s="103"/>
      <c r="I20" s="104" t="s">
        <v>29</v>
      </c>
      <c r="J20" s="3" t="str">
        <f>'Rekapitulace stavby'!AN14</f>
        <v>Vyplň údaj</v>
      </c>
      <c r="K20" s="132"/>
      <c r="L20" s="2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8" customFormat="1" ht="6.95" customHeight="1">
      <c r="A21" s="132"/>
      <c r="B21" s="133"/>
      <c r="C21" s="132"/>
      <c r="D21" s="132"/>
      <c r="E21" s="132"/>
      <c r="F21" s="132"/>
      <c r="G21" s="132"/>
      <c r="H21" s="132"/>
      <c r="I21" s="106"/>
      <c r="J21" s="132"/>
      <c r="K21" s="132"/>
      <c r="L21" s="2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8" customFormat="1" ht="12" customHeight="1">
      <c r="A22" s="132"/>
      <c r="B22" s="133"/>
      <c r="C22" s="132"/>
      <c r="D22" s="128" t="s">
        <v>32</v>
      </c>
      <c r="E22" s="132"/>
      <c r="F22" s="132"/>
      <c r="G22" s="132"/>
      <c r="H22" s="132"/>
      <c r="I22" s="104" t="s">
        <v>27</v>
      </c>
      <c r="J22" s="129" t="s">
        <v>3</v>
      </c>
      <c r="K22" s="132"/>
      <c r="L22" s="2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8" customFormat="1" ht="18" customHeight="1">
      <c r="A23" s="132"/>
      <c r="B23" s="133"/>
      <c r="C23" s="132"/>
      <c r="D23" s="132"/>
      <c r="E23" s="129" t="s">
        <v>33</v>
      </c>
      <c r="F23" s="132"/>
      <c r="G23" s="132"/>
      <c r="H23" s="132"/>
      <c r="I23" s="104" t="s">
        <v>29</v>
      </c>
      <c r="J23" s="129" t="s">
        <v>3</v>
      </c>
      <c r="K23" s="132"/>
      <c r="L23" s="2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8" customFormat="1" ht="6.95" customHeight="1">
      <c r="A24" s="132"/>
      <c r="B24" s="133"/>
      <c r="C24" s="132"/>
      <c r="D24" s="132"/>
      <c r="E24" s="132"/>
      <c r="F24" s="132"/>
      <c r="G24" s="132"/>
      <c r="H24" s="132"/>
      <c r="I24" s="106"/>
      <c r="J24" s="132"/>
      <c r="K24" s="132"/>
      <c r="L24" s="2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8" customFormat="1" ht="12" customHeight="1">
      <c r="A25" s="132"/>
      <c r="B25" s="133"/>
      <c r="C25" s="132"/>
      <c r="D25" s="128" t="s">
        <v>35</v>
      </c>
      <c r="E25" s="132"/>
      <c r="F25" s="132"/>
      <c r="G25" s="132"/>
      <c r="H25" s="132"/>
      <c r="I25" s="104" t="s">
        <v>27</v>
      </c>
      <c r="J25" s="129" t="str">
        <f>IF('Rekapitulace stavby'!AN19="","",'Rekapitulace stavby'!AN19)</f>
        <v/>
      </c>
      <c r="K25" s="132"/>
      <c r="L25" s="2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8" customFormat="1" ht="18" customHeight="1">
      <c r="A26" s="132"/>
      <c r="B26" s="133"/>
      <c r="C26" s="132"/>
      <c r="D26" s="132"/>
      <c r="E26" s="129" t="str">
        <f>IF('Rekapitulace stavby'!E20="","",'Rekapitulace stavby'!E20)</f>
        <v xml:space="preserve"> </v>
      </c>
      <c r="F26" s="132"/>
      <c r="G26" s="132"/>
      <c r="H26" s="132"/>
      <c r="I26" s="104" t="s">
        <v>29</v>
      </c>
      <c r="J26" s="129" t="str">
        <f>IF('Rekapitulace stavby'!AN20="","",'Rekapitulace stavby'!AN20)</f>
        <v/>
      </c>
      <c r="K26" s="132"/>
      <c r="L26" s="2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38" customFormat="1" ht="6.95" customHeight="1">
      <c r="A27" s="132"/>
      <c r="B27" s="133"/>
      <c r="C27" s="132"/>
      <c r="D27" s="132"/>
      <c r="E27" s="132"/>
      <c r="F27" s="132"/>
      <c r="G27" s="132"/>
      <c r="H27" s="132"/>
      <c r="I27" s="106"/>
      <c r="J27" s="132"/>
      <c r="K27" s="132"/>
      <c r="L27" s="234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138" customFormat="1" ht="12" customHeight="1">
      <c r="A28" s="132"/>
      <c r="B28" s="133"/>
      <c r="C28" s="132"/>
      <c r="D28" s="128" t="s">
        <v>36</v>
      </c>
      <c r="E28" s="132"/>
      <c r="F28" s="132"/>
      <c r="G28" s="132"/>
      <c r="H28" s="132"/>
      <c r="I28" s="106"/>
      <c r="J28" s="132"/>
      <c r="K28" s="132"/>
      <c r="L28" s="2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239" customFormat="1" ht="16.5" customHeight="1">
      <c r="A29" s="236"/>
      <c r="B29" s="237"/>
      <c r="C29" s="236"/>
      <c r="D29" s="236"/>
      <c r="E29" s="130" t="s">
        <v>3</v>
      </c>
      <c r="F29" s="130"/>
      <c r="G29" s="130"/>
      <c r="H29" s="130"/>
      <c r="I29" s="331"/>
      <c r="J29" s="236"/>
      <c r="K29" s="236"/>
      <c r="L29" s="238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</row>
    <row r="30" spans="1:31" s="138" customFormat="1" ht="6.95" customHeight="1">
      <c r="A30" s="132"/>
      <c r="B30" s="133"/>
      <c r="C30" s="132"/>
      <c r="D30" s="132"/>
      <c r="E30" s="132"/>
      <c r="F30" s="132"/>
      <c r="G30" s="132"/>
      <c r="H30" s="132"/>
      <c r="I30" s="106"/>
      <c r="J30" s="132"/>
      <c r="K30" s="132"/>
      <c r="L30" s="2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8" customFormat="1" ht="6.95" customHeight="1">
      <c r="A31" s="132"/>
      <c r="B31" s="133"/>
      <c r="C31" s="132"/>
      <c r="D31" s="187"/>
      <c r="E31" s="187"/>
      <c r="F31" s="187"/>
      <c r="G31" s="187"/>
      <c r="H31" s="187"/>
      <c r="I31" s="110"/>
      <c r="J31" s="187"/>
      <c r="K31" s="187"/>
      <c r="L31" s="2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8" customFormat="1" ht="25.35" customHeight="1">
      <c r="A32" s="132"/>
      <c r="B32" s="133"/>
      <c r="C32" s="132"/>
      <c r="D32" s="240" t="s">
        <v>38</v>
      </c>
      <c r="E32" s="132"/>
      <c r="F32" s="132"/>
      <c r="G32" s="132"/>
      <c r="H32" s="132"/>
      <c r="I32" s="106"/>
      <c r="J32" s="241">
        <f>ROUND(J89,2)</f>
        <v>0</v>
      </c>
      <c r="K32" s="132"/>
      <c r="L32" s="2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8" customFormat="1" ht="6.95" customHeight="1">
      <c r="A33" s="132"/>
      <c r="B33" s="133"/>
      <c r="C33" s="132"/>
      <c r="D33" s="187"/>
      <c r="E33" s="187"/>
      <c r="F33" s="187"/>
      <c r="G33" s="187"/>
      <c r="H33" s="187"/>
      <c r="I33" s="110"/>
      <c r="J33" s="187"/>
      <c r="K33" s="187"/>
      <c r="L33" s="2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8" customFormat="1" ht="14.45" customHeight="1">
      <c r="A34" s="132"/>
      <c r="B34" s="133"/>
      <c r="C34" s="132"/>
      <c r="D34" s="132"/>
      <c r="E34" s="132"/>
      <c r="F34" s="242" t="s">
        <v>40</v>
      </c>
      <c r="G34" s="132"/>
      <c r="H34" s="132"/>
      <c r="I34" s="332" t="s">
        <v>39</v>
      </c>
      <c r="J34" s="242" t="s">
        <v>41</v>
      </c>
      <c r="K34" s="132"/>
      <c r="L34" s="2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8" customFormat="1" ht="14.45" customHeight="1">
      <c r="A35" s="132"/>
      <c r="B35" s="133"/>
      <c r="C35" s="132"/>
      <c r="D35" s="243" t="s">
        <v>42</v>
      </c>
      <c r="E35" s="128" t="s">
        <v>43</v>
      </c>
      <c r="F35" s="244">
        <f>ROUND((SUM(BE89:BE126)),2)</f>
        <v>0</v>
      </c>
      <c r="G35" s="132"/>
      <c r="H35" s="132"/>
      <c r="I35" s="333">
        <v>0.21</v>
      </c>
      <c r="J35" s="244">
        <f>ROUND(((SUM(BE89:BE126))*I35),2)</f>
        <v>0</v>
      </c>
      <c r="K35" s="132"/>
      <c r="L35" s="2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8" customFormat="1" ht="14.45" customHeight="1">
      <c r="A36" s="132"/>
      <c r="B36" s="133"/>
      <c r="C36" s="132"/>
      <c r="D36" s="132"/>
      <c r="E36" s="128" t="s">
        <v>44</v>
      </c>
      <c r="F36" s="244">
        <f>ROUND((SUM(BF89:BF126)),2)</f>
        <v>0</v>
      </c>
      <c r="G36" s="132"/>
      <c r="H36" s="132"/>
      <c r="I36" s="333">
        <v>0.15</v>
      </c>
      <c r="J36" s="244">
        <f>ROUND(((SUM(BF89:BF126))*I36),2)</f>
        <v>0</v>
      </c>
      <c r="K36" s="132"/>
      <c r="L36" s="2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8" customFormat="1" ht="14.45" customHeight="1" hidden="1">
      <c r="A37" s="132"/>
      <c r="B37" s="133"/>
      <c r="C37" s="132"/>
      <c r="D37" s="132"/>
      <c r="E37" s="128" t="s">
        <v>45</v>
      </c>
      <c r="F37" s="244">
        <f>ROUND((SUM(BG89:BG126)),2)</f>
        <v>0</v>
      </c>
      <c r="G37" s="132"/>
      <c r="H37" s="132"/>
      <c r="I37" s="333">
        <v>0.21</v>
      </c>
      <c r="J37" s="244">
        <f>0</f>
        <v>0</v>
      </c>
      <c r="K37" s="132"/>
      <c r="L37" s="2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8" customFormat="1" ht="14.45" customHeight="1" hidden="1">
      <c r="A38" s="132"/>
      <c r="B38" s="133"/>
      <c r="C38" s="132"/>
      <c r="D38" s="132"/>
      <c r="E38" s="128" t="s">
        <v>46</v>
      </c>
      <c r="F38" s="244">
        <f>ROUND((SUM(BH89:BH126)),2)</f>
        <v>0</v>
      </c>
      <c r="G38" s="132"/>
      <c r="H38" s="132"/>
      <c r="I38" s="333">
        <v>0.15</v>
      </c>
      <c r="J38" s="244">
        <f>0</f>
        <v>0</v>
      </c>
      <c r="K38" s="132"/>
      <c r="L38" s="2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8" customFormat="1" ht="14.45" customHeight="1" hidden="1">
      <c r="A39" s="132"/>
      <c r="B39" s="133"/>
      <c r="C39" s="132"/>
      <c r="D39" s="132"/>
      <c r="E39" s="128" t="s">
        <v>47</v>
      </c>
      <c r="F39" s="244">
        <f>ROUND((SUM(BI89:BI126)),2)</f>
        <v>0</v>
      </c>
      <c r="G39" s="132"/>
      <c r="H39" s="132"/>
      <c r="I39" s="333">
        <v>0</v>
      </c>
      <c r="J39" s="244">
        <f>0</f>
        <v>0</v>
      </c>
      <c r="K39" s="132"/>
      <c r="L39" s="2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8" customFormat="1" ht="6.95" customHeight="1">
      <c r="A40" s="132"/>
      <c r="B40" s="133"/>
      <c r="C40" s="132"/>
      <c r="D40" s="132"/>
      <c r="E40" s="132"/>
      <c r="F40" s="132"/>
      <c r="G40" s="132"/>
      <c r="H40" s="132"/>
      <c r="I40" s="106"/>
      <c r="J40" s="132"/>
      <c r="K40" s="132"/>
      <c r="L40" s="2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8" customFormat="1" ht="25.35" customHeight="1">
      <c r="A41" s="132"/>
      <c r="B41" s="133"/>
      <c r="C41" s="245"/>
      <c r="D41" s="246" t="s">
        <v>48</v>
      </c>
      <c r="E41" s="179"/>
      <c r="F41" s="179"/>
      <c r="G41" s="247" t="s">
        <v>49</v>
      </c>
      <c r="H41" s="248" t="s">
        <v>50</v>
      </c>
      <c r="I41" s="109"/>
      <c r="J41" s="249">
        <f>SUM(J32:J39)</f>
        <v>0</v>
      </c>
      <c r="K41" s="250"/>
      <c r="L41" s="2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s="138" customFormat="1" ht="14.45" customHeight="1">
      <c r="A42" s="132"/>
      <c r="B42" s="154"/>
      <c r="C42" s="155"/>
      <c r="D42" s="155"/>
      <c r="E42" s="155"/>
      <c r="F42" s="155"/>
      <c r="G42" s="155"/>
      <c r="H42" s="155"/>
      <c r="I42" s="107"/>
      <c r="J42" s="155"/>
      <c r="K42" s="155"/>
      <c r="L42" s="234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6" spans="1:31" s="138" customFormat="1" ht="6.95" customHeight="1">
      <c r="A46" s="132"/>
      <c r="B46" s="156"/>
      <c r="C46" s="157"/>
      <c r="D46" s="157"/>
      <c r="E46" s="157"/>
      <c r="F46" s="157"/>
      <c r="G46" s="157"/>
      <c r="H46" s="157"/>
      <c r="I46" s="108"/>
      <c r="J46" s="157"/>
      <c r="K46" s="157"/>
      <c r="L46" s="2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8" customFormat="1" ht="24.95" customHeight="1">
      <c r="A47" s="132"/>
      <c r="B47" s="133"/>
      <c r="C47" s="119" t="s">
        <v>105</v>
      </c>
      <c r="D47" s="132"/>
      <c r="E47" s="132"/>
      <c r="F47" s="132"/>
      <c r="G47" s="132"/>
      <c r="H47" s="132"/>
      <c r="I47" s="106"/>
      <c r="J47" s="132"/>
      <c r="K47" s="132"/>
      <c r="L47" s="2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8" customFormat="1" ht="6.95" customHeight="1">
      <c r="A48" s="132"/>
      <c r="B48" s="133"/>
      <c r="C48" s="132"/>
      <c r="D48" s="132"/>
      <c r="E48" s="132"/>
      <c r="F48" s="132"/>
      <c r="G48" s="132"/>
      <c r="H48" s="132"/>
      <c r="I48" s="106"/>
      <c r="J48" s="132"/>
      <c r="K48" s="132"/>
      <c r="L48" s="2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8" customFormat="1" ht="12" customHeight="1">
      <c r="A49" s="132"/>
      <c r="B49" s="133"/>
      <c r="C49" s="128" t="s">
        <v>17</v>
      </c>
      <c r="D49" s="132"/>
      <c r="E49" s="132"/>
      <c r="F49" s="132"/>
      <c r="G49" s="132"/>
      <c r="H49" s="132"/>
      <c r="I49" s="106"/>
      <c r="J49" s="132"/>
      <c r="K49" s="132"/>
      <c r="L49" s="2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8" customFormat="1" ht="16.5" customHeight="1">
      <c r="A50" s="132"/>
      <c r="B50" s="133"/>
      <c r="C50" s="132"/>
      <c r="D50" s="132"/>
      <c r="E50" s="231" t="str">
        <f>E7</f>
        <v>Rybník U čtvrtí Dolní, k.ú.Prostřední Vydří</v>
      </c>
      <c r="F50" s="232"/>
      <c r="G50" s="232"/>
      <c r="H50" s="232"/>
      <c r="I50" s="106"/>
      <c r="J50" s="132"/>
      <c r="K50" s="132"/>
      <c r="L50" s="2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2:12" ht="12" customHeight="1">
      <c r="B51" s="118"/>
      <c r="C51" s="128" t="s">
        <v>101</v>
      </c>
      <c r="L51" s="118"/>
    </row>
    <row r="52" spans="1:31" s="138" customFormat="1" ht="16.5" customHeight="1">
      <c r="A52" s="132"/>
      <c r="B52" s="133"/>
      <c r="C52" s="132"/>
      <c r="D52" s="132"/>
      <c r="E52" s="231" t="s">
        <v>102</v>
      </c>
      <c r="F52" s="233"/>
      <c r="G52" s="233"/>
      <c r="H52" s="233"/>
      <c r="I52" s="106"/>
      <c r="J52" s="132"/>
      <c r="K52" s="132"/>
      <c r="L52" s="2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8" customFormat="1" ht="12" customHeight="1">
      <c r="A53" s="132"/>
      <c r="B53" s="133"/>
      <c r="C53" s="128" t="s">
        <v>103</v>
      </c>
      <c r="D53" s="132"/>
      <c r="E53" s="132"/>
      <c r="F53" s="132"/>
      <c r="G53" s="132"/>
      <c r="H53" s="132"/>
      <c r="I53" s="106"/>
      <c r="J53" s="132"/>
      <c r="K53" s="132"/>
      <c r="L53" s="2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8" customFormat="1" ht="16.5" customHeight="1">
      <c r="A54" s="132"/>
      <c r="B54" s="133"/>
      <c r="C54" s="132"/>
      <c r="D54" s="132"/>
      <c r="E54" s="163" t="str">
        <f>E11</f>
        <v>01 - hráz</v>
      </c>
      <c r="F54" s="233"/>
      <c r="G54" s="233"/>
      <c r="H54" s="233"/>
      <c r="I54" s="106"/>
      <c r="J54" s="132"/>
      <c r="K54" s="132"/>
      <c r="L54" s="2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8" customFormat="1" ht="6.95" customHeight="1">
      <c r="A55" s="132"/>
      <c r="B55" s="133"/>
      <c r="C55" s="132"/>
      <c r="D55" s="132"/>
      <c r="E55" s="132"/>
      <c r="F55" s="132"/>
      <c r="G55" s="132"/>
      <c r="H55" s="132"/>
      <c r="I55" s="106"/>
      <c r="J55" s="132"/>
      <c r="K55" s="132"/>
      <c r="L55" s="2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8" customFormat="1" ht="12" customHeight="1">
      <c r="A56" s="132"/>
      <c r="B56" s="133"/>
      <c r="C56" s="128" t="s">
        <v>22</v>
      </c>
      <c r="D56" s="132"/>
      <c r="E56" s="132"/>
      <c r="F56" s="129" t="str">
        <f>F14</f>
        <v>k.ú.Prostřední Vydří</v>
      </c>
      <c r="G56" s="132"/>
      <c r="H56" s="132"/>
      <c r="I56" s="104" t="s">
        <v>24</v>
      </c>
      <c r="J56" s="235" t="str">
        <f>IF(J14="","",J14)</f>
        <v>22. 2. 2021</v>
      </c>
      <c r="K56" s="132"/>
      <c r="L56" s="2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8" customFormat="1" ht="6.95" customHeight="1">
      <c r="A57" s="132"/>
      <c r="B57" s="133"/>
      <c r="C57" s="132"/>
      <c r="D57" s="132"/>
      <c r="E57" s="132"/>
      <c r="F57" s="132"/>
      <c r="G57" s="132"/>
      <c r="H57" s="132"/>
      <c r="I57" s="106"/>
      <c r="J57" s="132"/>
      <c r="K57" s="132"/>
      <c r="L57" s="2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8" customFormat="1" ht="25.7" customHeight="1">
      <c r="A58" s="132"/>
      <c r="B58" s="133"/>
      <c r="C58" s="128" t="s">
        <v>26</v>
      </c>
      <c r="D58" s="132"/>
      <c r="E58" s="132"/>
      <c r="F58" s="129" t="str">
        <f>E17</f>
        <v xml:space="preserve"> </v>
      </c>
      <c r="G58" s="132"/>
      <c r="H58" s="132"/>
      <c r="I58" s="104" t="s">
        <v>32</v>
      </c>
      <c r="J58" s="251" t="str">
        <f>E23</f>
        <v>Ing.Zdeněk Hejtman, Dačice</v>
      </c>
      <c r="K58" s="132"/>
      <c r="L58" s="2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8" customFormat="1" ht="15.2" customHeight="1">
      <c r="A59" s="132"/>
      <c r="B59" s="133"/>
      <c r="C59" s="128" t="s">
        <v>30</v>
      </c>
      <c r="D59" s="132"/>
      <c r="E59" s="132"/>
      <c r="F59" s="129" t="str">
        <f>IF(E20="","",E20)</f>
        <v>Vyplň údaj</v>
      </c>
      <c r="G59" s="132"/>
      <c r="H59" s="132"/>
      <c r="I59" s="104" t="s">
        <v>35</v>
      </c>
      <c r="J59" s="251" t="str">
        <f>E26</f>
        <v xml:space="preserve"> </v>
      </c>
      <c r="K59" s="132"/>
      <c r="L59" s="2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s="138" customFormat="1" ht="10.35" customHeight="1">
      <c r="A60" s="132"/>
      <c r="B60" s="133"/>
      <c r="C60" s="132"/>
      <c r="D60" s="132"/>
      <c r="E60" s="132"/>
      <c r="F60" s="132"/>
      <c r="G60" s="132"/>
      <c r="H60" s="132"/>
      <c r="I60" s="106"/>
      <c r="J60" s="132"/>
      <c r="K60" s="132"/>
      <c r="L60" s="2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s="138" customFormat="1" ht="29.25" customHeight="1">
      <c r="A61" s="132"/>
      <c r="B61" s="133"/>
      <c r="C61" s="252" t="s">
        <v>106</v>
      </c>
      <c r="D61" s="245"/>
      <c r="E61" s="245"/>
      <c r="F61" s="245"/>
      <c r="G61" s="245"/>
      <c r="H61" s="245"/>
      <c r="I61" s="334"/>
      <c r="J61" s="253" t="s">
        <v>107</v>
      </c>
      <c r="K61" s="245"/>
      <c r="L61" s="234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s="138" customFormat="1" ht="10.35" customHeight="1">
      <c r="A62" s="132"/>
      <c r="B62" s="133"/>
      <c r="C62" s="132"/>
      <c r="D62" s="132"/>
      <c r="E62" s="132"/>
      <c r="F62" s="132"/>
      <c r="G62" s="132"/>
      <c r="H62" s="132"/>
      <c r="I62" s="106"/>
      <c r="J62" s="132"/>
      <c r="K62" s="132"/>
      <c r="L62" s="234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47" s="138" customFormat="1" ht="22.9" customHeight="1">
      <c r="A63" s="132"/>
      <c r="B63" s="133"/>
      <c r="C63" s="254" t="s">
        <v>70</v>
      </c>
      <c r="D63" s="132"/>
      <c r="E63" s="132"/>
      <c r="F63" s="132"/>
      <c r="G63" s="132"/>
      <c r="H63" s="132"/>
      <c r="I63" s="106"/>
      <c r="J63" s="241">
        <f>J89</f>
        <v>0</v>
      </c>
      <c r="K63" s="132"/>
      <c r="L63" s="234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U63" s="115" t="s">
        <v>108</v>
      </c>
    </row>
    <row r="64" spans="2:12" s="255" customFormat="1" ht="24.95" customHeight="1">
      <c r="B64" s="256"/>
      <c r="D64" s="257" t="s">
        <v>109</v>
      </c>
      <c r="E64" s="258"/>
      <c r="F64" s="258"/>
      <c r="G64" s="258"/>
      <c r="H64" s="258"/>
      <c r="I64" s="335"/>
      <c r="J64" s="259">
        <f>J90</f>
        <v>0</v>
      </c>
      <c r="L64" s="256"/>
    </row>
    <row r="65" spans="2:12" s="217" customFormat="1" ht="19.9" customHeight="1">
      <c r="B65" s="260"/>
      <c r="D65" s="261" t="s">
        <v>110</v>
      </c>
      <c r="E65" s="262"/>
      <c r="F65" s="262"/>
      <c r="G65" s="262"/>
      <c r="H65" s="262"/>
      <c r="I65" s="336"/>
      <c r="J65" s="263">
        <f>J91</f>
        <v>0</v>
      </c>
      <c r="L65" s="260"/>
    </row>
    <row r="66" spans="2:12" s="217" customFormat="1" ht="19.9" customHeight="1">
      <c r="B66" s="260"/>
      <c r="D66" s="261" t="s">
        <v>111</v>
      </c>
      <c r="E66" s="262"/>
      <c r="F66" s="262"/>
      <c r="G66" s="262"/>
      <c r="H66" s="262"/>
      <c r="I66" s="336"/>
      <c r="J66" s="263">
        <f>J108</f>
        <v>0</v>
      </c>
      <c r="L66" s="260"/>
    </row>
    <row r="67" spans="2:12" s="217" customFormat="1" ht="19.9" customHeight="1">
      <c r="B67" s="260"/>
      <c r="D67" s="261" t="s">
        <v>112</v>
      </c>
      <c r="E67" s="262"/>
      <c r="F67" s="262"/>
      <c r="G67" s="262"/>
      <c r="H67" s="262"/>
      <c r="I67" s="336"/>
      <c r="J67" s="263">
        <f>J125</f>
        <v>0</v>
      </c>
      <c r="L67" s="260"/>
    </row>
    <row r="68" spans="1:31" s="138" customFormat="1" ht="21.75" customHeight="1">
      <c r="A68" s="132"/>
      <c r="B68" s="133"/>
      <c r="C68" s="132"/>
      <c r="D68" s="132"/>
      <c r="E68" s="132"/>
      <c r="F68" s="132"/>
      <c r="G68" s="132"/>
      <c r="H68" s="132"/>
      <c r="I68" s="106"/>
      <c r="J68" s="132"/>
      <c r="K68" s="132"/>
      <c r="L68" s="234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</row>
    <row r="69" spans="1:31" s="138" customFormat="1" ht="6.95" customHeight="1">
      <c r="A69" s="132"/>
      <c r="B69" s="154"/>
      <c r="C69" s="155"/>
      <c r="D69" s="155"/>
      <c r="E69" s="155"/>
      <c r="F69" s="155"/>
      <c r="G69" s="155"/>
      <c r="H69" s="155"/>
      <c r="I69" s="107"/>
      <c r="J69" s="155"/>
      <c r="K69" s="155"/>
      <c r="L69" s="234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</row>
    <row r="73" spans="1:31" s="138" customFormat="1" ht="6.95" customHeight="1">
      <c r="A73" s="132"/>
      <c r="B73" s="156"/>
      <c r="C73" s="157"/>
      <c r="D73" s="157"/>
      <c r="E73" s="157"/>
      <c r="F73" s="157"/>
      <c r="G73" s="157"/>
      <c r="H73" s="157"/>
      <c r="I73" s="108"/>
      <c r="J73" s="157"/>
      <c r="K73" s="157"/>
      <c r="L73" s="2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8" customFormat="1" ht="24.95" customHeight="1">
      <c r="A74" s="132"/>
      <c r="B74" s="133"/>
      <c r="C74" s="119" t="s">
        <v>113</v>
      </c>
      <c r="D74" s="132"/>
      <c r="E74" s="132"/>
      <c r="F74" s="132"/>
      <c r="G74" s="132"/>
      <c r="H74" s="132"/>
      <c r="I74" s="106"/>
      <c r="J74" s="132"/>
      <c r="K74" s="132"/>
      <c r="L74" s="2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8" customFormat="1" ht="6.95" customHeight="1">
      <c r="A75" s="132"/>
      <c r="B75" s="133"/>
      <c r="C75" s="132"/>
      <c r="D75" s="132"/>
      <c r="E75" s="132"/>
      <c r="F75" s="132"/>
      <c r="G75" s="132"/>
      <c r="H75" s="132"/>
      <c r="I75" s="106"/>
      <c r="J75" s="132"/>
      <c r="K75" s="132"/>
      <c r="L75" s="2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s="138" customFormat="1" ht="12" customHeight="1">
      <c r="A76" s="132"/>
      <c r="B76" s="133"/>
      <c r="C76" s="128" t="s">
        <v>17</v>
      </c>
      <c r="D76" s="132"/>
      <c r="E76" s="132"/>
      <c r="F76" s="132"/>
      <c r="G76" s="132"/>
      <c r="H76" s="132"/>
      <c r="I76" s="106"/>
      <c r="J76" s="132"/>
      <c r="K76" s="132"/>
      <c r="L76" s="2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8" customFormat="1" ht="16.5" customHeight="1">
      <c r="A77" s="132"/>
      <c r="B77" s="133"/>
      <c r="C77" s="132"/>
      <c r="D77" s="132"/>
      <c r="E77" s="231" t="str">
        <f>E7</f>
        <v>Rybník U čtvrtí Dolní, k.ú.Prostřední Vydří</v>
      </c>
      <c r="F77" s="232"/>
      <c r="G77" s="232"/>
      <c r="H77" s="232"/>
      <c r="I77" s="106"/>
      <c r="J77" s="132"/>
      <c r="K77" s="132"/>
      <c r="L77" s="2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2:12" ht="12" customHeight="1">
      <c r="B78" s="118"/>
      <c r="C78" s="128" t="s">
        <v>101</v>
      </c>
      <c r="L78" s="118"/>
    </row>
    <row r="79" spans="1:31" s="138" customFormat="1" ht="16.5" customHeight="1">
      <c r="A79" s="132"/>
      <c r="B79" s="133"/>
      <c r="C79" s="132"/>
      <c r="D79" s="132"/>
      <c r="E79" s="231" t="s">
        <v>102</v>
      </c>
      <c r="F79" s="233"/>
      <c r="G79" s="233"/>
      <c r="H79" s="233"/>
      <c r="I79" s="106"/>
      <c r="J79" s="132"/>
      <c r="K79" s="132"/>
      <c r="L79" s="2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8" customFormat="1" ht="12" customHeight="1">
      <c r="A80" s="132"/>
      <c r="B80" s="133"/>
      <c r="C80" s="128" t="s">
        <v>103</v>
      </c>
      <c r="D80" s="132"/>
      <c r="E80" s="132"/>
      <c r="F80" s="132"/>
      <c r="G80" s="132"/>
      <c r="H80" s="132"/>
      <c r="I80" s="106"/>
      <c r="J80" s="132"/>
      <c r="K80" s="132"/>
      <c r="L80" s="2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8" customFormat="1" ht="16.5" customHeight="1">
      <c r="A81" s="132"/>
      <c r="B81" s="133"/>
      <c r="C81" s="132"/>
      <c r="D81" s="132"/>
      <c r="E81" s="163" t="str">
        <f>E11</f>
        <v>01 - hráz</v>
      </c>
      <c r="F81" s="233"/>
      <c r="G81" s="233"/>
      <c r="H81" s="233"/>
      <c r="I81" s="106"/>
      <c r="J81" s="132"/>
      <c r="K81" s="132"/>
      <c r="L81" s="2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8" customFormat="1" ht="6.95" customHeight="1">
      <c r="A82" s="132"/>
      <c r="B82" s="133"/>
      <c r="C82" s="132"/>
      <c r="D82" s="132"/>
      <c r="E82" s="132"/>
      <c r="F82" s="132"/>
      <c r="G82" s="132"/>
      <c r="H82" s="132"/>
      <c r="I82" s="106"/>
      <c r="J82" s="132"/>
      <c r="K82" s="132"/>
      <c r="L82" s="2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138" customFormat="1" ht="12" customHeight="1">
      <c r="A83" s="132"/>
      <c r="B83" s="133"/>
      <c r="C83" s="128" t="s">
        <v>22</v>
      </c>
      <c r="D83" s="132"/>
      <c r="E83" s="132"/>
      <c r="F83" s="129" t="str">
        <f>F14</f>
        <v>k.ú.Prostřední Vydří</v>
      </c>
      <c r="G83" s="132"/>
      <c r="H83" s="132"/>
      <c r="I83" s="104" t="s">
        <v>24</v>
      </c>
      <c r="J83" s="235" t="str">
        <f>IF(J14="","",J14)</f>
        <v>22. 2. 2021</v>
      </c>
      <c r="K83" s="132"/>
      <c r="L83" s="234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138" customFormat="1" ht="6.95" customHeight="1">
      <c r="A84" s="132"/>
      <c r="B84" s="133"/>
      <c r="C84" s="132"/>
      <c r="D84" s="132"/>
      <c r="E84" s="132"/>
      <c r="F84" s="132"/>
      <c r="G84" s="132"/>
      <c r="H84" s="132"/>
      <c r="I84" s="106"/>
      <c r="J84" s="132"/>
      <c r="K84" s="132"/>
      <c r="L84" s="23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s="138" customFormat="1" ht="25.7" customHeight="1">
      <c r="A85" s="132"/>
      <c r="B85" s="133"/>
      <c r="C85" s="128" t="s">
        <v>26</v>
      </c>
      <c r="D85" s="132"/>
      <c r="E85" s="132"/>
      <c r="F85" s="129" t="str">
        <f>E17</f>
        <v xml:space="preserve"> </v>
      </c>
      <c r="G85" s="132"/>
      <c r="H85" s="132"/>
      <c r="I85" s="104" t="s">
        <v>32</v>
      </c>
      <c r="J85" s="251" t="str">
        <f>E23</f>
        <v>Ing.Zdeněk Hejtman, Dačice</v>
      </c>
      <c r="K85" s="132"/>
      <c r="L85" s="234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s="138" customFormat="1" ht="15.2" customHeight="1">
      <c r="A86" s="132"/>
      <c r="B86" s="133"/>
      <c r="C86" s="128" t="s">
        <v>30</v>
      </c>
      <c r="D86" s="132"/>
      <c r="E86" s="132"/>
      <c r="F86" s="129" t="str">
        <f>IF(E20="","",E20)</f>
        <v>Vyplň údaj</v>
      </c>
      <c r="G86" s="132"/>
      <c r="H86" s="132"/>
      <c r="I86" s="104" t="s">
        <v>35</v>
      </c>
      <c r="J86" s="251" t="str">
        <f>E26</f>
        <v xml:space="preserve"> </v>
      </c>
      <c r="K86" s="132"/>
      <c r="L86" s="234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s="138" customFormat="1" ht="10.35" customHeight="1">
      <c r="A87" s="132"/>
      <c r="B87" s="133"/>
      <c r="C87" s="132"/>
      <c r="D87" s="132"/>
      <c r="E87" s="132"/>
      <c r="F87" s="132"/>
      <c r="G87" s="132"/>
      <c r="H87" s="132"/>
      <c r="I87" s="106"/>
      <c r="J87" s="132"/>
      <c r="K87" s="132"/>
      <c r="L87" s="234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s="270" customFormat="1" ht="29.25" customHeight="1">
      <c r="A88" s="264"/>
      <c r="B88" s="265"/>
      <c r="C88" s="266" t="s">
        <v>114</v>
      </c>
      <c r="D88" s="267" t="s">
        <v>57</v>
      </c>
      <c r="E88" s="267" t="s">
        <v>53</v>
      </c>
      <c r="F88" s="267" t="s">
        <v>54</v>
      </c>
      <c r="G88" s="267" t="s">
        <v>115</v>
      </c>
      <c r="H88" s="267" t="s">
        <v>116</v>
      </c>
      <c r="I88" s="337" t="s">
        <v>117</v>
      </c>
      <c r="J88" s="267" t="s">
        <v>107</v>
      </c>
      <c r="K88" s="268" t="s">
        <v>118</v>
      </c>
      <c r="L88" s="269"/>
      <c r="M88" s="183" t="s">
        <v>3</v>
      </c>
      <c r="N88" s="184" t="s">
        <v>42</v>
      </c>
      <c r="O88" s="184" t="s">
        <v>119</v>
      </c>
      <c r="P88" s="184" t="s">
        <v>120</v>
      </c>
      <c r="Q88" s="184" t="s">
        <v>121</v>
      </c>
      <c r="R88" s="184" t="s">
        <v>122</v>
      </c>
      <c r="S88" s="184" t="s">
        <v>123</v>
      </c>
      <c r="T88" s="185" t="s">
        <v>124</v>
      </c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</row>
    <row r="89" spans="1:63" s="138" customFormat="1" ht="22.9" customHeight="1">
      <c r="A89" s="132"/>
      <c r="B89" s="133"/>
      <c r="C89" s="191" t="s">
        <v>125</v>
      </c>
      <c r="D89" s="132"/>
      <c r="E89" s="132"/>
      <c r="F89" s="132"/>
      <c r="G89" s="132"/>
      <c r="H89" s="132"/>
      <c r="I89" s="106"/>
      <c r="J89" s="271">
        <f>BK89</f>
        <v>0</v>
      </c>
      <c r="K89" s="132"/>
      <c r="L89" s="133"/>
      <c r="M89" s="186"/>
      <c r="N89" s="171"/>
      <c r="O89" s="187"/>
      <c r="P89" s="272">
        <f>P90</f>
        <v>0</v>
      </c>
      <c r="Q89" s="187"/>
      <c r="R89" s="272">
        <f>R90</f>
        <v>1043.05506</v>
      </c>
      <c r="S89" s="187"/>
      <c r="T89" s="273">
        <f>T90</f>
        <v>0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T89" s="115" t="s">
        <v>71</v>
      </c>
      <c r="AU89" s="115" t="s">
        <v>108</v>
      </c>
      <c r="BK89" s="274">
        <f>BK90</f>
        <v>0</v>
      </c>
    </row>
    <row r="90" spans="2:63" s="275" customFormat="1" ht="25.9" customHeight="1">
      <c r="B90" s="276"/>
      <c r="D90" s="277" t="s">
        <v>71</v>
      </c>
      <c r="E90" s="278" t="s">
        <v>126</v>
      </c>
      <c r="F90" s="278" t="s">
        <v>127</v>
      </c>
      <c r="I90" s="5"/>
      <c r="J90" s="279">
        <f>BK90</f>
        <v>0</v>
      </c>
      <c r="L90" s="276"/>
      <c r="M90" s="280"/>
      <c r="N90" s="281"/>
      <c r="O90" s="281"/>
      <c r="P90" s="282">
        <f>P91+P108+P125</f>
        <v>0</v>
      </c>
      <c r="Q90" s="281"/>
      <c r="R90" s="282">
        <f>R91+R108+R125</f>
        <v>1043.05506</v>
      </c>
      <c r="S90" s="281"/>
      <c r="T90" s="283">
        <f>T91+T108+T125</f>
        <v>0</v>
      </c>
      <c r="AR90" s="277" t="s">
        <v>79</v>
      </c>
      <c r="AT90" s="284" t="s">
        <v>71</v>
      </c>
      <c r="AU90" s="284" t="s">
        <v>72</v>
      </c>
      <c r="AY90" s="277" t="s">
        <v>128</v>
      </c>
      <c r="BK90" s="285">
        <f>BK91+BK108+BK125</f>
        <v>0</v>
      </c>
    </row>
    <row r="91" spans="2:63" s="275" customFormat="1" ht="22.9" customHeight="1">
      <c r="B91" s="276"/>
      <c r="D91" s="277" t="s">
        <v>71</v>
      </c>
      <c r="E91" s="286" t="s">
        <v>79</v>
      </c>
      <c r="F91" s="286" t="s">
        <v>129</v>
      </c>
      <c r="I91" s="5"/>
      <c r="J91" s="287">
        <f>BK91</f>
        <v>0</v>
      </c>
      <c r="L91" s="276"/>
      <c r="M91" s="280"/>
      <c r="N91" s="281"/>
      <c r="O91" s="281"/>
      <c r="P91" s="282">
        <f>SUM(P92:P107)</f>
        <v>0</v>
      </c>
      <c r="Q91" s="281"/>
      <c r="R91" s="282">
        <f>SUM(R92:R107)</f>
        <v>0.04566</v>
      </c>
      <c r="S91" s="281"/>
      <c r="T91" s="283">
        <f>SUM(T92:T107)</f>
        <v>0</v>
      </c>
      <c r="AR91" s="277" t="s">
        <v>79</v>
      </c>
      <c r="AT91" s="284" t="s">
        <v>71</v>
      </c>
      <c r="AU91" s="284" t="s">
        <v>79</v>
      </c>
      <c r="AY91" s="277" t="s">
        <v>128</v>
      </c>
      <c r="BK91" s="285">
        <f>SUM(BK92:BK107)</f>
        <v>0</v>
      </c>
    </row>
    <row r="92" spans="1:65" s="138" customFormat="1" ht="60">
      <c r="A92" s="132"/>
      <c r="B92" s="133"/>
      <c r="C92" s="288" t="s">
        <v>79</v>
      </c>
      <c r="D92" s="288" t="s">
        <v>130</v>
      </c>
      <c r="E92" s="289" t="s">
        <v>131</v>
      </c>
      <c r="F92" s="290" t="s">
        <v>132</v>
      </c>
      <c r="G92" s="291" t="s">
        <v>133</v>
      </c>
      <c r="H92" s="292">
        <v>2498.1</v>
      </c>
      <c r="I92" s="6"/>
      <c r="J92" s="293">
        <f>ROUND(I92*H92,2)</f>
        <v>0</v>
      </c>
      <c r="K92" s="290" t="s">
        <v>134</v>
      </c>
      <c r="L92" s="133"/>
      <c r="M92" s="294" t="s">
        <v>3</v>
      </c>
      <c r="N92" s="295" t="s">
        <v>43</v>
      </c>
      <c r="O92" s="175"/>
      <c r="P92" s="296">
        <f>O92*H92</f>
        <v>0</v>
      </c>
      <c r="Q92" s="296">
        <v>0</v>
      </c>
      <c r="R92" s="296">
        <f>Q92*H92</f>
        <v>0</v>
      </c>
      <c r="S92" s="296">
        <v>0</v>
      </c>
      <c r="T92" s="297">
        <f>S92*H92</f>
        <v>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R92" s="298" t="s">
        <v>135</v>
      </c>
      <c r="AT92" s="298" t="s">
        <v>130</v>
      </c>
      <c r="AU92" s="298" t="s">
        <v>82</v>
      </c>
      <c r="AY92" s="115" t="s">
        <v>128</v>
      </c>
      <c r="BE92" s="299">
        <f>IF(N92="základní",J92,0)</f>
        <v>0</v>
      </c>
      <c r="BF92" s="299">
        <f>IF(N92="snížená",J92,0)</f>
        <v>0</v>
      </c>
      <c r="BG92" s="299">
        <f>IF(N92="zákl. přenesená",J92,0)</f>
        <v>0</v>
      </c>
      <c r="BH92" s="299">
        <f>IF(N92="sníž. přenesená",J92,0)</f>
        <v>0</v>
      </c>
      <c r="BI92" s="299">
        <f>IF(N92="nulová",J92,0)</f>
        <v>0</v>
      </c>
      <c r="BJ92" s="115" t="s">
        <v>79</v>
      </c>
      <c r="BK92" s="299">
        <f>ROUND(I92*H92,2)</f>
        <v>0</v>
      </c>
      <c r="BL92" s="115" t="s">
        <v>135</v>
      </c>
      <c r="BM92" s="298" t="s">
        <v>136</v>
      </c>
    </row>
    <row r="93" spans="2:51" s="300" customFormat="1" ht="11.25">
      <c r="B93" s="301"/>
      <c r="D93" s="302" t="s">
        <v>137</v>
      </c>
      <c r="E93" s="303" t="s">
        <v>3</v>
      </c>
      <c r="F93" s="304" t="s">
        <v>138</v>
      </c>
      <c r="H93" s="305">
        <v>2498.1</v>
      </c>
      <c r="I93" s="7"/>
      <c r="L93" s="301"/>
      <c r="M93" s="306"/>
      <c r="N93" s="307"/>
      <c r="O93" s="307"/>
      <c r="P93" s="307"/>
      <c r="Q93" s="307"/>
      <c r="R93" s="307"/>
      <c r="S93" s="307"/>
      <c r="T93" s="308"/>
      <c r="AT93" s="303" t="s">
        <v>137</v>
      </c>
      <c r="AU93" s="303" t="s">
        <v>82</v>
      </c>
      <c r="AV93" s="300" t="s">
        <v>82</v>
      </c>
      <c r="AW93" s="300" t="s">
        <v>34</v>
      </c>
      <c r="AX93" s="300" t="s">
        <v>79</v>
      </c>
      <c r="AY93" s="303" t="s">
        <v>128</v>
      </c>
    </row>
    <row r="94" spans="1:65" s="138" customFormat="1" ht="36">
      <c r="A94" s="132"/>
      <c r="B94" s="133"/>
      <c r="C94" s="288" t="s">
        <v>82</v>
      </c>
      <c r="D94" s="288" t="s">
        <v>130</v>
      </c>
      <c r="E94" s="289" t="s">
        <v>139</v>
      </c>
      <c r="F94" s="290" t="s">
        <v>140</v>
      </c>
      <c r="G94" s="291" t="s">
        <v>141</v>
      </c>
      <c r="H94" s="292">
        <v>338</v>
      </c>
      <c r="I94" s="6"/>
      <c r="J94" s="293">
        <f>ROUND(I94*H94,2)</f>
        <v>0</v>
      </c>
      <c r="K94" s="290" t="s">
        <v>134</v>
      </c>
      <c r="L94" s="133"/>
      <c r="M94" s="294" t="s">
        <v>3</v>
      </c>
      <c r="N94" s="295" t="s">
        <v>43</v>
      </c>
      <c r="O94" s="17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R94" s="298" t="s">
        <v>135</v>
      </c>
      <c r="AT94" s="298" t="s">
        <v>130</v>
      </c>
      <c r="AU94" s="298" t="s">
        <v>82</v>
      </c>
      <c r="AY94" s="115" t="s">
        <v>128</v>
      </c>
      <c r="BE94" s="299">
        <f>IF(N94="základní",J94,0)</f>
        <v>0</v>
      </c>
      <c r="BF94" s="299">
        <f>IF(N94="snížená",J94,0)</f>
        <v>0</v>
      </c>
      <c r="BG94" s="299">
        <f>IF(N94="zákl. přenesená",J94,0)</f>
        <v>0</v>
      </c>
      <c r="BH94" s="299">
        <f>IF(N94="sníž. přenesená",J94,0)</f>
        <v>0</v>
      </c>
      <c r="BI94" s="299">
        <f>IF(N94="nulová",J94,0)</f>
        <v>0</v>
      </c>
      <c r="BJ94" s="115" t="s">
        <v>79</v>
      </c>
      <c r="BK94" s="299">
        <f>ROUND(I94*H94,2)</f>
        <v>0</v>
      </c>
      <c r="BL94" s="115" t="s">
        <v>135</v>
      </c>
      <c r="BM94" s="298" t="s">
        <v>142</v>
      </c>
    </row>
    <row r="95" spans="2:51" s="300" customFormat="1" ht="11.25">
      <c r="B95" s="301"/>
      <c r="D95" s="302" t="s">
        <v>137</v>
      </c>
      <c r="E95" s="303" t="s">
        <v>3</v>
      </c>
      <c r="F95" s="304" t="s">
        <v>143</v>
      </c>
      <c r="H95" s="305">
        <v>338</v>
      </c>
      <c r="I95" s="7"/>
      <c r="L95" s="301"/>
      <c r="M95" s="306"/>
      <c r="N95" s="307"/>
      <c r="O95" s="307"/>
      <c r="P95" s="307"/>
      <c r="Q95" s="307"/>
      <c r="R95" s="307"/>
      <c r="S95" s="307"/>
      <c r="T95" s="308"/>
      <c r="AT95" s="303" t="s">
        <v>137</v>
      </c>
      <c r="AU95" s="303" t="s">
        <v>82</v>
      </c>
      <c r="AV95" s="300" t="s">
        <v>82</v>
      </c>
      <c r="AW95" s="300" t="s">
        <v>34</v>
      </c>
      <c r="AX95" s="300" t="s">
        <v>79</v>
      </c>
      <c r="AY95" s="303" t="s">
        <v>128</v>
      </c>
    </row>
    <row r="96" spans="1:65" s="138" customFormat="1" ht="36">
      <c r="A96" s="132"/>
      <c r="B96" s="133"/>
      <c r="C96" s="288" t="s">
        <v>144</v>
      </c>
      <c r="D96" s="288" t="s">
        <v>130</v>
      </c>
      <c r="E96" s="289" t="s">
        <v>145</v>
      </c>
      <c r="F96" s="290" t="s">
        <v>146</v>
      </c>
      <c r="G96" s="291" t="s">
        <v>141</v>
      </c>
      <c r="H96" s="292">
        <v>338</v>
      </c>
      <c r="I96" s="6"/>
      <c r="J96" s="293">
        <f>ROUND(I96*H96,2)</f>
        <v>0</v>
      </c>
      <c r="K96" s="290" t="s">
        <v>134</v>
      </c>
      <c r="L96" s="133"/>
      <c r="M96" s="294" t="s">
        <v>3</v>
      </c>
      <c r="N96" s="295" t="s">
        <v>43</v>
      </c>
      <c r="O96" s="175"/>
      <c r="P96" s="296">
        <f>O96*H96</f>
        <v>0</v>
      </c>
      <c r="Q96" s="296">
        <v>0</v>
      </c>
      <c r="R96" s="296">
        <f>Q96*H96</f>
        <v>0</v>
      </c>
      <c r="S96" s="296">
        <v>0</v>
      </c>
      <c r="T96" s="297">
        <f>S96*H96</f>
        <v>0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R96" s="298" t="s">
        <v>135</v>
      </c>
      <c r="AT96" s="298" t="s">
        <v>130</v>
      </c>
      <c r="AU96" s="298" t="s">
        <v>82</v>
      </c>
      <c r="AY96" s="115" t="s">
        <v>128</v>
      </c>
      <c r="BE96" s="299">
        <f>IF(N96="základní",J96,0)</f>
        <v>0</v>
      </c>
      <c r="BF96" s="299">
        <f>IF(N96="snížená",J96,0)</f>
        <v>0</v>
      </c>
      <c r="BG96" s="299">
        <f>IF(N96="zákl. přenesená",J96,0)</f>
        <v>0</v>
      </c>
      <c r="BH96" s="299">
        <f>IF(N96="sníž. přenesená",J96,0)</f>
        <v>0</v>
      </c>
      <c r="BI96" s="299">
        <f>IF(N96="nulová",J96,0)</f>
        <v>0</v>
      </c>
      <c r="BJ96" s="115" t="s">
        <v>79</v>
      </c>
      <c r="BK96" s="299">
        <f>ROUND(I96*H96,2)</f>
        <v>0</v>
      </c>
      <c r="BL96" s="115" t="s">
        <v>135</v>
      </c>
      <c r="BM96" s="298" t="s">
        <v>147</v>
      </c>
    </row>
    <row r="97" spans="2:51" s="300" customFormat="1" ht="11.25">
      <c r="B97" s="301"/>
      <c r="D97" s="302" t="s">
        <v>137</v>
      </c>
      <c r="E97" s="303" t="s">
        <v>3</v>
      </c>
      <c r="F97" s="304" t="s">
        <v>143</v>
      </c>
      <c r="H97" s="305">
        <v>338</v>
      </c>
      <c r="I97" s="7"/>
      <c r="L97" s="301"/>
      <c r="M97" s="306"/>
      <c r="N97" s="307"/>
      <c r="O97" s="307"/>
      <c r="P97" s="307"/>
      <c r="Q97" s="307"/>
      <c r="R97" s="307"/>
      <c r="S97" s="307"/>
      <c r="T97" s="308"/>
      <c r="AT97" s="303" t="s">
        <v>137</v>
      </c>
      <c r="AU97" s="303" t="s">
        <v>82</v>
      </c>
      <c r="AV97" s="300" t="s">
        <v>82</v>
      </c>
      <c r="AW97" s="300" t="s">
        <v>34</v>
      </c>
      <c r="AX97" s="300" t="s">
        <v>79</v>
      </c>
      <c r="AY97" s="303" t="s">
        <v>128</v>
      </c>
    </row>
    <row r="98" spans="1:65" s="138" customFormat="1" ht="16.5" customHeight="1">
      <c r="A98" s="132"/>
      <c r="B98" s="133"/>
      <c r="C98" s="309" t="s">
        <v>135</v>
      </c>
      <c r="D98" s="309" t="s">
        <v>148</v>
      </c>
      <c r="E98" s="310" t="s">
        <v>149</v>
      </c>
      <c r="F98" s="311" t="s">
        <v>150</v>
      </c>
      <c r="G98" s="312" t="s">
        <v>151</v>
      </c>
      <c r="H98" s="313">
        <v>6.76</v>
      </c>
      <c r="I98" s="8"/>
      <c r="J98" s="314">
        <f>ROUND(I98*H98,2)</f>
        <v>0</v>
      </c>
      <c r="K98" s="311" t="s">
        <v>134</v>
      </c>
      <c r="L98" s="315"/>
      <c r="M98" s="316" t="s">
        <v>3</v>
      </c>
      <c r="N98" s="317" t="s">
        <v>43</v>
      </c>
      <c r="O98" s="175"/>
      <c r="P98" s="296">
        <f>O98*H98</f>
        <v>0</v>
      </c>
      <c r="Q98" s="296">
        <v>0.001</v>
      </c>
      <c r="R98" s="296">
        <f>Q98*H98</f>
        <v>0.0067599999999999995</v>
      </c>
      <c r="S98" s="296">
        <v>0</v>
      </c>
      <c r="T98" s="297">
        <f>S98*H98</f>
        <v>0</v>
      </c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R98" s="298" t="s">
        <v>152</v>
      </c>
      <c r="AT98" s="298" t="s">
        <v>148</v>
      </c>
      <c r="AU98" s="298" t="s">
        <v>82</v>
      </c>
      <c r="AY98" s="115" t="s">
        <v>128</v>
      </c>
      <c r="BE98" s="299">
        <f>IF(N98="základní",J98,0)</f>
        <v>0</v>
      </c>
      <c r="BF98" s="299">
        <f>IF(N98="snížená",J98,0)</f>
        <v>0</v>
      </c>
      <c r="BG98" s="299">
        <f>IF(N98="zákl. přenesená",J98,0)</f>
        <v>0</v>
      </c>
      <c r="BH98" s="299">
        <f>IF(N98="sníž. přenesená",J98,0)</f>
        <v>0</v>
      </c>
      <c r="BI98" s="299">
        <f>IF(N98="nulová",J98,0)</f>
        <v>0</v>
      </c>
      <c r="BJ98" s="115" t="s">
        <v>79</v>
      </c>
      <c r="BK98" s="299">
        <f>ROUND(I98*H98,2)</f>
        <v>0</v>
      </c>
      <c r="BL98" s="115" t="s">
        <v>135</v>
      </c>
      <c r="BM98" s="298" t="s">
        <v>153</v>
      </c>
    </row>
    <row r="99" spans="2:51" s="300" customFormat="1" ht="11.25">
      <c r="B99" s="301"/>
      <c r="D99" s="302" t="s">
        <v>137</v>
      </c>
      <c r="F99" s="304" t="s">
        <v>154</v>
      </c>
      <c r="H99" s="305">
        <v>6.76</v>
      </c>
      <c r="I99" s="7"/>
      <c r="L99" s="301"/>
      <c r="M99" s="306"/>
      <c r="N99" s="307"/>
      <c r="O99" s="307"/>
      <c r="P99" s="307"/>
      <c r="Q99" s="307"/>
      <c r="R99" s="307"/>
      <c r="S99" s="307"/>
      <c r="T99" s="308"/>
      <c r="AT99" s="303" t="s">
        <v>137</v>
      </c>
      <c r="AU99" s="303" t="s">
        <v>82</v>
      </c>
      <c r="AV99" s="300" t="s">
        <v>82</v>
      </c>
      <c r="AW99" s="300" t="s">
        <v>4</v>
      </c>
      <c r="AX99" s="300" t="s">
        <v>79</v>
      </c>
      <c r="AY99" s="303" t="s">
        <v>128</v>
      </c>
    </row>
    <row r="100" spans="1:65" s="138" customFormat="1" ht="36">
      <c r="A100" s="132"/>
      <c r="B100" s="133"/>
      <c r="C100" s="288" t="s">
        <v>155</v>
      </c>
      <c r="D100" s="288" t="s">
        <v>130</v>
      </c>
      <c r="E100" s="289" t="s">
        <v>156</v>
      </c>
      <c r="F100" s="290" t="s">
        <v>157</v>
      </c>
      <c r="G100" s="291" t="s">
        <v>141</v>
      </c>
      <c r="H100" s="292">
        <v>1945</v>
      </c>
      <c r="I100" s="6"/>
      <c r="J100" s="293">
        <f>ROUND(I100*H100,2)</f>
        <v>0</v>
      </c>
      <c r="K100" s="290" t="s">
        <v>134</v>
      </c>
      <c r="L100" s="133"/>
      <c r="M100" s="294" t="s">
        <v>3</v>
      </c>
      <c r="N100" s="295" t="s">
        <v>43</v>
      </c>
      <c r="O100" s="175"/>
      <c r="P100" s="296">
        <f>O100*H100</f>
        <v>0</v>
      </c>
      <c r="Q100" s="296">
        <v>0</v>
      </c>
      <c r="R100" s="296">
        <f>Q100*H100</f>
        <v>0</v>
      </c>
      <c r="S100" s="296">
        <v>0</v>
      </c>
      <c r="T100" s="297">
        <f>S100*H100</f>
        <v>0</v>
      </c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R100" s="298" t="s">
        <v>135</v>
      </c>
      <c r="AT100" s="298" t="s">
        <v>130</v>
      </c>
      <c r="AU100" s="298" t="s">
        <v>82</v>
      </c>
      <c r="AY100" s="115" t="s">
        <v>128</v>
      </c>
      <c r="BE100" s="299">
        <f>IF(N100="základní",J100,0)</f>
        <v>0</v>
      </c>
      <c r="BF100" s="299">
        <f>IF(N100="snížená",J100,0)</f>
        <v>0</v>
      </c>
      <c r="BG100" s="299">
        <f>IF(N100="zákl. přenesená",J100,0)</f>
        <v>0</v>
      </c>
      <c r="BH100" s="299">
        <f>IF(N100="sníž. přenesená",J100,0)</f>
        <v>0</v>
      </c>
      <c r="BI100" s="299">
        <f>IF(N100="nulová",J100,0)</f>
        <v>0</v>
      </c>
      <c r="BJ100" s="115" t="s">
        <v>79</v>
      </c>
      <c r="BK100" s="299">
        <f>ROUND(I100*H100,2)</f>
        <v>0</v>
      </c>
      <c r="BL100" s="115" t="s">
        <v>135</v>
      </c>
      <c r="BM100" s="298" t="s">
        <v>158</v>
      </c>
    </row>
    <row r="101" spans="2:51" s="300" customFormat="1" ht="11.25">
      <c r="B101" s="301"/>
      <c r="D101" s="302" t="s">
        <v>137</v>
      </c>
      <c r="E101" s="303" t="s">
        <v>3</v>
      </c>
      <c r="F101" s="304" t="s">
        <v>159</v>
      </c>
      <c r="H101" s="305">
        <v>1945</v>
      </c>
      <c r="I101" s="7"/>
      <c r="L101" s="301"/>
      <c r="M101" s="306"/>
      <c r="N101" s="307"/>
      <c r="O101" s="307"/>
      <c r="P101" s="307"/>
      <c r="Q101" s="307"/>
      <c r="R101" s="307"/>
      <c r="S101" s="307"/>
      <c r="T101" s="308"/>
      <c r="AT101" s="303" t="s">
        <v>137</v>
      </c>
      <c r="AU101" s="303" t="s">
        <v>82</v>
      </c>
      <c r="AV101" s="300" t="s">
        <v>82</v>
      </c>
      <c r="AW101" s="300" t="s">
        <v>34</v>
      </c>
      <c r="AX101" s="300" t="s">
        <v>79</v>
      </c>
      <c r="AY101" s="303" t="s">
        <v>128</v>
      </c>
    </row>
    <row r="102" spans="1:65" s="138" customFormat="1" ht="16.5" customHeight="1">
      <c r="A102" s="132"/>
      <c r="B102" s="133"/>
      <c r="C102" s="309" t="s">
        <v>160</v>
      </c>
      <c r="D102" s="309" t="s">
        <v>148</v>
      </c>
      <c r="E102" s="310" t="s">
        <v>161</v>
      </c>
      <c r="F102" s="311" t="s">
        <v>162</v>
      </c>
      <c r="G102" s="312" t="s">
        <v>151</v>
      </c>
      <c r="H102" s="313">
        <v>38.9</v>
      </c>
      <c r="I102" s="8"/>
      <c r="J102" s="314">
        <f>ROUND(I102*H102,2)</f>
        <v>0</v>
      </c>
      <c r="K102" s="311" t="s">
        <v>134</v>
      </c>
      <c r="L102" s="315"/>
      <c r="M102" s="316" t="s">
        <v>3</v>
      </c>
      <c r="N102" s="317" t="s">
        <v>43</v>
      </c>
      <c r="O102" s="175"/>
      <c r="P102" s="296">
        <f>O102*H102</f>
        <v>0</v>
      </c>
      <c r="Q102" s="296">
        <v>0.001</v>
      </c>
      <c r="R102" s="296">
        <f>Q102*H102</f>
        <v>0.0389</v>
      </c>
      <c r="S102" s="296">
        <v>0</v>
      </c>
      <c r="T102" s="297">
        <f>S102*H102</f>
        <v>0</v>
      </c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R102" s="298" t="s">
        <v>152</v>
      </c>
      <c r="AT102" s="298" t="s">
        <v>148</v>
      </c>
      <c r="AU102" s="298" t="s">
        <v>82</v>
      </c>
      <c r="AY102" s="115" t="s">
        <v>128</v>
      </c>
      <c r="BE102" s="299">
        <f>IF(N102="základní",J102,0)</f>
        <v>0</v>
      </c>
      <c r="BF102" s="299">
        <f>IF(N102="snížená",J102,0)</f>
        <v>0</v>
      </c>
      <c r="BG102" s="299">
        <f>IF(N102="zákl. přenesená",J102,0)</f>
        <v>0</v>
      </c>
      <c r="BH102" s="299">
        <f>IF(N102="sníž. přenesená",J102,0)</f>
        <v>0</v>
      </c>
      <c r="BI102" s="299">
        <f>IF(N102="nulová",J102,0)</f>
        <v>0</v>
      </c>
      <c r="BJ102" s="115" t="s">
        <v>79</v>
      </c>
      <c r="BK102" s="299">
        <f>ROUND(I102*H102,2)</f>
        <v>0</v>
      </c>
      <c r="BL102" s="115" t="s">
        <v>135</v>
      </c>
      <c r="BM102" s="298" t="s">
        <v>163</v>
      </c>
    </row>
    <row r="103" spans="2:51" s="300" customFormat="1" ht="11.25">
      <c r="B103" s="301"/>
      <c r="D103" s="302" t="s">
        <v>137</v>
      </c>
      <c r="F103" s="304" t="s">
        <v>164</v>
      </c>
      <c r="H103" s="305">
        <v>38.9</v>
      </c>
      <c r="I103" s="7"/>
      <c r="L103" s="301"/>
      <c r="M103" s="306"/>
      <c r="N103" s="307"/>
      <c r="O103" s="307"/>
      <c r="P103" s="307"/>
      <c r="Q103" s="307"/>
      <c r="R103" s="307"/>
      <c r="S103" s="307"/>
      <c r="T103" s="308"/>
      <c r="AT103" s="303" t="s">
        <v>137</v>
      </c>
      <c r="AU103" s="303" t="s">
        <v>82</v>
      </c>
      <c r="AV103" s="300" t="s">
        <v>82</v>
      </c>
      <c r="AW103" s="300" t="s">
        <v>4</v>
      </c>
      <c r="AX103" s="300" t="s">
        <v>79</v>
      </c>
      <c r="AY103" s="303" t="s">
        <v>128</v>
      </c>
    </row>
    <row r="104" spans="1:65" s="138" customFormat="1" ht="36">
      <c r="A104" s="132"/>
      <c r="B104" s="133"/>
      <c r="C104" s="288" t="s">
        <v>165</v>
      </c>
      <c r="D104" s="288" t="s">
        <v>130</v>
      </c>
      <c r="E104" s="289" t="s">
        <v>166</v>
      </c>
      <c r="F104" s="290" t="s">
        <v>167</v>
      </c>
      <c r="G104" s="291" t="s">
        <v>141</v>
      </c>
      <c r="H104" s="292">
        <v>3498</v>
      </c>
      <c r="I104" s="6"/>
      <c r="J104" s="293">
        <f>ROUND(I104*H104,2)</f>
        <v>0</v>
      </c>
      <c r="K104" s="290" t="s">
        <v>134</v>
      </c>
      <c r="L104" s="133"/>
      <c r="M104" s="294" t="s">
        <v>3</v>
      </c>
      <c r="N104" s="295" t="s">
        <v>43</v>
      </c>
      <c r="O104" s="175"/>
      <c r="P104" s="296">
        <f>O104*H104</f>
        <v>0</v>
      </c>
      <c r="Q104" s="296">
        <v>0</v>
      </c>
      <c r="R104" s="296">
        <f>Q104*H104</f>
        <v>0</v>
      </c>
      <c r="S104" s="296">
        <v>0</v>
      </c>
      <c r="T104" s="297">
        <f>S104*H104</f>
        <v>0</v>
      </c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R104" s="298" t="s">
        <v>135</v>
      </c>
      <c r="AT104" s="298" t="s">
        <v>130</v>
      </c>
      <c r="AU104" s="298" t="s">
        <v>82</v>
      </c>
      <c r="AY104" s="115" t="s">
        <v>128</v>
      </c>
      <c r="BE104" s="299">
        <f>IF(N104="základní",J104,0)</f>
        <v>0</v>
      </c>
      <c r="BF104" s="299">
        <f>IF(N104="snížená",J104,0)</f>
        <v>0</v>
      </c>
      <c r="BG104" s="299">
        <f>IF(N104="zákl. přenesená",J104,0)</f>
        <v>0</v>
      </c>
      <c r="BH104" s="299">
        <f>IF(N104="sníž. přenesená",J104,0)</f>
        <v>0</v>
      </c>
      <c r="BI104" s="299">
        <f>IF(N104="nulová",J104,0)</f>
        <v>0</v>
      </c>
      <c r="BJ104" s="115" t="s">
        <v>79</v>
      </c>
      <c r="BK104" s="299">
        <f>ROUND(I104*H104,2)</f>
        <v>0</v>
      </c>
      <c r="BL104" s="115" t="s">
        <v>135</v>
      </c>
      <c r="BM104" s="298" t="s">
        <v>168</v>
      </c>
    </row>
    <row r="105" spans="2:51" s="300" customFormat="1" ht="11.25">
      <c r="B105" s="301"/>
      <c r="D105" s="302" t="s">
        <v>137</v>
      </c>
      <c r="E105" s="303" t="s">
        <v>3</v>
      </c>
      <c r="F105" s="304" t="s">
        <v>169</v>
      </c>
      <c r="H105" s="305">
        <v>3498</v>
      </c>
      <c r="I105" s="7"/>
      <c r="L105" s="301"/>
      <c r="M105" s="306"/>
      <c r="N105" s="307"/>
      <c r="O105" s="307"/>
      <c r="P105" s="307"/>
      <c r="Q105" s="307"/>
      <c r="R105" s="307"/>
      <c r="S105" s="307"/>
      <c r="T105" s="308"/>
      <c r="AT105" s="303" t="s">
        <v>137</v>
      </c>
      <c r="AU105" s="303" t="s">
        <v>82</v>
      </c>
      <c r="AV105" s="300" t="s">
        <v>82</v>
      </c>
      <c r="AW105" s="300" t="s">
        <v>34</v>
      </c>
      <c r="AX105" s="300" t="s">
        <v>79</v>
      </c>
      <c r="AY105" s="303" t="s">
        <v>128</v>
      </c>
    </row>
    <row r="106" spans="1:65" s="138" customFormat="1" ht="36">
      <c r="A106" s="132"/>
      <c r="B106" s="133"/>
      <c r="C106" s="288" t="s">
        <v>152</v>
      </c>
      <c r="D106" s="288" t="s">
        <v>130</v>
      </c>
      <c r="E106" s="289" t="s">
        <v>170</v>
      </c>
      <c r="F106" s="290" t="s">
        <v>171</v>
      </c>
      <c r="G106" s="291" t="s">
        <v>141</v>
      </c>
      <c r="H106" s="292">
        <v>1945</v>
      </c>
      <c r="I106" s="6"/>
      <c r="J106" s="293">
        <f>ROUND(I106*H106,2)</f>
        <v>0</v>
      </c>
      <c r="K106" s="290" t="s">
        <v>134</v>
      </c>
      <c r="L106" s="133"/>
      <c r="M106" s="294" t="s">
        <v>3</v>
      </c>
      <c r="N106" s="295" t="s">
        <v>43</v>
      </c>
      <c r="O106" s="175"/>
      <c r="P106" s="296">
        <f>O106*H106</f>
        <v>0</v>
      </c>
      <c r="Q106" s="296">
        <v>0</v>
      </c>
      <c r="R106" s="296">
        <f>Q106*H106</f>
        <v>0</v>
      </c>
      <c r="S106" s="296">
        <v>0</v>
      </c>
      <c r="T106" s="297">
        <f>S106*H106</f>
        <v>0</v>
      </c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R106" s="298" t="s">
        <v>135</v>
      </c>
      <c r="AT106" s="298" t="s">
        <v>130</v>
      </c>
      <c r="AU106" s="298" t="s">
        <v>82</v>
      </c>
      <c r="AY106" s="115" t="s">
        <v>128</v>
      </c>
      <c r="BE106" s="299">
        <f>IF(N106="základní",J106,0)</f>
        <v>0</v>
      </c>
      <c r="BF106" s="299">
        <f>IF(N106="snížená",J106,0)</f>
        <v>0</v>
      </c>
      <c r="BG106" s="299">
        <f>IF(N106="zákl. přenesená",J106,0)</f>
        <v>0</v>
      </c>
      <c r="BH106" s="299">
        <f>IF(N106="sníž. přenesená",J106,0)</f>
        <v>0</v>
      </c>
      <c r="BI106" s="299">
        <f>IF(N106="nulová",J106,0)</f>
        <v>0</v>
      </c>
      <c r="BJ106" s="115" t="s">
        <v>79</v>
      </c>
      <c r="BK106" s="299">
        <f>ROUND(I106*H106,2)</f>
        <v>0</v>
      </c>
      <c r="BL106" s="115" t="s">
        <v>135</v>
      </c>
      <c r="BM106" s="298" t="s">
        <v>172</v>
      </c>
    </row>
    <row r="107" spans="2:51" s="300" customFormat="1" ht="11.25">
      <c r="B107" s="301"/>
      <c r="D107" s="302" t="s">
        <v>137</v>
      </c>
      <c r="E107" s="303" t="s">
        <v>3</v>
      </c>
      <c r="F107" s="304" t="s">
        <v>159</v>
      </c>
      <c r="H107" s="305">
        <v>1945</v>
      </c>
      <c r="I107" s="7"/>
      <c r="L107" s="301"/>
      <c r="M107" s="306"/>
      <c r="N107" s="307"/>
      <c r="O107" s="307"/>
      <c r="P107" s="307"/>
      <c r="Q107" s="307"/>
      <c r="R107" s="307"/>
      <c r="S107" s="307"/>
      <c r="T107" s="308"/>
      <c r="AT107" s="303" t="s">
        <v>137</v>
      </c>
      <c r="AU107" s="303" t="s">
        <v>82</v>
      </c>
      <c r="AV107" s="300" t="s">
        <v>82</v>
      </c>
      <c r="AW107" s="300" t="s">
        <v>34</v>
      </c>
      <c r="AX107" s="300" t="s">
        <v>79</v>
      </c>
      <c r="AY107" s="303" t="s">
        <v>128</v>
      </c>
    </row>
    <row r="108" spans="2:63" s="275" customFormat="1" ht="22.9" customHeight="1">
      <c r="B108" s="276"/>
      <c r="D108" s="277" t="s">
        <v>71</v>
      </c>
      <c r="E108" s="286" t="s">
        <v>135</v>
      </c>
      <c r="F108" s="286" t="s">
        <v>173</v>
      </c>
      <c r="I108" s="5"/>
      <c r="J108" s="287">
        <f>BK108</f>
        <v>0</v>
      </c>
      <c r="L108" s="276"/>
      <c r="M108" s="280"/>
      <c r="N108" s="281"/>
      <c r="O108" s="281"/>
      <c r="P108" s="282">
        <f>SUM(P109:P124)</f>
        <v>0</v>
      </c>
      <c r="Q108" s="281"/>
      <c r="R108" s="282">
        <f>SUM(R109:R124)</f>
        <v>1043.0094</v>
      </c>
      <c r="S108" s="281"/>
      <c r="T108" s="283">
        <f>SUM(T109:T124)</f>
        <v>0</v>
      </c>
      <c r="AR108" s="277" t="s">
        <v>79</v>
      </c>
      <c r="AT108" s="284" t="s">
        <v>71</v>
      </c>
      <c r="AU108" s="284" t="s">
        <v>79</v>
      </c>
      <c r="AY108" s="277" t="s">
        <v>128</v>
      </c>
      <c r="BK108" s="285">
        <f>SUM(BK109:BK124)</f>
        <v>0</v>
      </c>
    </row>
    <row r="109" spans="1:65" s="138" customFormat="1" ht="24">
      <c r="A109" s="132"/>
      <c r="B109" s="133"/>
      <c r="C109" s="288" t="s">
        <v>174</v>
      </c>
      <c r="D109" s="288" t="s">
        <v>130</v>
      </c>
      <c r="E109" s="289" t="s">
        <v>175</v>
      </c>
      <c r="F109" s="290" t="s">
        <v>176</v>
      </c>
      <c r="G109" s="291" t="s">
        <v>133</v>
      </c>
      <c r="H109" s="292">
        <v>153.5</v>
      </c>
      <c r="I109" s="6"/>
      <c r="J109" s="293">
        <f>ROUND(I109*H109,2)</f>
        <v>0</v>
      </c>
      <c r="K109" s="290" t="s">
        <v>134</v>
      </c>
      <c r="L109" s="133"/>
      <c r="M109" s="294" t="s">
        <v>3</v>
      </c>
      <c r="N109" s="295" t="s">
        <v>43</v>
      </c>
      <c r="O109" s="175"/>
      <c r="P109" s="296">
        <f>O109*H109</f>
        <v>0</v>
      </c>
      <c r="Q109" s="296">
        <v>1.9968</v>
      </c>
      <c r="R109" s="296">
        <f>Q109*H109</f>
        <v>306.5088</v>
      </c>
      <c r="S109" s="296">
        <v>0</v>
      </c>
      <c r="T109" s="297">
        <f>S109*H109</f>
        <v>0</v>
      </c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R109" s="298" t="s">
        <v>135</v>
      </c>
      <c r="AT109" s="298" t="s">
        <v>130</v>
      </c>
      <c r="AU109" s="298" t="s">
        <v>82</v>
      </c>
      <c r="AY109" s="115" t="s">
        <v>128</v>
      </c>
      <c r="BE109" s="299">
        <f>IF(N109="základní",J109,0)</f>
        <v>0</v>
      </c>
      <c r="BF109" s="299">
        <f>IF(N109="snížená",J109,0)</f>
        <v>0</v>
      </c>
      <c r="BG109" s="299">
        <f>IF(N109="zákl. přenesená",J109,0)</f>
        <v>0</v>
      </c>
      <c r="BH109" s="299">
        <f>IF(N109="sníž. přenesená",J109,0)</f>
        <v>0</v>
      </c>
      <c r="BI109" s="299">
        <f>IF(N109="nulová",J109,0)</f>
        <v>0</v>
      </c>
      <c r="BJ109" s="115" t="s">
        <v>79</v>
      </c>
      <c r="BK109" s="299">
        <f>ROUND(I109*H109,2)</f>
        <v>0</v>
      </c>
      <c r="BL109" s="115" t="s">
        <v>135</v>
      </c>
      <c r="BM109" s="298" t="s">
        <v>177</v>
      </c>
    </row>
    <row r="110" spans="2:51" s="300" customFormat="1" ht="11.25">
      <c r="B110" s="301"/>
      <c r="D110" s="302" t="s">
        <v>137</v>
      </c>
      <c r="E110" s="303" t="s">
        <v>3</v>
      </c>
      <c r="F110" s="304" t="s">
        <v>178</v>
      </c>
      <c r="H110" s="305">
        <v>91.3</v>
      </c>
      <c r="I110" s="7"/>
      <c r="L110" s="301"/>
      <c r="M110" s="306"/>
      <c r="N110" s="307"/>
      <c r="O110" s="307"/>
      <c r="P110" s="307"/>
      <c r="Q110" s="307"/>
      <c r="R110" s="307"/>
      <c r="S110" s="307"/>
      <c r="T110" s="308"/>
      <c r="AT110" s="303" t="s">
        <v>137</v>
      </c>
      <c r="AU110" s="303" t="s">
        <v>82</v>
      </c>
      <c r="AV110" s="300" t="s">
        <v>82</v>
      </c>
      <c r="AW110" s="300" t="s">
        <v>34</v>
      </c>
      <c r="AX110" s="300" t="s">
        <v>72</v>
      </c>
      <c r="AY110" s="303" t="s">
        <v>128</v>
      </c>
    </row>
    <row r="111" spans="2:51" s="300" customFormat="1" ht="11.25">
      <c r="B111" s="301"/>
      <c r="D111" s="302" t="s">
        <v>137</v>
      </c>
      <c r="E111" s="303" t="s">
        <v>3</v>
      </c>
      <c r="F111" s="304" t="s">
        <v>179</v>
      </c>
      <c r="H111" s="305">
        <v>61.3</v>
      </c>
      <c r="I111" s="7"/>
      <c r="L111" s="301"/>
      <c r="M111" s="306"/>
      <c r="N111" s="307"/>
      <c r="O111" s="307"/>
      <c r="P111" s="307"/>
      <c r="Q111" s="307"/>
      <c r="R111" s="307"/>
      <c r="S111" s="307"/>
      <c r="T111" s="308"/>
      <c r="AT111" s="303" t="s">
        <v>137</v>
      </c>
      <c r="AU111" s="303" t="s">
        <v>82</v>
      </c>
      <c r="AV111" s="300" t="s">
        <v>82</v>
      </c>
      <c r="AW111" s="300" t="s">
        <v>34</v>
      </c>
      <c r="AX111" s="300" t="s">
        <v>72</v>
      </c>
      <c r="AY111" s="303" t="s">
        <v>128</v>
      </c>
    </row>
    <row r="112" spans="2:51" s="300" customFormat="1" ht="11.25">
      <c r="B112" s="301"/>
      <c r="D112" s="302" t="s">
        <v>137</v>
      </c>
      <c r="E112" s="303" t="s">
        <v>3</v>
      </c>
      <c r="F112" s="304" t="s">
        <v>180</v>
      </c>
      <c r="H112" s="305">
        <v>0.9</v>
      </c>
      <c r="I112" s="7"/>
      <c r="L112" s="301"/>
      <c r="M112" s="306"/>
      <c r="N112" s="307"/>
      <c r="O112" s="307"/>
      <c r="P112" s="307"/>
      <c r="Q112" s="307"/>
      <c r="R112" s="307"/>
      <c r="S112" s="307"/>
      <c r="T112" s="308"/>
      <c r="AT112" s="303" t="s">
        <v>137</v>
      </c>
      <c r="AU112" s="303" t="s">
        <v>82</v>
      </c>
      <c r="AV112" s="300" t="s">
        <v>82</v>
      </c>
      <c r="AW112" s="300" t="s">
        <v>34</v>
      </c>
      <c r="AX112" s="300" t="s">
        <v>72</v>
      </c>
      <c r="AY112" s="303" t="s">
        <v>128</v>
      </c>
    </row>
    <row r="113" spans="2:51" s="318" customFormat="1" ht="11.25">
      <c r="B113" s="319"/>
      <c r="D113" s="302" t="s">
        <v>137</v>
      </c>
      <c r="E113" s="320" t="s">
        <v>3</v>
      </c>
      <c r="F113" s="321" t="s">
        <v>181</v>
      </c>
      <c r="H113" s="322">
        <v>153.5</v>
      </c>
      <c r="I113" s="9"/>
      <c r="L113" s="319"/>
      <c r="M113" s="323"/>
      <c r="N113" s="324"/>
      <c r="O113" s="324"/>
      <c r="P113" s="324"/>
      <c r="Q113" s="324"/>
      <c r="R113" s="324"/>
      <c r="S113" s="324"/>
      <c r="T113" s="325"/>
      <c r="AT113" s="320" t="s">
        <v>137</v>
      </c>
      <c r="AU113" s="320" t="s">
        <v>82</v>
      </c>
      <c r="AV113" s="318" t="s">
        <v>135</v>
      </c>
      <c r="AW113" s="318" t="s">
        <v>34</v>
      </c>
      <c r="AX113" s="318" t="s">
        <v>79</v>
      </c>
      <c r="AY113" s="320" t="s">
        <v>128</v>
      </c>
    </row>
    <row r="114" spans="1:65" s="138" customFormat="1" ht="33" customHeight="1">
      <c r="A114" s="132"/>
      <c r="B114" s="133"/>
      <c r="C114" s="288" t="s">
        <v>182</v>
      </c>
      <c r="D114" s="288" t="s">
        <v>130</v>
      </c>
      <c r="E114" s="289" t="s">
        <v>183</v>
      </c>
      <c r="F114" s="290" t="s">
        <v>184</v>
      </c>
      <c r="G114" s="291" t="s">
        <v>133</v>
      </c>
      <c r="H114" s="292">
        <v>364.5</v>
      </c>
      <c r="I114" s="6"/>
      <c r="J114" s="293">
        <f>ROUND(I114*H114,2)</f>
        <v>0</v>
      </c>
      <c r="K114" s="290" t="s">
        <v>134</v>
      </c>
      <c r="L114" s="133"/>
      <c r="M114" s="294" t="s">
        <v>3</v>
      </c>
      <c r="N114" s="295" t="s">
        <v>43</v>
      </c>
      <c r="O114" s="175"/>
      <c r="P114" s="296">
        <f>O114*H114</f>
        <v>0</v>
      </c>
      <c r="Q114" s="296">
        <v>1.848</v>
      </c>
      <c r="R114" s="296">
        <f>Q114*H114</f>
        <v>673.596</v>
      </c>
      <c r="S114" s="296">
        <v>0</v>
      </c>
      <c r="T114" s="297">
        <f>S114*H114</f>
        <v>0</v>
      </c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R114" s="298" t="s">
        <v>135</v>
      </c>
      <c r="AT114" s="298" t="s">
        <v>130</v>
      </c>
      <c r="AU114" s="298" t="s">
        <v>82</v>
      </c>
      <c r="AY114" s="115" t="s">
        <v>128</v>
      </c>
      <c r="BE114" s="299">
        <f>IF(N114="základní",J114,0)</f>
        <v>0</v>
      </c>
      <c r="BF114" s="299">
        <f>IF(N114="snížená",J114,0)</f>
        <v>0</v>
      </c>
      <c r="BG114" s="299">
        <f>IF(N114="zákl. přenesená",J114,0)</f>
        <v>0</v>
      </c>
      <c r="BH114" s="299">
        <f>IF(N114="sníž. přenesená",J114,0)</f>
        <v>0</v>
      </c>
      <c r="BI114" s="299">
        <f>IF(N114="nulová",J114,0)</f>
        <v>0</v>
      </c>
      <c r="BJ114" s="115" t="s">
        <v>79</v>
      </c>
      <c r="BK114" s="299">
        <f>ROUND(I114*H114,2)</f>
        <v>0</v>
      </c>
      <c r="BL114" s="115" t="s">
        <v>135</v>
      </c>
      <c r="BM114" s="298" t="s">
        <v>185</v>
      </c>
    </row>
    <row r="115" spans="2:51" s="300" customFormat="1" ht="11.25">
      <c r="B115" s="301"/>
      <c r="D115" s="302" t="s">
        <v>137</v>
      </c>
      <c r="E115" s="303" t="s">
        <v>3</v>
      </c>
      <c r="F115" s="304" t="s">
        <v>186</v>
      </c>
      <c r="H115" s="305">
        <v>316.5</v>
      </c>
      <c r="I115" s="7"/>
      <c r="L115" s="301"/>
      <c r="M115" s="306"/>
      <c r="N115" s="307"/>
      <c r="O115" s="307"/>
      <c r="P115" s="307"/>
      <c r="Q115" s="307"/>
      <c r="R115" s="307"/>
      <c r="S115" s="307"/>
      <c r="T115" s="308"/>
      <c r="AT115" s="303" t="s">
        <v>137</v>
      </c>
      <c r="AU115" s="303" t="s">
        <v>82</v>
      </c>
      <c r="AV115" s="300" t="s">
        <v>82</v>
      </c>
      <c r="AW115" s="300" t="s">
        <v>34</v>
      </c>
      <c r="AX115" s="300" t="s">
        <v>72</v>
      </c>
      <c r="AY115" s="303" t="s">
        <v>128</v>
      </c>
    </row>
    <row r="116" spans="2:51" s="300" customFormat="1" ht="11.25">
      <c r="B116" s="301"/>
      <c r="D116" s="302" t="s">
        <v>137</v>
      </c>
      <c r="E116" s="303" t="s">
        <v>3</v>
      </c>
      <c r="F116" s="304" t="s">
        <v>187</v>
      </c>
      <c r="H116" s="305">
        <v>48</v>
      </c>
      <c r="I116" s="7"/>
      <c r="L116" s="301"/>
      <c r="M116" s="306"/>
      <c r="N116" s="307"/>
      <c r="O116" s="307"/>
      <c r="P116" s="307"/>
      <c r="Q116" s="307"/>
      <c r="R116" s="307"/>
      <c r="S116" s="307"/>
      <c r="T116" s="308"/>
      <c r="AT116" s="303" t="s">
        <v>137</v>
      </c>
      <c r="AU116" s="303" t="s">
        <v>82</v>
      </c>
      <c r="AV116" s="300" t="s">
        <v>82</v>
      </c>
      <c r="AW116" s="300" t="s">
        <v>34</v>
      </c>
      <c r="AX116" s="300" t="s">
        <v>72</v>
      </c>
      <c r="AY116" s="303" t="s">
        <v>128</v>
      </c>
    </row>
    <row r="117" spans="2:51" s="318" customFormat="1" ht="11.25">
      <c r="B117" s="319"/>
      <c r="D117" s="302" t="s">
        <v>137</v>
      </c>
      <c r="E117" s="320" t="s">
        <v>3</v>
      </c>
      <c r="F117" s="321" t="s">
        <v>181</v>
      </c>
      <c r="H117" s="322">
        <v>364.5</v>
      </c>
      <c r="I117" s="9"/>
      <c r="L117" s="319"/>
      <c r="M117" s="323"/>
      <c r="N117" s="324"/>
      <c r="O117" s="324"/>
      <c r="P117" s="324"/>
      <c r="Q117" s="324"/>
      <c r="R117" s="324"/>
      <c r="S117" s="324"/>
      <c r="T117" s="325"/>
      <c r="AT117" s="320" t="s">
        <v>137</v>
      </c>
      <c r="AU117" s="320" t="s">
        <v>82</v>
      </c>
      <c r="AV117" s="318" t="s">
        <v>135</v>
      </c>
      <c r="AW117" s="318" t="s">
        <v>34</v>
      </c>
      <c r="AX117" s="318" t="s">
        <v>79</v>
      </c>
      <c r="AY117" s="320" t="s">
        <v>128</v>
      </c>
    </row>
    <row r="118" spans="1:65" s="138" customFormat="1" ht="36">
      <c r="A118" s="132"/>
      <c r="B118" s="133"/>
      <c r="C118" s="288" t="s">
        <v>188</v>
      </c>
      <c r="D118" s="288" t="s">
        <v>130</v>
      </c>
      <c r="E118" s="289" t="s">
        <v>189</v>
      </c>
      <c r="F118" s="290" t="s">
        <v>190</v>
      </c>
      <c r="G118" s="291" t="s">
        <v>133</v>
      </c>
      <c r="H118" s="292">
        <v>10.95</v>
      </c>
      <c r="I118" s="6"/>
      <c r="J118" s="293">
        <f>ROUND(I118*H118,2)</f>
        <v>0</v>
      </c>
      <c r="K118" s="290" t="s">
        <v>134</v>
      </c>
      <c r="L118" s="133"/>
      <c r="M118" s="294" t="s">
        <v>3</v>
      </c>
      <c r="N118" s="295" t="s">
        <v>43</v>
      </c>
      <c r="O118" s="175"/>
      <c r="P118" s="296">
        <f>O118*H118</f>
        <v>0</v>
      </c>
      <c r="Q118" s="296">
        <v>2.052</v>
      </c>
      <c r="R118" s="296">
        <f>Q118*H118</f>
        <v>22.4694</v>
      </c>
      <c r="S118" s="296">
        <v>0</v>
      </c>
      <c r="T118" s="297">
        <f>S118*H118</f>
        <v>0</v>
      </c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R118" s="298" t="s">
        <v>135</v>
      </c>
      <c r="AT118" s="298" t="s">
        <v>130</v>
      </c>
      <c r="AU118" s="298" t="s">
        <v>82</v>
      </c>
      <c r="AY118" s="115" t="s">
        <v>128</v>
      </c>
      <c r="BE118" s="299">
        <f>IF(N118="základní",J118,0)</f>
        <v>0</v>
      </c>
      <c r="BF118" s="299">
        <f>IF(N118="snížená",J118,0)</f>
        <v>0</v>
      </c>
      <c r="BG118" s="299">
        <f>IF(N118="zákl. přenesená",J118,0)</f>
        <v>0</v>
      </c>
      <c r="BH118" s="299">
        <f>IF(N118="sníž. přenesená",J118,0)</f>
        <v>0</v>
      </c>
      <c r="BI118" s="299">
        <f>IF(N118="nulová",J118,0)</f>
        <v>0</v>
      </c>
      <c r="BJ118" s="115" t="s">
        <v>79</v>
      </c>
      <c r="BK118" s="299">
        <f>ROUND(I118*H118,2)</f>
        <v>0</v>
      </c>
      <c r="BL118" s="115" t="s">
        <v>135</v>
      </c>
      <c r="BM118" s="298" t="s">
        <v>191</v>
      </c>
    </row>
    <row r="119" spans="2:51" s="300" customFormat="1" ht="11.25">
      <c r="B119" s="301"/>
      <c r="D119" s="302" t="s">
        <v>137</v>
      </c>
      <c r="E119" s="303" t="s">
        <v>3</v>
      </c>
      <c r="F119" s="304" t="s">
        <v>192</v>
      </c>
      <c r="H119" s="305">
        <v>7.2</v>
      </c>
      <c r="I119" s="7"/>
      <c r="L119" s="301"/>
      <c r="M119" s="306"/>
      <c r="N119" s="307"/>
      <c r="O119" s="307"/>
      <c r="P119" s="307"/>
      <c r="Q119" s="307"/>
      <c r="R119" s="307"/>
      <c r="S119" s="307"/>
      <c r="T119" s="308"/>
      <c r="AT119" s="303" t="s">
        <v>137</v>
      </c>
      <c r="AU119" s="303" t="s">
        <v>82</v>
      </c>
      <c r="AV119" s="300" t="s">
        <v>82</v>
      </c>
      <c r="AW119" s="300" t="s">
        <v>34</v>
      </c>
      <c r="AX119" s="300" t="s">
        <v>72</v>
      </c>
      <c r="AY119" s="303" t="s">
        <v>128</v>
      </c>
    </row>
    <row r="120" spans="2:51" s="300" customFormat="1" ht="11.25">
      <c r="B120" s="301"/>
      <c r="D120" s="302" t="s">
        <v>137</v>
      </c>
      <c r="E120" s="303" t="s">
        <v>3</v>
      </c>
      <c r="F120" s="304" t="s">
        <v>193</v>
      </c>
      <c r="H120" s="305">
        <v>3.75</v>
      </c>
      <c r="I120" s="7"/>
      <c r="L120" s="301"/>
      <c r="M120" s="306"/>
      <c r="N120" s="307"/>
      <c r="O120" s="307"/>
      <c r="P120" s="307"/>
      <c r="Q120" s="307"/>
      <c r="R120" s="307"/>
      <c r="S120" s="307"/>
      <c r="T120" s="308"/>
      <c r="AT120" s="303" t="s">
        <v>137</v>
      </c>
      <c r="AU120" s="303" t="s">
        <v>82</v>
      </c>
      <c r="AV120" s="300" t="s">
        <v>82</v>
      </c>
      <c r="AW120" s="300" t="s">
        <v>34</v>
      </c>
      <c r="AX120" s="300" t="s">
        <v>72</v>
      </c>
      <c r="AY120" s="303" t="s">
        <v>128</v>
      </c>
    </row>
    <row r="121" spans="2:51" s="318" customFormat="1" ht="11.25">
      <c r="B121" s="319"/>
      <c r="D121" s="302" t="s">
        <v>137</v>
      </c>
      <c r="E121" s="320" t="s">
        <v>3</v>
      </c>
      <c r="F121" s="321" t="s">
        <v>194</v>
      </c>
      <c r="H121" s="322">
        <v>10.95</v>
      </c>
      <c r="I121" s="9"/>
      <c r="L121" s="319"/>
      <c r="M121" s="323"/>
      <c r="N121" s="324"/>
      <c r="O121" s="324"/>
      <c r="P121" s="324"/>
      <c r="Q121" s="324"/>
      <c r="R121" s="324"/>
      <c r="S121" s="324"/>
      <c r="T121" s="325"/>
      <c r="AT121" s="320" t="s">
        <v>137</v>
      </c>
      <c r="AU121" s="320" t="s">
        <v>82</v>
      </c>
      <c r="AV121" s="318" t="s">
        <v>135</v>
      </c>
      <c r="AW121" s="318" t="s">
        <v>34</v>
      </c>
      <c r="AX121" s="318" t="s">
        <v>79</v>
      </c>
      <c r="AY121" s="320" t="s">
        <v>128</v>
      </c>
    </row>
    <row r="122" spans="1:65" s="138" customFormat="1" ht="33" customHeight="1">
      <c r="A122" s="132"/>
      <c r="B122" s="133"/>
      <c r="C122" s="288" t="s">
        <v>195</v>
      </c>
      <c r="D122" s="288" t="s">
        <v>130</v>
      </c>
      <c r="E122" s="289" t="s">
        <v>196</v>
      </c>
      <c r="F122" s="290" t="s">
        <v>197</v>
      </c>
      <c r="G122" s="291" t="s">
        <v>133</v>
      </c>
      <c r="H122" s="292">
        <v>18.72</v>
      </c>
      <c r="I122" s="6"/>
      <c r="J122" s="293">
        <f>ROUND(I122*H122,2)</f>
        <v>0</v>
      </c>
      <c r="K122" s="290" t="s">
        <v>134</v>
      </c>
      <c r="L122" s="133"/>
      <c r="M122" s="294" t="s">
        <v>3</v>
      </c>
      <c r="N122" s="295" t="s">
        <v>43</v>
      </c>
      <c r="O122" s="175"/>
      <c r="P122" s="296">
        <f>O122*H122</f>
        <v>0</v>
      </c>
      <c r="Q122" s="296">
        <v>2.16</v>
      </c>
      <c r="R122" s="296">
        <f>Q122*H122</f>
        <v>40.4352</v>
      </c>
      <c r="S122" s="296">
        <v>0</v>
      </c>
      <c r="T122" s="297">
        <f>S122*H122</f>
        <v>0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R122" s="298" t="s">
        <v>135</v>
      </c>
      <c r="AT122" s="298" t="s">
        <v>130</v>
      </c>
      <c r="AU122" s="298" t="s">
        <v>82</v>
      </c>
      <c r="AY122" s="115" t="s">
        <v>128</v>
      </c>
      <c r="BE122" s="299">
        <f>IF(N122="základní",J122,0)</f>
        <v>0</v>
      </c>
      <c r="BF122" s="299">
        <f>IF(N122="snížená",J122,0)</f>
        <v>0</v>
      </c>
      <c r="BG122" s="299">
        <f>IF(N122="zákl. přenesená",J122,0)</f>
        <v>0</v>
      </c>
      <c r="BH122" s="299">
        <f>IF(N122="sníž. přenesená",J122,0)</f>
        <v>0</v>
      </c>
      <c r="BI122" s="299">
        <f>IF(N122="nulová",J122,0)</f>
        <v>0</v>
      </c>
      <c r="BJ122" s="115" t="s">
        <v>79</v>
      </c>
      <c r="BK122" s="299">
        <f>ROUND(I122*H122,2)</f>
        <v>0</v>
      </c>
      <c r="BL122" s="115" t="s">
        <v>135</v>
      </c>
      <c r="BM122" s="298" t="s">
        <v>198</v>
      </c>
    </row>
    <row r="123" spans="2:51" s="300" customFormat="1" ht="11.25">
      <c r="B123" s="301"/>
      <c r="D123" s="302" t="s">
        <v>137</v>
      </c>
      <c r="E123" s="303" t="s">
        <v>3</v>
      </c>
      <c r="F123" s="304" t="s">
        <v>199</v>
      </c>
      <c r="H123" s="305">
        <v>18.72</v>
      </c>
      <c r="I123" s="7"/>
      <c r="L123" s="301"/>
      <c r="M123" s="306"/>
      <c r="N123" s="307"/>
      <c r="O123" s="307"/>
      <c r="P123" s="307"/>
      <c r="Q123" s="307"/>
      <c r="R123" s="307"/>
      <c r="S123" s="307"/>
      <c r="T123" s="308"/>
      <c r="AT123" s="303" t="s">
        <v>137</v>
      </c>
      <c r="AU123" s="303" t="s">
        <v>82</v>
      </c>
      <c r="AV123" s="300" t="s">
        <v>82</v>
      </c>
      <c r="AW123" s="300" t="s">
        <v>34</v>
      </c>
      <c r="AX123" s="300" t="s">
        <v>72</v>
      </c>
      <c r="AY123" s="303" t="s">
        <v>128</v>
      </c>
    </row>
    <row r="124" spans="2:51" s="318" customFormat="1" ht="11.25">
      <c r="B124" s="319"/>
      <c r="D124" s="302" t="s">
        <v>137</v>
      </c>
      <c r="E124" s="320" t="s">
        <v>3</v>
      </c>
      <c r="F124" s="321" t="s">
        <v>194</v>
      </c>
      <c r="H124" s="322">
        <v>18.72</v>
      </c>
      <c r="I124" s="9"/>
      <c r="L124" s="319"/>
      <c r="M124" s="323"/>
      <c r="N124" s="324"/>
      <c r="O124" s="324"/>
      <c r="P124" s="324"/>
      <c r="Q124" s="324"/>
      <c r="R124" s="324"/>
      <c r="S124" s="324"/>
      <c r="T124" s="325"/>
      <c r="AT124" s="320" t="s">
        <v>137</v>
      </c>
      <c r="AU124" s="320" t="s">
        <v>82</v>
      </c>
      <c r="AV124" s="318" t="s">
        <v>135</v>
      </c>
      <c r="AW124" s="318" t="s">
        <v>34</v>
      </c>
      <c r="AX124" s="318" t="s">
        <v>79</v>
      </c>
      <c r="AY124" s="320" t="s">
        <v>128</v>
      </c>
    </row>
    <row r="125" spans="2:63" s="275" customFormat="1" ht="22.9" customHeight="1">
      <c r="B125" s="276"/>
      <c r="D125" s="277" t="s">
        <v>71</v>
      </c>
      <c r="E125" s="286" t="s">
        <v>200</v>
      </c>
      <c r="F125" s="286" t="s">
        <v>201</v>
      </c>
      <c r="I125" s="5"/>
      <c r="J125" s="287">
        <f>BK125</f>
        <v>0</v>
      </c>
      <c r="L125" s="276"/>
      <c r="M125" s="280"/>
      <c r="N125" s="281"/>
      <c r="O125" s="281"/>
      <c r="P125" s="282">
        <f>P126</f>
        <v>0</v>
      </c>
      <c r="Q125" s="281"/>
      <c r="R125" s="282">
        <f>R126</f>
        <v>0</v>
      </c>
      <c r="S125" s="281"/>
      <c r="T125" s="283">
        <f>T126</f>
        <v>0</v>
      </c>
      <c r="AR125" s="277" t="s">
        <v>79</v>
      </c>
      <c r="AT125" s="284" t="s">
        <v>71</v>
      </c>
      <c r="AU125" s="284" t="s">
        <v>79</v>
      </c>
      <c r="AY125" s="277" t="s">
        <v>128</v>
      </c>
      <c r="BK125" s="285">
        <f>BK126</f>
        <v>0</v>
      </c>
    </row>
    <row r="126" spans="1:65" s="138" customFormat="1" ht="24">
      <c r="A126" s="132"/>
      <c r="B126" s="133"/>
      <c r="C126" s="288" t="s">
        <v>202</v>
      </c>
      <c r="D126" s="288" t="s">
        <v>130</v>
      </c>
      <c r="E126" s="289" t="s">
        <v>203</v>
      </c>
      <c r="F126" s="290" t="s">
        <v>204</v>
      </c>
      <c r="G126" s="291" t="s">
        <v>205</v>
      </c>
      <c r="H126" s="292">
        <v>1043.055</v>
      </c>
      <c r="I126" s="6"/>
      <c r="J126" s="293">
        <f>ROUND(I126*H126,2)</f>
        <v>0</v>
      </c>
      <c r="K126" s="290" t="s">
        <v>134</v>
      </c>
      <c r="L126" s="133"/>
      <c r="M126" s="326" t="s">
        <v>3</v>
      </c>
      <c r="N126" s="327" t="s">
        <v>43</v>
      </c>
      <c r="O126" s="328"/>
      <c r="P126" s="329">
        <f>O126*H126</f>
        <v>0</v>
      </c>
      <c r="Q126" s="329">
        <v>0</v>
      </c>
      <c r="R126" s="329">
        <f>Q126*H126</f>
        <v>0</v>
      </c>
      <c r="S126" s="329">
        <v>0</v>
      </c>
      <c r="T126" s="330">
        <f>S126*H126</f>
        <v>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R126" s="298" t="s">
        <v>135</v>
      </c>
      <c r="AT126" s="298" t="s">
        <v>130</v>
      </c>
      <c r="AU126" s="298" t="s">
        <v>82</v>
      </c>
      <c r="AY126" s="115" t="s">
        <v>128</v>
      </c>
      <c r="BE126" s="299">
        <f>IF(N126="základní",J126,0)</f>
        <v>0</v>
      </c>
      <c r="BF126" s="299">
        <f>IF(N126="snížená",J126,0)</f>
        <v>0</v>
      </c>
      <c r="BG126" s="299">
        <f>IF(N126="zákl. přenesená",J126,0)</f>
        <v>0</v>
      </c>
      <c r="BH126" s="299">
        <f>IF(N126="sníž. přenesená",J126,0)</f>
        <v>0</v>
      </c>
      <c r="BI126" s="299">
        <f>IF(N126="nulová",J126,0)</f>
        <v>0</v>
      </c>
      <c r="BJ126" s="115" t="s">
        <v>79</v>
      </c>
      <c r="BK126" s="299">
        <f>ROUND(I126*H126,2)</f>
        <v>0</v>
      </c>
      <c r="BL126" s="115" t="s">
        <v>135</v>
      </c>
      <c r="BM126" s="298" t="s">
        <v>206</v>
      </c>
    </row>
    <row r="127" spans="1:31" s="138" customFormat="1" ht="6.95" customHeight="1">
      <c r="A127" s="132"/>
      <c r="B127" s="154"/>
      <c r="C127" s="155"/>
      <c r="D127" s="155"/>
      <c r="E127" s="155"/>
      <c r="F127" s="155"/>
      <c r="G127" s="155"/>
      <c r="H127" s="155"/>
      <c r="I127" s="107"/>
      <c r="J127" s="155"/>
      <c r="K127" s="155"/>
      <c r="L127" s="133"/>
      <c r="M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</sheetData>
  <sheetProtection algorithmName="SHA-512" hashValue="Pabyl07BAKXwzhRnrKEoRqgtRVzht8mZ5oBfinp5vNSpg3CISGw8IRmUwjjmq02aEKYsyBvRi+5dLpFbdNp4kA==" saltValue="CoSU4B3VaKtFyfU+mg8Fog==" spinCount="100000" sheet="1" objects="1" scenarios="1"/>
  <autoFilter ref="C88:K12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3"/>
  <sheetViews>
    <sheetView showGridLines="0" workbookViewId="0" topLeftCell="A79">
      <selection activeCell="H96" sqref="H96"/>
    </sheetView>
  </sheetViews>
  <sheetFormatPr defaultColWidth="9.140625" defaultRowHeight="12"/>
  <cols>
    <col min="1" max="1" width="8.28125" style="112" customWidth="1"/>
    <col min="2" max="2" width="1.1484375" style="112" customWidth="1"/>
    <col min="3" max="3" width="4.140625" style="112" customWidth="1"/>
    <col min="4" max="4" width="4.28125" style="112" customWidth="1"/>
    <col min="5" max="5" width="17.140625" style="112" customWidth="1"/>
    <col min="6" max="6" width="50.8515625" style="112" customWidth="1"/>
    <col min="7" max="7" width="7.421875" style="112" customWidth="1"/>
    <col min="8" max="8" width="14.00390625" style="112" customWidth="1"/>
    <col min="9" max="9" width="15.8515625" style="101" customWidth="1"/>
    <col min="10" max="11" width="22.28125" style="112" customWidth="1"/>
    <col min="12" max="12" width="9.28125" style="112" customWidth="1"/>
    <col min="13" max="13" width="10.8515625" style="112" hidden="1" customWidth="1"/>
    <col min="14" max="14" width="9.28125" style="112" hidden="1" customWidth="1"/>
    <col min="15" max="20" width="14.140625" style="112" hidden="1" customWidth="1"/>
    <col min="21" max="21" width="16.28125" style="112" hidden="1" customWidth="1"/>
    <col min="22" max="22" width="12.28125" style="112" customWidth="1"/>
    <col min="23" max="23" width="16.28125" style="112" customWidth="1"/>
    <col min="24" max="24" width="12.281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28125" style="112" customWidth="1"/>
    <col min="29" max="29" width="11.00390625" style="112" customWidth="1"/>
    <col min="30" max="30" width="15.00390625" style="112" customWidth="1"/>
    <col min="31" max="31" width="16.28125" style="112" customWidth="1"/>
    <col min="32" max="43" width="9.28125" style="112" customWidth="1"/>
    <col min="44" max="65" width="9.28125" style="112" hidden="1" customWidth="1"/>
    <col min="66" max="16384" width="9.28125" style="112" customWidth="1"/>
  </cols>
  <sheetData>
    <row r="1" ht="12"/>
    <row r="2" spans="12:46" ht="36.95" customHeight="1">
      <c r="L2" s="113" t="s">
        <v>6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115" t="s">
        <v>90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02"/>
      <c r="J3" s="117"/>
      <c r="K3" s="117"/>
      <c r="L3" s="118"/>
      <c r="AT3" s="115" t="s">
        <v>82</v>
      </c>
    </row>
    <row r="4" spans="2:46" ht="24.95" customHeight="1">
      <c r="B4" s="118"/>
      <c r="D4" s="119" t="s">
        <v>100</v>
      </c>
      <c r="L4" s="118"/>
      <c r="M4" s="230" t="s">
        <v>11</v>
      </c>
      <c r="AT4" s="115" t="s">
        <v>4</v>
      </c>
    </row>
    <row r="5" spans="2:12" ht="6.95" customHeight="1">
      <c r="B5" s="118"/>
      <c r="L5" s="118"/>
    </row>
    <row r="6" spans="2:12" ht="12" customHeight="1">
      <c r="B6" s="118"/>
      <c r="D6" s="128" t="s">
        <v>17</v>
      </c>
      <c r="L6" s="118"/>
    </row>
    <row r="7" spans="2:12" ht="16.5" customHeight="1">
      <c r="B7" s="118"/>
      <c r="E7" s="231" t="str">
        <f>'Rekapitulace stavby'!K6</f>
        <v>Rybník U čtvrtí Dolní, k.ú.Prostřední Vydří</v>
      </c>
      <c r="F7" s="232"/>
      <c r="G7" s="232"/>
      <c r="H7" s="232"/>
      <c r="L7" s="118"/>
    </row>
    <row r="8" spans="2:12" ht="12" customHeight="1">
      <c r="B8" s="118"/>
      <c r="D8" s="128" t="s">
        <v>101</v>
      </c>
      <c r="L8" s="118"/>
    </row>
    <row r="9" spans="1:31" s="138" customFormat="1" ht="16.5" customHeight="1">
      <c r="A9" s="132"/>
      <c r="B9" s="133"/>
      <c r="C9" s="132"/>
      <c r="D9" s="132"/>
      <c r="E9" s="231" t="s">
        <v>102</v>
      </c>
      <c r="F9" s="233"/>
      <c r="G9" s="233"/>
      <c r="H9" s="233"/>
      <c r="I9" s="106"/>
      <c r="J9" s="132"/>
      <c r="K9" s="132"/>
      <c r="L9" s="2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8" customFormat="1" ht="12" customHeight="1">
      <c r="A10" s="132"/>
      <c r="B10" s="133"/>
      <c r="C10" s="132"/>
      <c r="D10" s="128" t="s">
        <v>103</v>
      </c>
      <c r="E10" s="132"/>
      <c r="F10" s="132"/>
      <c r="G10" s="132"/>
      <c r="H10" s="132"/>
      <c r="I10" s="106"/>
      <c r="J10" s="132"/>
      <c r="K10" s="132"/>
      <c r="L10" s="2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8" customFormat="1" ht="16.5" customHeight="1">
      <c r="A11" s="132"/>
      <c r="B11" s="133"/>
      <c r="C11" s="132"/>
      <c r="D11" s="132"/>
      <c r="E11" s="163" t="s">
        <v>207</v>
      </c>
      <c r="F11" s="233"/>
      <c r="G11" s="233"/>
      <c r="H11" s="233"/>
      <c r="I11" s="106"/>
      <c r="J11" s="132"/>
      <c r="K11" s="132"/>
      <c r="L11" s="2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8" customFormat="1" ht="11.25">
      <c r="A12" s="132"/>
      <c r="B12" s="133"/>
      <c r="C12" s="132"/>
      <c r="D12" s="132"/>
      <c r="E12" s="132"/>
      <c r="F12" s="132"/>
      <c r="G12" s="132"/>
      <c r="H12" s="132"/>
      <c r="I12" s="106"/>
      <c r="J12" s="132"/>
      <c r="K12" s="132"/>
      <c r="L12" s="2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8" customFormat="1" ht="12" customHeight="1">
      <c r="A13" s="132"/>
      <c r="B13" s="133"/>
      <c r="C13" s="132"/>
      <c r="D13" s="128" t="s">
        <v>19</v>
      </c>
      <c r="E13" s="132"/>
      <c r="F13" s="129" t="s">
        <v>81</v>
      </c>
      <c r="G13" s="132"/>
      <c r="H13" s="132"/>
      <c r="I13" s="104" t="s">
        <v>21</v>
      </c>
      <c r="J13" s="129" t="s">
        <v>3</v>
      </c>
      <c r="K13" s="132"/>
      <c r="L13" s="2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8" customFormat="1" ht="12" customHeight="1">
      <c r="A14" s="132"/>
      <c r="B14" s="133"/>
      <c r="C14" s="132"/>
      <c r="D14" s="128" t="s">
        <v>22</v>
      </c>
      <c r="E14" s="132"/>
      <c r="F14" s="129" t="s">
        <v>23</v>
      </c>
      <c r="G14" s="132"/>
      <c r="H14" s="132"/>
      <c r="I14" s="104" t="s">
        <v>24</v>
      </c>
      <c r="J14" s="235" t="str">
        <f>'Rekapitulace stavby'!AN8</f>
        <v>22. 2. 2021</v>
      </c>
      <c r="K14" s="132"/>
      <c r="L14" s="2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8" customFormat="1" ht="10.9" customHeight="1">
      <c r="A15" s="132"/>
      <c r="B15" s="133"/>
      <c r="C15" s="132"/>
      <c r="D15" s="132"/>
      <c r="E15" s="132"/>
      <c r="F15" s="132"/>
      <c r="G15" s="132"/>
      <c r="H15" s="132"/>
      <c r="I15" s="106"/>
      <c r="J15" s="132"/>
      <c r="K15" s="132"/>
      <c r="L15" s="2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8" customFormat="1" ht="12" customHeight="1">
      <c r="A16" s="132"/>
      <c r="B16" s="133"/>
      <c r="C16" s="132"/>
      <c r="D16" s="128" t="s">
        <v>26</v>
      </c>
      <c r="E16" s="132"/>
      <c r="F16" s="132"/>
      <c r="G16" s="132"/>
      <c r="H16" s="132"/>
      <c r="I16" s="104" t="s">
        <v>27</v>
      </c>
      <c r="J16" s="129" t="str">
        <f>IF('Rekapitulace stavby'!AN10="","",'Rekapitulace stavby'!AN10)</f>
        <v/>
      </c>
      <c r="K16" s="132"/>
      <c r="L16" s="2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8" customFormat="1" ht="18" customHeight="1">
      <c r="A17" s="132"/>
      <c r="B17" s="133"/>
      <c r="C17" s="132"/>
      <c r="D17" s="132"/>
      <c r="E17" s="129" t="str">
        <f>IF('Rekapitulace stavby'!E11="","",'Rekapitulace stavby'!E11)</f>
        <v xml:space="preserve"> </v>
      </c>
      <c r="F17" s="132"/>
      <c r="G17" s="132"/>
      <c r="H17" s="132"/>
      <c r="I17" s="104" t="s">
        <v>29</v>
      </c>
      <c r="J17" s="129" t="str">
        <f>IF('Rekapitulace stavby'!AN11="","",'Rekapitulace stavby'!AN11)</f>
        <v/>
      </c>
      <c r="K17" s="132"/>
      <c r="L17" s="2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8" customFormat="1" ht="6.95" customHeight="1">
      <c r="A18" s="132"/>
      <c r="B18" s="133"/>
      <c r="C18" s="132"/>
      <c r="D18" s="132"/>
      <c r="E18" s="132"/>
      <c r="F18" s="132"/>
      <c r="G18" s="132"/>
      <c r="H18" s="132"/>
      <c r="I18" s="106"/>
      <c r="J18" s="132"/>
      <c r="K18" s="132"/>
      <c r="L18" s="2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8" customFormat="1" ht="12" customHeight="1">
      <c r="A19" s="132"/>
      <c r="B19" s="133"/>
      <c r="C19" s="132"/>
      <c r="D19" s="128" t="s">
        <v>30</v>
      </c>
      <c r="E19" s="132"/>
      <c r="F19" s="132"/>
      <c r="G19" s="132"/>
      <c r="H19" s="132"/>
      <c r="I19" s="104" t="s">
        <v>27</v>
      </c>
      <c r="J19" s="3" t="str">
        <f>'Rekapitulace stavby'!AN13</f>
        <v>Vyplň údaj</v>
      </c>
      <c r="K19" s="132"/>
      <c r="L19" s="2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8" customFormat="1" ht="18" customHeight="1">
      <c r="A20" s="132"/>
      <c r="B20" s="133"/>
      <c r="C20" s="132"/>
      <c r="D20" s="132"/>
      <c r="E20" s="92" t="str">
        <f>'Rekapitulace stavby'!E14</f>
        <v>Vyplň údaj</v>
      </c>
      <c r="F20" s="103"/>
      <c r="G20" s="103"/>
      <c r="H20" s="103"/>
      <c r="I20" s="104" t="s">
        <v>29</v>
      </c>
      <c r="J20" s="3" t="str">
        <f>'Rekapitulace stavby'!AN14</f>
        <v>Vyplň údaj</v>
      </c>
      <c r="K20" s="132"/>
      <c r="L20" s="2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8" customFormat="1" ht="6.95" customHeight="1">
      <c r="A21" s="132"/>
      <c r="B21" s="133"/>
      <c r="C21" s="132"/>
      <c r="D21" s="132"/>
      <c r="E21" s="132"/>
      <c r="F21" s="132"/>
      <c r="G21" s="132"/>
      <c r="H21" s="132"/>
      <c r="I21" s="106"/>
      <c r="J21" s="132"/>
      <c r="K21" s="132"/>
      <c r="L21" s="2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8" customFormat="1" ht="12" customHeight="1">
      <c r="A22" s="132"/>
      <c r="B22" s="133"/>
      <c r="C22" s="132"/>
      <c r="D22" s="128" t="s">
        <v>32</v>
      </c>
      <c r="E22" s="132"/>
      <c r="F22" s="132"/>
      <c r="G22" s="132"/>
      <c r="H22" s="132"/>
      <c r="I22" s="104" t="s">
        <v>27</v>
      </c>
      <c r="J22" s="129" t="s">
        <v>3</v>
      </c>
      <c r="K22" s="132"/>
      <c r="L22" s="2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8" customFormat="1" ht="18" customHeight="1">
      <c r="A23" s="132"/>
      <c r="B23" s="133"/>
      <c r="C23" s="132"/>
      <c r="D23" s="132"/>
      <c r="E23" s="129" t="s">
        <v>33</v>
      </c>
      <c r="F23" s="132"/>
      <c r="G23" s="132"/>
      <c r="H23" s="132"/>
      <c r="I23" s="104" t="s">
        <v>29</v>
      </c>
      <c r="J23" s="129" t="s">
        <v>3</v>
      </c>
      <c r="K23" s="132"/>
      <c r="L23" s="2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8" customFormat="1" ht="6.95" customHeight="1">
      <c r="A24" s="132"/>
      <c r="B24" s="133"/>
      <c r="C24" s="132"/>
      <c r="D24" s="132"/>
      <c r="E24" s="132"/>
      <c r="F24" s="132"/>
      <c r="G24" s="132"/>
      <c r="H24" s="132"/>
      <c r="I24" s="106"/>
      <c r="J24" s="132"/>
      <c r="K24" s="132"/>
      <c r="L24" s="2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8" customFormat="1" ht="12" customHeight="1">
      <c r="A25" s="132"/>
      <c r="B25" s="133"/>
      <c r="C25" s="132"/>
      <c r="D25" s="128" t="s">
        <v>35</v>
      </c>
      <c r="E25" s="132"/>
      <c r="F25" s="132"/>
      <c r="G25" s="132"/>
      <c r="H25" s="132"/>
      <c r="I25" s="104" t="s">
        <v>27</v>
      </c>
      <c r="J25" s="129" t="str">
        <f>IF('Rekapitulace stavby'!AN19="","",'Rekapitulace stavby'!AN19)</f>
        <v/>
      </c>
      <c r="K25" s="132"/>
      <c r="L25" s="2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8" customFormat="1" ht="18" customHeight="1">
      <c r="A26" s="132"/>
      <c r="B26" s="133"/>
      <c r="C26" s="132"/>
      <c r="D26" s="132"/>
      <c r="E26" s="129" t="str">
        <f>IF('Rekapitulace stavby'!E20="","",'Rekapitulace stavby'!E20)</f>
        <v xml:space="preserve"> </v>
      </c>
      <c r="F26" s="132"/>
      <c r="G26" s="132"/>
      <c r="H26" s="132"/>
      <c r="I26" s="104" t="s">
        <v>29</v>
      </c>
      <c r="J26" s="129" t="str">
        <f>IF('Rekapitulace stavby'!AN20="","",'Rekapitulace stavby'!AN20)</f>
        <v/>
      </c>
      <c r="K26" s="132"/>
      <c r="L26" s="2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38" customFormat="1" ht="6.95" customHeight="1">
      <c r="A27" s="132"/>
      <c r="B27" s="133"/>
      <c r="C27" s="132"/>
      <c r="D27" s="132"/>
      <c r="E27" s="132"/>
      <c r="F27" s="132"/>
      <c r="G27" s="132"/>
      <c r="H27" s="132"/>
      <c r="I27" s="106"/>
      <c r="J27" s="132"/>
      <c r="K27" s="132"/>
      <c r="L27" s="234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138" customFormat="1" ht="12" customHeight="1">
      <c r="A28" s="132"/>
      <c r="B28" s="133"/>
      <c r="C28" s="132"/>
      <c r="D28" s="128" t="s">
        <v>36</v>
      </c>
      <c r="E28" s="132"/>
      <c r="F28" s="132"/>
      <c r="G28" s="132"/>
      <c r="H28" s="132"/>
      <c r="I28" s="106"/>
      <c r="J28" s="132"/>
      <c r="K28" s="132"/>
      <c r="L28" s="2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239" customFormat="1" ht="16.5" customHeight="1">
      <c r="A29" s="236"/>
      <c r="B29" s="237"/>
      <c r="C29" s="236"/>
      <c r="D29" s="236"/>
      <c r="E29" s="130" t="s">
        <v>3</v>
      </c>
      <c r="F29" s="130"/>
      <c r="G29" s="130"/>
      <c r="H29" s="130"/>
      <c r="I29" s="331"/>
      <c r="J29" s="236"/>
      <c r="K29" s="236"/>
      <c r="L29" s="238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</row>
    <row r="30" spans="1:31" s="138" customFormat="1" ht="6.95" customHeight="1">
      <c r="A30" s="132"/>
      <c r="B30" s="133"/>
      <c r="C30" s="132"/>
      <c r="D30" s="132"/>
      <c r="E30" s="132"/>
      <c r="F30" s="132"/>
      <c r="G30" s="132"/>
      <c r="H30" s="132"/>
      <c r="I30" s="106"/>
      <c r="J30" s="132"/>
      <c r="K30" s="132"/>
      <c r="L30" s="2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8" customFormat="1" ht="6.95" customHeight="1">
      <c r="A31" s="132"/>
      <c r="B31" s="133"/>
      <c r="C31" s="132"/>
      <c r="D31" s="187"/>
      <c r="E31" s="187"/>
      <c r="F31" s="187"/>
      <c r="G31" s="187"/>
      <c r="H31" s="187"/>
      <c r="I31" s="110"/>
      <c r="J31" s="187"/>
      <c r="K31" s="187"/>
      <c r="L31" s="2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8" customFormat="1" ht="25.35" customHeight="1">
      <c r="A32" s="132"/>
      <c r="B32" s="133"/>
      <c r="C32" s="132"/>
      <c r="D32" s="240" t="s">
        <v>38</v>
      </c>
      <c r="E32" s="132"/>
      <c r="F32" s="132"/>
      <c r="G32" s="132"/>
      <c r="H32" s="132"/>
      <c r="I32" s="106"/>
      <c r="J32" s="241">
        <f>ROUND(J93,2)</f>
        <v>0</v>
      </c>
      <c r="K32" s="132"/>
      <c r="L32" s="2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8" customFormat="1" ht="6.95" customHeight="1">
      <c r="A33" s="132"/>
      <c r="B33" s="133"/>
      <c r="C33" s="132"/>
      <c r="D33" s="187"/>
      <c r="E33" s="187"/>
      <c r="F33" s="187"/>
      <c r="G33" s="187"/>
      <c r="H33" s="187"/>
      <c r="I33" s="110"/>
      <c r="J33" s="187"/>
      <c r="K33" s="187"/>
      <c r="L33" s="2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8" customFormat="1" ht="14.45" customHeight="1">
      <c r="A34" s="132"/>
      <c r="B34" s="133"/>
      <c r="C34" s="132"/>
      <c r="D34" s="132"/>
      <c r="E34" s="132"/>
      <c r="F34" s="242" t="s">
        <v>40</v>
      </c>
      <c r="G34" s="132"/>
      <c r="H34" s="132"/>
      <c r="I34" s="332" t="s">
        <v>39</v>
      </c>
      <c r="J34" s="242" t="s">
        <v>41</v>
      </c>
      <c r="K34" s="132"/>
      <c r="L34" s="2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8" customFormat="1" ht="14.45" customHeight="1">
      <c r="A35" s="132"/>
      <c r="B35" s="133"/>
      <c r="C35" s="132"/>
      <c r="D35" s="243" t="s">
        <v>42</v>
      </c>
      <c r="E35" s="128" t="s">
        <v>43</v>
      </c>
      <c r="F35" s="244">
        <f>ROUND((SUM(BE93:BE142)),2)</f>
        <v>0</v>
      </c>
      <c r="G35" s="132"/>
      <c r="H35" s="132"/>
      <c r="I35" s="333">
        <v>0.21</v>
      </c>
      <c r="J35" s="244">
        <f>ROUND(((SUM(BE93:BE142))*I35),2)</f>
        <v>0</v>
      </c>
      <c r="K35" s="132"/>
      <c r="L35" s="2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8" customFormat="1" ht="14.45" customHeight="1">
      <c r="A36" s="132"/>
      <c r="B36" s="133"/>
      <c r="C36" s="132"/>
      <c r="D36" s="132"/>
      <c r="E36" s="128" t="s">
        <v>44</v>
      </c>
      <c r="F36" s="244">
        <f>ROUND((SUM(BF93:BF142)),2)</f>
        <v>0</v>
      </c>
      <c r="G36" s="132"/>
      <c r="H36" s="132"/>
      <c r="I36" s="333">
        <v>0.15</v>
      </c>
      <c r="J36" s="244">
        <f>ROUND(((SUM(BF93:BF142))*I36),2)</f>
        <v>0</v>
      </c>
      <c r="K36" s="132"/>
      <c r="L36" s="2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8" customFormat="1" ht="14.45" customHeight="1" hidden="1">
      <c r="A37" s="132"/>
      <c r="B37" s="133"/>
      <c r="C37" s="132"/>
      <c r="D37" s="132"/>
      <c r="E37" s="128" t="s">
        <v>45</v>
      </c>
      <c r="F37" s="244">
        <f>ROUND((SUM(BG93:BG142)),2)</f>
        <v>0</v>
      </c>
      <c r="G37" s="132"/>
      <c r="H37" s="132"/>
      <c r="I37" s="333">
        <v>0.21</v>
      </c>
      <c r="J37" s="244">
        <f>0</f>
        <v>0</v>
      </c>
      <c r="K37" s="132"/>
      <c r="L37" s="2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8" customFormat="1" ht="14.45" customHeight="1" hidden="1">
      <c r="A38" s="132"/>
      <c r="B38" s="133"/>
      <c r="C38" s="132"/>
      <c r="D38" s="132"/>
      <c r="E38" s="128" t="s">
        <v>46</v>
      </c>
      <c r="F38" s="244">
        <f>ROUND((SUM(BH93:BH142)),2)</f>
        <v>0</v>
      </c>
      <c r="G38" s="132"/>
      <c r="H38" s="132"/>
      <c r="I38" s="333">
        <v>0.15</v>
      </c>
      <c r="J38" s="244">
        <f>0</f>
        <v>0</v>
      </c>
      <c r="K38" s="132"/>
      <c r="L38" s="2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8" customFormat="1" ht="14.45" customHeight="1" hidden="1">
      <c r="A39" s="132"/>
      <c r="B39" s="133"/>
      <c r="C39" s="132"/>
      <c r="D39" s="132"/>
      <c r="E39" s="128" t="s">
        <v>47</v>
      </c>
      <c r="F39" s="244">
        <f>ROUND((SUM(BI93:BI142)),2)</f>
        <v>0</v>
      </c>
      <c r="G39" s="132"/>
      <c r="H39" s="132"/>
      <c r="I39" s="333">
        <v>0</v>
      </c>
      <c r="J39" s="244">
        <f>0</f>
        <v>0</v>
      </c>
      <c r="K39" s="132"/>
      <c r="L39" s="2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8" customFormat="1" ht="6.95" customHeight="1">
      <c r="A40" s="132"/>
      <c r="B40" s="133"/>
      <c r="C40" s="132"/>
      <c r="D40" s="132"/>
      <c r="E40" s="132"/>
      <c r="F40" s="132"/>
      <c r="G40" s="132"/>
      <c r="H40" s="132"/>
      <c r="I40" s="106"/>
      <c r="J40" s="132"/>
      <c r="K40" s="132"/>
      <c r="L40" s="2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8" customFormat="1" ht="25.35" customHeight="1">
      <c r="A41" s="132"/>
      <c r="B41" s="133"/>
      <c r="C41" s="245"/>
      <c r="D41" s="246" t="s">
        <v>48</v>
      </c>
      <c r="E41" s="179"/>
      <c r="F41" s="179"/>
      <c r="G41" s="247" t="s">
        <v>49</v>
      </c>
      <c r="H41" s="248" t="s">
        <v>50</v>
      </c>
      <c r="I41" s="109"/>
      <c r="J41" s="249">
        <f>SUM(J32:J39)</f>
        <v>0</v>
      </c>
      <c r="K41" s="250"/>
      <c r="L41" s="2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s="138" customFormat="1" ht="14.45" customHeight="1">
      <c r="A42" s="132"/>
      <c r="B42" s="154"/>
      <c r="C42" s="155"/>
      <c r="D42" s="155"/>
      <c r="E42" s="155"/>
      <c r="F42" s="155"/>
      <c r="G42" s="155"/>
      <c r="H42" s="155"/>
      <c r="I42" s="107"/>
      <c r="J42" s="155"/>
      <c r="K42" s="155"/>
      <c r="L42" s="234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6" spans="1:31" s="138" customFormat="1" ht="6.95" customHeight="1">
      <c r="A46" s="132"/>
      <c r="B46" s="156"/>
      <c r="C46" s="157"/>
      <c r="D46" s="157"/>
      <c r="E46" s="157"/>
      <c r="F46" s="157"/>
      <c r="G46" s="157"/>
      <c r="H46" s="157"/>
      <c r="I46" s="108"/>
      <c r="J46" s="157"/>
      <c r="K46" s="157"/>
      <c r="L46" s="2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8" customFormat="1" ht="24.95" customHeight="1">
      <c r="A47" s="132"/>
      <c r="B47" s="133"/>
      <c r="C47" s="119" t="s">
        <v>105</v>
      </c>
      <c r="D47" s="132"/>
      <c r="E47" s="132"/>
      <c r="F47" s="132"/>
      <c r="G47" s="132"/>
      <c r="H47" s="132"/>
      <c r="I47" s="106"/>
      <c r="J47" s="132"/>
      <c r="K47" s="132"/>
      <c r="L47" s="2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8" customFormat="1" ht="6.95" customHeight="1">
      <c r="A48" s="132"/>
      <c r="B48" s="133"/>
      <c r="C48" s="132"/>
      <c r="D48" s="132"/>
      <c r="E48" s="132"/>
      <c r="F48" s="132"/>
      <c r="G48" s="132"/>
      <c r="H48" s="132"/>
      <c r="I48" s="106"/>
      <c r="J48" s="132"/>
      <c r="K48" s="132"/>
      <c r="L48" s="2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8" customFormat="1" ht="12" customHeight="1">
      <c r="A49" s="132"/>
      <c r="B49" s="133"/>
      <c r="C49" s="128" t="s">
        <v>17</v>
      </c>
      <c r="D49" s="132"/>
      <c r="E49" s="132"/>
      <c r="F49" s="132"/>
      <c r="G49" s="132"/>
      <c r="H49" s="132"/>
      <c r="I49" s="106"/>
      <c r="J49" s="132"/>
      <c r="K49" s="132"/>
      <c r="L49" s="2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8" customFormat="1" ht="16.5" customHeight="1">
      <c r="A50" s="132"/>
      <c r="B50" s="133"/>
      <c r="C50" s="132"/>
      <c r="D50" s="132"/>
      <c r="E50" s="231" t="str">
        <f>E7</f>
        <v>Rybník U čtvrtí Dolní, k.ú.Prostřední Vydří</v>
      </c>
      <c r="F50" s="232"/>
      <c r="G50" s="232"/>
      <c r="H50" s="232"/>
      <c r="I50" s="106"/>
      <c r="J50" s="132"/>
      <c r="K50" s="132"/>
      <c r="L50" s="2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2:12" ht="12" customHeight="1">
      <c r="B51" s="118"/>
      <c r="C51" s="128" t="s">
        <v>101</v>
      </c>
      <c r="L51" s="118"/>
    </row>
    <row r="52" spans="1:31" s="138" customFormat="1" ht="16.5" customHeight="1">
      <c r="A52" s="132"/>
      <c r="B52" s="133"/>
      <c r="C52" s="132"/>
      <c r="D52" s="132"/>
      <c r="E52" s="231" t="s">
        <v>102</v>
      </c>
      <c r="F52" s="233"/>
      <c r="G52" s="233"/>
      <c r="H52" s="233"/>
      <c r="I52" s="106"/>
      <c r="J52" s="132"/>
      <c r="K52" s="132"/>
      <c r="L52" s="2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8" customFormat="1" ht="12" customHeight="1">
      <c r="A53" s="132"/>
      <c r="B53" s="133"/>
      <c r="C53" s="128" t="s">
        <v>103</v>
      </c>
      <c r="D53" s="132"/>
      <c r="E53" s="132"/>
      <c r="F53" s="132"/>
      <c r="G53" s="132"/>
      <c r="H53" s="132"/>
      <c r="I53" s="106"/>
      <c r="J53" s="132"/>
      <c r="K53" s="132"/>
      <c r="L53" s="2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8" customFormat="1" ht="16.5" customHeight="1">
      <c r="A54" s="132"/>
      <c r="B54" s="133"/>
      <c r="C54" s="132"/>
      <c r="D54" s="132"/>
      <c r="E54" s="163" t="str">
        <f>E11</f>
        <v>02 - výpustné zařízení</v>
      </c>
      <c r="F54" s="233"/>
      <c r="G54" s="233"/>
      <c r="H54" s="233"/>
      <c r="I54" s="106"/>
      <c r="J54" s="132"/>
      <c r="K54" s="132"/>
      <c r="L54" s="2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8" customFormat="1" ht="6.95" customHeight="1">
      <c r="A55" s="132"/>
      <c r="B55" s="133"/>
      <c r="C55" s="132"/>
      <c r="D55" s="132"/>
      <c r="E55" s="132"/>
      <c r="F55" s="132"/>
      <c r="G55" s="132"/>
      <c r="H55" s="132"/>
      <c r="I55" s="106"/>
      <c r="J55" s="132"/>
      <c r="K55" s="132"/>
      <c r="L55" s="2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8" customFormat="1" ht="12" customHeight="1">
      <c r="A56" s="132"/>
      <c r="B56" s="133"/>
      <c r="C56" s="128" t="s">
        <v>22</v>
      </c>
      <c r="D56" s="132"/>
      <c r="E56" s="132"/>
      <c r="F56" s="129" t="str">
        <f>F14</f>
        <v>k.ú.Prostřední Vydří</v>
      </c>
      <c r="G56" s="132"/>
      <c r="H56" s="132"/>
      <c r="I56" s="104" t="s">
        <v>24</v>
      </c>
      <c r="J56" s="235" t="str">
        <f>IF(J14="","",J14)</f>
        <v>22. 2. 2021</v>
      </c>
      <c r="K56" s="132"/>
      <c r="L56" s="2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8" customFormat="1" ht="6.95" customHeight="1">
      <c r="A57" s="132"/>
      <c r="B57" s="133"/>
      <c r="C57" s="132"/>
      <c r="D57" s="132"/>
      <c r="E57" s="132"/>
      <c r="F57" s="132"/>
      <c r="G57" s="132"/>
      <c r="H57" s="132"/>
      <c r="I57" s="106"/>
      <c r="J57" s="132"/>
      <c r="K57" s="132"/>
      <c r="L57" s="2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8" customFormat="1" ht="25.7" customHeight="1">
      <c r="A58" s="132"/>
      <c r="B58" s="133"/>
      <c r="C58" s="128" t="s">
        <v>26</v>
      </c>
      <c r="D58" s="132"/>
      <c r="E58" s="132"/>
      <c r="F58" s="129" t="str">
        <f>E17</f>
        <v xml:space="preserve"> </v>
      </c>
      <c r="G58" s="132"/>
      <c r="H58" s="132"/>
      <c r="I58" s="104" t="s">
        <v>32</v>
      </c>
      <c r="J58" s="251" t="str">
        <f>E23</f>
        <v>Ing.Zdeněk Hejtman, Dačice</v>
      </c>
      <c r="K58" s="132"/>
      <c r="L58" s="2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8" customFormat="1" ht="15.2" customHeight="1">
      <c r="A59" s="132"/>
      <c r="B59" s="133"/>
      <c r="C59" s="128" t="s">
        <v>30</v>
      </c>
      <c r="D59" s="132"/>
      <c r="E59" s="132"/>
      <c r="F59" s="129" t="str">
        <f>IF(E20="","",E20)</f>
        <v>Vyplň údaj</v>
      </c>
      <c r="G59" s="132"/>
      <c r="H59" s="132"/>
      <c r="I59" s="104" t="s">
        <v>35</v>
      </c>
      <c r="J59" s="251" t="str">
        <f>E26</f>
        <v xml:space="preserve"> </v>
      </c>
      <c r="K59" s="132"/>
      <c r="L59" s="2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s="138" customFormat="1" ht="10.35" customHeight="1">
      <c r="A60" s="132"/>
      <c r="B60" s="133"/>
      <c r="C60" s="132"/>
      <c r="D60" s="132"/>
      <c r="E60" s="132"/>
      <c r="F60" s="132"/>
      <c r="G60" s="132"/>
      <c r="H60" s="132"/>
      <c r="I60" s="106"/>
      <c r="J60" s="132"/>
      <c r="K60" s="132"/>
      <c r="L60" s="2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s="138" customFormat="1" ht="29.25" customHeight="1">
      <c r="A61" s="132"/>
      <c r="B61" s="133"/>
      <c r="C61" s="252" t="s">
        <v>106</v>
      </c>
      <c r="D61" s="245"/>
      <c r="E61" s="245"/>
      <c r="F61" s="245"/>
      <c r="G61" s="245"/>
      <c r="H61" s="245"/>
      <c r="I61" s="334"/>
      <c r="J61" s="253" t="s">
        <v>107</v>
      </c>
      <c r="K61" s="245"/>
      <c r="L61" s="234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s="138" customFormat="1" ht="10.35" customHeight="1">
      <c r="A62" s="132"/>
      <c r="B62" s="133"/>
      <c r="C62" s="132"/>
      <c r="D62" s="132"/>
      <c r="E62" s="132"/>
      <c r="F62" s="132"/>
      <c r="G62" s="132"/>
      <c r="H62" s="132"/>
      <c r="I62" s="106"/>
      <c r="J62" s="132"/>
      <c r="K62" s="132"/>
      <c r="L62" s="234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47" s="138" customFormat="1" ht="22.9" customHeight="1">
      <c r="A63" s="132"/>
      <c r="B63" s="133"/>
      <c r="C63" s="254" t="s">
        <v>70</v>
      </c>
      <c r="D63" s="132"/>
      <c r="E63" s="132"/>
      <c r="F63" s="132"/>
      <c r="G63" s="132"/>
      <c r="H63" s="132"/>
      <c r="I63" s="106"/>
      <c r="J63" s="241">
        <f>J93</f>
        <v>0</v>
      </c>
      <c r="K63" s="132"/>
      <c r="L63" s="234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U63" s="115" t="s">
        <v>108</v>
      </c>
    </row>
    <row r="64" spans="2:12" s="255" customFormat="1" ht="24.95" customHeight="1">
      <c r="B64" s="256"/>
      <c r="D64" s="257" t="s">
        <v>109</v>
      </c>
      <c r="E64" s="258"/>
      <c r="F64" s="258"/>
      <c r="G64" s="258"/>
      <c r="H64" s="258"/>
      <c r="I64" s="335"/>
      <c r="J64" s="259">
        <f>J94</f>
        <v>0</v>
      </c>
      <c r="L64" s="256"/>
    </row>
    <row r="65" spans="2:12" s="217" customFormat="1" ht="19.9" customHeight="1">
      <c r="B65" s="260"/>
      <c r="D65" s="261" t="s">
        <v>208</v>
      </c>
      <c r="E65" s="262"/>
      <c r="F65" s="262"/>
      <c r="G65" s="262"/>
      <c r="H65" s="262"/>
      <c r="I65" s="336"/>
      <c r="J65" s="263">
        <f>J95</f>
        <v>0</v>
      </c>
      <c r="L65" s="260"/>
    </row>
    <row r="66" spans="2:12" s="217" customFormat="1" ht="19.9" customHeight="1">
      <c r="B66" s="260"/>
      <c r="D66" s="261" t="s">
        <v>111</v>
      </c>
      <c r="E66" s="262"/>
      <c r="F66" s="262"/>
      <c r="G66" s="262"/>
      <c r="H66" s="262"/>
      <c r="I66" s="336"/>
      <c r="J66" s="263">
        <f>J120</f>
        <v>0</v>
      </c>
      <c r="L66" s="260"/>
    </row>
    <row r="67" spans="2:12" s="217" customFormat="1" ht="19.9" customHeight="1">
      <c r="B67" s="260"/>
      <c r="D67" s="261" t="s">
        <v>209</v>
      </c>
      <c r="E67" s="262"/>
      <c r="F67" s="262"/>
      <c r="G67" s="262"/>
      <c r="H67" s="262"/>
      <c r="I67" s="336"/>
      <c r="J67" s="263">
        <f>J123</f>
        <v>0</v>
      </c>
      <c r="L67" s="260"/>
    </row>
    <row r="68" spans="2:12" s="217" customFormat="1" ht="19.9" customHeight="1">
      <c r="B68" s="260"/>
      <c r="D68" s="261" t="s">
        <v>210</v>
      </c>
      <c r="E68" s="262"/>
      <c r="F68" s="262"/>
      <c r="G68" s="262"/>
      <c r="H68" s="262"/>
      <c r="I68" s="336"/>
      <c r="J68" s="263">
        <f>J132</f>
        <v>0</v>
      </c>
      <c r="L68" s="260"/>
    </row>
    <row r="69" spans="2:12" s="217" customFormat="1" ht="19.9" customHeight="1">
      <c r="B69" s="260"/>
      <c r="D69" s="261" t="s">
        <v>112</v>
      </c>
      <c r="E69" s="262"/>
      <c r="F69" s="262"/>
      <c r="G69" s="262"/>
      <c r="H69" s="262"/>
      <c r="I69" s="336"/>
      <c r="J69" s="263">
        <f>J135</f>
        <v>0</v>
      </c>
      <c r="L69" s="260"/>
    </row>
    <row r="70" spans="2:12" s="255" customFormat="1" ht="24.95" customHeight="1">
      <c r="B70" s="256"/>
      <c r="D70" s="257" t="s">
        <v>211</v>
      </c>
      <c r="E70" s="258"/>
      <c r="F70" s="258"/>
      <c r="G70" s="258"/>
      <c r="H70" s="258"/>
      <c r="I70" s="335"/>
      <c r="J70" s="259">
        <f>J137</f>
        <v>0</v>
      </c>
      <c r="L70" s="256"/>
    </row>
    <row r="71" spans="2:12" s="217" customFormat="1" ht="19.9" customHeight="1">
      <c r="B71" s="260"/>
      <c r="D71" s="261" t="s">
        <v>212</v>
      </c>
      <c r="E71" s="262"/>
      <c r="F71" s="262"/>
      <c r="G71" s="262"/>
      <c r="H71" s="262"/>
      <c r="I71" s="336"/>
      <c r="J71" s="263">
        <f>J138</f>
        <v>0</v>
      </c>
      <c r="L71" s="260"/>
    </row>
    <row r="72" spans="1:31" s="138" customFormat="1" ht="21.75" customHeight="1">
      <c r="A72" s="132"/>
      <c r="B72" s="133"/>
      <c r="C72" s="132"/>
      <c r="D72" s="132"/>
      <c r="E72" s="132"/>
      <c r="F72" s="132"/>
      <c r="G72" s="132"/>
      <c r="H72" s="132"/>
      <c r="I72" s="106"/>
      <c r="J72" s="132"/>
      <c r="K72" s="132"/>
      <c r="L72" s="2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8" customFormat="1" ht="6.95" customHeight="1">
      <c r="A73" s="132"/>
      <c r="B73" s="154"/>
      <c r="C73" s="155"/>
      <c r="D73" s="155"/>
      <c r="E73" s="155"/>
      <c r="F73" s="155"/>
      <c r="G73" s="155"/>
      <c r="H73" s="155"/>
      <c r="I73" s="107"/>
      <c r="J73" s="155"/>
      <c r="K73" s="155"/>
      <c r="L73" s="2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7" spans="1:31" s="138" customFormat="1" ht="6.95" customHeight="1">
      <c r="A77" s="132"/>
      <c r="B77" s="156"/>
      <c r="C77" s="157"/>
      <c r="D77" s="157"/>
      <c r="E77" s="157"/>
      <c r="F77" s="157"/>
      <c r="G77" s="157"/>
      <c r="H77" s="157"/>
      <c r="I77" s="108"/>
      <c r="J77" s="157"/>
      <c r="K77" s="157"/>
      <c r="L77" s="2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8" customFormat="1" ht="24.95" customHeight="1">
      <c r="A78" s="132"/>
      <c r="B78" s="133"/>
      <c r="C78" s="119" t="s">
        <v>113</v>
      </c>
      <c r="D78" s="132"/>
      <c r="E78" s="132"/>
      <c r="F78" s="132"/>
      <c r="G78" s="132"/>
      <c r="H78" s="132"/>
      <c r="I78" s="106"/>
      <c r="J78" s="132"/>
      <c r="K78" s="132"/>
      <c r="L78" s="2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8" customFormat="1" ht="6.95" customHeight="1">
      <c r="A79" s="132"/>
      <c r="B79" s="133"/>
      <c r="C79" s="132"/>
      <c r="D79" s="132"/>
      <c r="E79" s="132"/>
      <c r="F79" s="132"/>
      <c r="G79" s="132"/>
      <c r="H79" s="132"/>
      <c r="I79" s="106"/>
      <c r="J79" s="132"/>
      <c r="K79" s="132"/>
      <c r="L79" s="2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8" customFormat="1" ht="12" customHeight="1">
      <c r="A80" s="132"/>
      <c r="B80" s="133"/>
      <c r="C80" s="128" t="s">
        <v>17</v>
      </c>
      <c r="D80" s="132"/>
      <c r="E80" s="132"/>
      <c r="F80" s="132"/>
      <c r="G80" s="132"/>
      <c r="H80" s="132"/>
      <c r="I80" s="106"/>
      <c r="J80" s="132"/>
      <c r="K80" s="132"/>
      <c r="L80" s="2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8" customFormat="1" ht="16.5" customHeight="1">
      <c r="A81" s="132"/>
      <c r="B81" s="133"/>
      <c r="C81" s="132"/>
      <c r="D81" s="132"/>
      <c r="E81" s="231" t="str">
        <f>E7</f>
        <v>Rybník U čtvrtí Dolní, k.ú.Prostřední Vydří</v>
      </c>
      <c r="F81" s="232"/>
      <c r="G81" s="232"/>
      <c r="H81" s="232"/>
      <c r="I81" s="106"/>
      <c r="J81" s="132"/>
      <c r="K81" s="132"/>
      <c r="L81" s="2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2:12" ht="12" customHeight="1">
      <c r="B82" s="118"/>
      <c r="C82" s="128" t="s">
        <v>101</v>
      </c>
      <c r="L82" s="118"/>
    </row>
    <row r="83" spans="1:31" s="138" customFormat="1" ht="16.5" customHeight="1">
      <c r="A83" s="132"/>
      <c r="B83" s="133"/>
      <c r="C83" s="132"/>
      <c r="D83" s="132"/>
      <c r="E83" s="231" t="s">
        <v>102</v>
      </c>
      <c r="F83" s="233"/>
      <c r="G83" s="233"/>
      <c r="H83" s="233"/>
      <c r="I83" s="106"/>
      <c r="J83" s="132"/>
      <c r="K83" s="132"/>
      <c r="L83" s="234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138" customFormat="1" ht="12" customHeight="1">
      <c r="A84" s="132"/>
      <c r="B84" s="133"/>
      <c r="C84" s="128" t="s">
        <v>103</v>
      </c>
      <c r="D84" s="132"/>
      <c r="E84" s="132"/>
      <c r="F84" s="132"/>
      <c r="G84" s="132"/>
      <c r="H84" s="132"/>
      <c r="I84" s="106"/>
      <c r="J84" s="132"/>
      <c r="K84" s="132"/>
      <c r="L84" s="23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s="138" customFormat="1" ht="16.5" customHeight="1">
      <c r="A85" s="132"/>
      <c r="B85" s="133"/>
      <c r="C85" s="132"/>
      <c r="D85" s="132"/>
      <c r="E85" s="163" t="str">
        <f>E11</f>
        <v>02 - výpustné zařízení</v>
      </c>
      <c r="F85" s="233"/>
      <c r="G85" s="233"/>
      <c r="H85" s="233"/>
      <c r="I85" s="106"/>
      <c r="J85" s="132"/>
      <c r="K85" s="132"/>
      <c r="L85" s="234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s="138" customFormat="1" ht="6.95" customHeight="1">
      <c r="A86" s="132"/>
      <c r="B86" s="133"/>
      <c r="C86" s="132"/>
      <c r="D86" s="132"/>
      <c r="E86" s="132"/>
      <c r="F86" s="132"/>
      <c r="G86" s="132"/>
      <c r="H86" s="132"/>
      <c r="I86" s="106"/>
      <c r="J86" s="132"/>
      <c r="K86" s="132"/>
      <c r="L86" s="234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s="138" customFormat="1" ht="12" customHeight="1">
      <c r="A87" s="132"/>
      <c r="B87" s="133"/>
      <c r="C87" s="128" t="s">
        <v>22</v>
      </c>
      <c r="D87" s="132"/>
      <c r="E87" s="132"/>
      <c r="F87" s="129" t="str">
        <f>F14</f>
        <v>k.ú.Prostřední Vydří</v>
      </c>
      <c r="G87" s="132"/>
      <c r="H87" s="132"/>
      <c r="I87" s="104" t="s">
        <v>24</v>
      </c>
      <c r="J87" s="235" t="str">
        <f>IF(J14="","",J14)</f>
        <v>22. 2. 2021</v>
      </c>
      <c r="K87" s="132"/>
      <c r="L87" s="234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s="138" customFormat="1" ht="6.95" customHeight="1">
      <c r="A88" s="132"/>
      <c r="B88" s="133"/>
      <c r="C88" s="132"/>
      <c r="D88" s="132"/>
      <c r="E88" s="132"/>
      <c r="F88" s="132"/>
      <c r="G88" s="132"/>
      <c r="H88" s="132"/>
      <c r="I88" s="106"/>
      <c r="J88" s="132"/>
      <c r="K88" s="132"/>
      <c r="L88" s="234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s="138" customFormat="1" ht="25.7" customHeight="1">
      <c r="A89" s="132"/>
      <c r="B89" s="133"/>
      <c r="C89" s="128" t="s">
        <v>26</v>
      </c>
      <c r="D89" s="132"/>
      <c r="E89" s="132"/>
      <c r="F89" s="129" t="str">
        <f>E17</f>
        <v xml:space="preserve"> </v>
      </c>
      <c r="G89" s="132"/>
      <c r="H89" s="132"/>
      <c r="I89" s="104" t="s">
        <v>32</v>
      </c>
      <c r="J89" s="251" t="str">
        <f>E23</f>
        <v>Ing.Zdeněk Hejtman, Dačice</v>
      </c>
      <c r="K89" s="132"/>
      <c r="L89" s="234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s="138" customFormat="1" ht="15.2" customHeight="1">
      <c r="A90" s="132"/>
      <c r="B90" s="133"/>
      <c r="C90" s="128" t="s">
        <v>30</v>
      </c>
      <c r="D90" s="132"/>
      <c r="E90" s="132"/>
      <c r="F90" s="129" t="str">
        <f>IF(E20="","",E20)</f>
        <v>Vyplň údaj</v>
      </c>
      <c r="G90" s="132"/>
      <c r="H90" s="132"/>
      <c r="I90" s="104" t="s">
        <v>35</v>
      </c>
      <c r="J90" s="251" t="str">
        <f>E26</f>
        <v xml:space="preserve"> </v>
      </c>
      <c r="K90" s="132"/>
      <c r="L90" s="234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s="138" customFormat="1" ht="10.35" customHeight="1">
      <c r="A91" s="132"/>
      <c r="B91" s="133"/>
      <c r="C91" s="132"/>
      <c r="D91" s="132"/>
      <c r="E91" s="132"/>
      <c r="F91" s="132"/>
      <c r="G91" s="132"/>
      <c r="H91" s="132"/>
      <c r="I91" s="106"/>
      <c r="J91" s="132"/>
      <c r="K91" s="132"/>
      <c r="L91" s="234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s="270" customFormat="1" ht="29.25" customHeight="1">
      <c r="A92" s="264"/>
      <c r="B92" s="265"/>
      <c r="C92" s="266" t="s">
        <v>114</v>
      </c>
      <c r="D92" s="267" t="s">
        <v>57</v>
      </c>
      <c r="E92" s="267" t="s">
        <v>53</v>
      </c>
      <c r="F92" s="267" t="s">
        <v>54</v>
      </c>
      <c r="G92" s="267" t="s">
        <v>115</v>
      </c>
      <c r="H92" s="267" t="s">
        <v>116</v>
      </c>
      <c r="I92" s="337" t="s">
        <v>117</v>
      </c>
      <c r="J92" s="267" t="s">
        <v>107</v>
      </c>
      <c r="K92" s="268" t="s">
        <v>118</v>
      </c>
      <c r="L92" s="269"/>
      <c r="M92" s="183" t="s">
        <v>3</v>
      </c>
      <c r="N92" s="184" t="s">
        <v>42</v>
      </c>
      <c r="O92" s="184" t="s">
        <v>119</v>
      </c>
      <c r="P92" s="184" t="s">
        <v>120</v>
      </c>
      <c r="Q92" s="184" t="s">
        <v>121</v>
      </c>
      <c r="R92" s="184" t="s">
        <v>122</v>
      </c>
      <c r="S92" s="184" t="s">
        <v>123</v>
      </c>
      <c r="T92" s="185" t="s">
        <v>124</v>
      </c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</row>
    <row r="93" spans="1:63" s="138" customFormat="1" ht="22.9" customHeight="1">
      <c r="A93" s="132"/>
      <c r="B93" s="133"/>
      <c r="C93" s="191" t="s">
        <v>125</v>
      </c>
      <c r="D93" s="132"/>
      <c r="E93" s="132"/>
      <c r="F93" s="132"/>
      <c r="G93" s="132"/>
      <c r="H93" s="132"/>
      <c r="I93" s="106"/>
      <c r="J93" s="271">
        <f>BK93</f>
        <v>0</v>
      </c>
      <c r="K93" s="132"/>
      <c r="L93" s="133"/>
      <c r="M93" s="186"/>
      <c r="N93" s="171"/>
      <c r="O93" s="187"/>
      <c r="P93" s="272">
        <f>P94+P137</f>
        <v>0</v>
      </c>
      <c r="Q93" s="187"/>
      <c r="R93" s="272">
        <f>R94+R137</f>
        <v>10.967501490000002</v>
      </c>
      <c r="S93" s="187"/>
      <c r="T93" s="273">
        <f>T94+T137</f>
        <v>0</v>
      </c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T93" s="115" t="s">
        <v>71</v>
      </c>
      <c r="AU93" s="115" t="s">
        <v>108</v>
      </c>
      <c r="BK93" s="274">
        <f>BK94+BK137</f>
        <v>0</v>
      </c>
    </row>
    <row r="94" spans="2:63" s="275" customFormat="1" ht="25.9" customHeight="1">
      <c r="B94" s="276"/>
      <c r="D94" s="277" t="s">
        <v>71</v>
      </c>
      <c r="E94" s="278" t="s">
        <v>126</v>
      </c>
      <c r="F94" s="278" t="s">
        <v>127</v>
      </c>
      <c r="I94" s="5"/>
      <c r="J94" s="279">
        <f>BK94</f>
        <v>0</v>
      </c>
      <c r="L94" s="276"/>
      <c r="M94" s="280"/>
      <c r="N94" s="281"/>
      <c r="O94" s="281"/>
      <c r="P94" s="282">
        <f>P95+P120+P123+P132+P135</f>
        <v>0</v>
      </c>
      <c r="Q94" s="281"/>
      <c r="R94" s="282">
        <f>R95+R120+R123+R132+R135</f>
        <v>10.967501490000002</v>
      </c>
      <c r="S94" s="281"/>
      <c r="T94" s="283">
        <f>T95+T120+T123+T132+T135</f>
        <v>0</v>
      </c>
      <c r="AR94" s="277" t="s">
        <v>79</v>
      </c>
      <c r="AT94" s="284" t="s">
        <v>71</v>
      </c>
      <c r="AU94" s="284" t="s">
        <v>72</v>
      </c>
      <c r="AY94" s="277" t="s">
        <v>128</v>
      </c>
      <c r="BK94" s="285">
        <f>BK95+BK120+BK123+BK132+BK135</f>
        <v>0</v>
      </c>
    </row>
    <row r="95" spans="2:63" s="275" customFormat="1" ht="22.9" customHeight="1">
      <c r="B95" s="276"/>
      <c r="D95" s="277" t="s">
        <v>71</v>
      </c>
      <c r="E95" s="286" t="s">
        <v>144</v>
      </c>
      <c r="F95" s="286" t="s">
        <v>213</v>
      </c>
      <c r="I95" s="5"/>
      <c r="J95" s="287">
        <f>BK95</f>
        <v>0</v>
      </c>
      <c r="L95" s="276"/>
      <c r="M95" s="280"/>
      <c r="N95" s="281"/>
      <c r="O95" s="281"/>
      <c r="P95" s="282">
        <f>SUM(P96:P119)</f>
        <v>0</v>
      </c>
      <c r="Q95" s="281"/>
      <c r="R95" s="282">
        <f>SUM(R96:R119)</f>
        <v>8.932232290000002</v>
      </c>
      <c r="S95" s="281"/>
      <c r="T95" s="283">
        <f>SUM(T96:T119)</f>
        <v>0</v>
      </c>
      <c r="AR95" s="277" t="s">
        <v>79</v>
      </c>
      <c r="AT95" s="284" t="s">
        <v>71</v>
      </c>
      <c r="AU95" s="284" t="s">
        <v>79</v>
      </c>
      <c r="AY95" s="277" t="s">
        <v>128</v>
      </c>
      <c r="BK95" s="285">
        <f>SUM(BK96:BK119)</f>
        <v>0</v>
      </c>
    </row>
    <row r="96" spans="1:65" s="138" customFormat="1" ht="33" customHeight="1">
      <c r="A96" s="132"/>
      <c r="B96" s="133"/>
      <c r="C96" s="288" t="s">
        <v>79</v>
      </c>
      <c r="D96" s="288" t="s">
        <v>130</v>
      </c>
      <c r="E96" s="289" t="s">
        <v>214</v>
      </c>
      <c r="F96" s="290" t="s">
        <v>215</v>
      </c>
      <c r="G96" s="291" t="s">
        <v>133</v>
      </c>
      <c r="H96" s="292">
        <v>9.167</v>
      </c>
      <c r="I96" s="6"/>
      <c r="J96" s="293">
        <f>ROUND(I96*H96,2)</f>
        <v>0</v>
      </c>
      <c r="K96" s="290" t="s">
        <v>134</v>
      </c>
      <c r="L96" s="133"/>
      <c r="M96" s="294" t="s">
        <v>3</v>
      </c>
      <c r="N96" s="295" t="s">
        <v>43</v>
      </c>
      <c r="O96" s="175"/>
      <c r="P96" s="296">
        <f>O96*H96</f>
        <v>0</v>
      </c>
      <c r="Q96" s="296">
        <v>0.07955</v>
      </c>
      <c r="R96" s="296">
        <f>Q96*H96</f>
        <v>0.72923485</v>
      </c>
      <c r="S96" s="296">
        <v>0</v>
      </c>
      <c r="T96" s="297">
        <f>S96*H96</f>
        <v>0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R96" s="298" t="s">
        <v>135</v>
      </c>
      <c r="AT96" s="298" t="s">
        <v>130</v>
      </c>
      <c r="AU96" s="298" t="s">
        <v>82</v>
      </c>
      <c r="AY96" s="115" t="s">
        <v>128</v>
      </c>
      <c r="BE96" s="299">
        <f>IF(N96="základní",J96,0)</f>
        <v>0</v>
      </c>
      <c r="BF96" s="299">
        <f>IF(N96="snížená",J96,0)</f>
        <v>0</v>
      </c>
      <c r="BG96" s="299">
        <f>IF(N96="zákl. přenesená",J96,0)</f>
        <v>0</v>
      </c>
      <c r="BH96" s="299">
        <f>IF(N96="sníž. přenesená",J96,0)</f>
        <v>0</v>
      </c>
      <c r="BI96" s="299">
        <f>IF(N96="nulová",J96,0)</f>
        <v>0</v>
      </c>
      <c r="BJ96" s="115" t="s">
        <v>79</v>
      </c>
      <c r="BK96" s="299">
        <f>ROUND(I96*H96,2)</f>
        <v>0</v>
      </c>
      <c r="BL96" s="115" t="s">
        <v>135</v>
      </c>
      <c r="BM96" s="298" t="s">
        <v>216</v>
      </c>
    </row>
    <row r="97" spans="2:51" s="300" customFormat="1" ht="11.25">
      <c r="B97" s="301"/>
      <c r="D97" s="302" t="s">
        <v>137</v>
      </c>
      <c r="E97" s="303" t="s">
        <v>3</v>
      </c>
      <c r="F97" s="304" t="s">
        <v>217</v>
      </c>
      <c r="H97" s="305">
        <v>1.935</v>
      </c>
      <c r="I97" s="7"/>
      <c r="L97" s="301"/>
      <c r="M97" s="306"/>
      <c r="N97" s="307"/>
      <c r="O97" s="307"/>
      <c r="P97" s="307"/>
      <c r="Q97" s="307"/>
      <c r="R97" s="307"/>
      <c r="S97" s="307"/>
      <c r="T97" s="308"/>
      <c r="AT97" s="303" t="s">
        <v>137</v>
      </c>
      <c r="AU97" s="303" t="s">
        <v>82</v>
      </c>
      <c r="AV97" s="300" t="s">
        <v>82</v>
      </c>
      <c r="AW97" s="300" t="s">
        <v>34</v>
      </c>
      <c r="AX97" s="300" t="s">
        <v>72</v>
      </c>
      <c r="AY97" s="303" t="s">
        <v>128</v>
      </c>
    </row>
    <row r="98" spans="2:51" s="300" customFormat="1" ht="11.25">
      <c r="B98" s="301"/>
      <c r="D98" s="302" t="s">
        <v>137</v>
      </c>
      <c r="E98" s="303" t="s">
        <v>3</v>
      </c>
      <c r="F98" s="304" t="s">
        <v>218</v>
      </c>
      <c r="H98" s="305">
        <v>7.232</v>
      </c>
      <c r="I98" s="7"/>
      <c r="L98" s="301"/>
      <c r="M98" s="306"/>
      <c r="N98" s="307"/>
      <c r="O98" s="307"/>
      <c r="P98" s="307"/>
      <c r="Q98" s="307"/>
      <c r="R98" s="307"/>
      <c r="S98" s="307"/>
      <c r="T98" s="308"/>
      <c r="AT98" s="303" t="s">
        <v>137</v>
      </c>
      <c r="AU98" s="303" t="s">
        <v>82</v>
      </c>
      <c r="AV98" s="300" t="s">
        <v>82</v>
      </c>
      <c r="AW98" s="300" t="s">
        <v>34</v>
      </c>
      <c r="AX98" s="300" t="s">
        <v>72</v>
      </c>
      <c r="AY98" s="303" t="s">
        <v>128</v>
      </c>
    </row>
    <row r="99" spans="2:51" s="318" customFormat="1" ht="11.25">
      <c r="B99" s="319"/>
      <c r="D99" s="302" t="s">
        <v>137</v>
      </c>
      <c r="E99" s="320" t="s">
        <v>3</v>
      </c>
      <c r="F99" s="321" t="s">
        <v>219</v>
      </c>
      <c r="H99" s="322">
        <v>9.167</v>
      </c>
      <c r="I99" s="9"/>
      <c r="L99" s="319"/>
      <c r="M99" s="323"/>
      <c r="N99" s="324"/>
      <c r="O99" s="324"/>
      <c r="P99" s="324"/>
      <c r="Q99" s="324"/>
      <c r="R99" s="324"/>
      <c r="S99" s="324"/>
      <c r="T99" s="325"/>
      <c r="AT99" s="320" t="s">
        <v>137</v>
      </c>
      <c r="AU99" s="320" t="s">
        <v>82</v>
      </c>
      <c r="AV99" s="318" t="s">
        <v>135</v>
      </c>
      <c r="AW99" s="318" t="s">
        <v>34</v>
      </c>
      <c r="AX99" s="318" t="s">
        <v>79</v>
      </c>
      <c r="AY99" s="320" t="s">
        <v>128</v>
      </c>
    </row>
    <row r="100" spans="1:65" s="138" customFormat="1" ht="16.5" customHeight="1">
      <c r="A100" s="132"/>
      <c r="B100" s="133"/>
      <c r="C100" s="309" t="s">
        <v>82</v>
      </c>
      <c r="D100" s="309" t="s">
        <v>148</v>
      </c>
      <c r="E100" s="310" t="s">
        <v>220</v>
      </c>
      <c r="F100" s="311" t="s">
        <v>221</v>
      </c>
      <c r="G100" s="312" t="s">
        <v>222</v>
      </c>
      <c r="H100" s="313">
        <v>2</v>
      </c>
      <c r="I100" s="8"/>
      <c r="J100" s="314">
        <f>ROUND(I100*H100,2)</f>
        <v>0</v>
      </c>
      <c r="K100" s="311" t="s">
        <v>134</v>
      </c>
      <c r="L100" s="315"/>
      <c r="M100" s="316" t="s">
        <v>3</v>
      </c>
      <c r="N100" s="317" t="s">
        <v>43</v>
      </c>
      <c r="O100" s="175"/>
      <c r="P100" s="296">
        <f>O100*H100</f>
        <v>0</v>
      </c>
      <c r="Q100" s="296">
        <v>2.37</v>
      </c>
      <c r="R100" s="296">
        <f>Q100*H100</f>
        <v>4.74</v>
      </c>
      <c r="S100" s="296">
        <v>0</v>
      </c>
      <c r="T100" s="297">
        <f>S100*H100</f>
        <v>0</v>
      </c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R100" s="298" t="s">
        <v>152</v>
      </c>
      <c r="AT100" s="298" t="s">
        <v>148</v>
      </c>
      <c r="AU100" s="298" t="s">
        <v>82</v>
      </c>
      <c r="AY100" s="115" t="s">
        <v>128</v>
      </c>
      <c r="BE100" s="299">
        <f>IF(N100="základní",J100,0)</f>
        <v>0</v>
      </c>
      <c r="BF100" s="299">
        <f>IF(N100="snížená",J100,0)</f>
        <v>0</v>
      </c>
      <c r="BG100" s="299">
        <f>IF(N100="zákl. přenesená",J100,0)</f>
        <v>0</v>
      </c>
      <c r="BH100" s="299">
        <f>IF(N100="sníž. přenesená",J100,0)</f>
        <v>0</v>
      </c>
      <c r="BI100" s="299">
        <f>IF(N100="nulová",J100,0)</f>
        <v>0</v>
      </c>
      <c r="BJ100" s="115" t="s">
        <v>79</v>
      </c>
      <c r="BK100" s="299">
        <f>ROUND(I100*H100,2)</f>
        <v>0</v>
      </c>
      <c r="BL100" s="115" t="s">
        <v>135</v>
      </c>
      <c r="BM100" s="298" t="s">
        <v>223</v>
      </c>
    </row>
    <row r="101" spans="2:51" s="300" customFormat="1" ht="11.25">
      <c r="B101" s="301"/>
      <c r="D101" s="302" t="s">
        <v>137</v>
      </c>
      <c r="E101" s="303" t="s">
        <v>3</v>
      </c>
      <c r="F101" s="304" t="s">
        <v>224</v>
      </c>
      <c r="H101" s="305">
        <v>2</v>
      </c>
      <c r="I101" s="7"/>
      <c r="L101" s="301"/>
      <c r="M101" s="306"/>
      <c r="N101" s="307"/>
      <c r="O101" s="307"/>
      <c r="P101" s="307"/>
      <c r="Q101" s="307"/>
      <c r="R101" s="307"/>
      <c r="S101" s="307"/>
      <c r="T101" s="308"/>
      <c r="AT101" s="303" t="s">
        <v>137</v>
      </c>
      <c r="AU101" s="303" t="s">
        <v>82</v>
      </c>
      <c r="AV101" s="300" t="s">
        <v>82</v>
      </c>
      <c r="AW101" s="300" t="s">
        <v>34</v>
      </c>
      <c r="AX101" s="300" t="s">
        <v>79</v>
      </c>
      <c r="AY101" s="303" t="s">
        <v>128</v>
      </c>
    </row>
    <row r="102" spans="1:65" s="138" customFormat="1" ht="66.75" customHeight="1">
      <c r="A102" s="132"/>
      <c r="B102" s="133"/>
      <c r="C102" s="288" t="s">
        <v>144</v>
      </c>
      <c r="D102" s="288" t="s">
        <v>130</v>
      </c>
      <c r="E102" s="289" t="s">
        <v>225</v>
      </c>
      <c r="F102" s="290" t="s">
        <v>226</v>
      </c>
      <c r="G102" s="291" t="s">
        <v>133</v>
      </c>
      <c r="H102" s="292">
        <v>8.563</v>
      </c>
      <c r="I102" s="6"/>
      <c r="J102" s="293">
        <f>ROUND(I102*H102,2)</f>
        <v>0</v>
      </c>
      <c r="K102" s="290" t="s">
        <v>134</v>
      </c>
      <c r="L102" s="133"/>
      <c r="M102" s="294" t="s">
        <v>3</v>
      </c>
      <c r="N102" s="295" t="s">
        <v>43</v>
      </c>
      <c r="O102" s="175"/>
      <c r="P102" s="296">
        <f>O102*H102</f>
        <v>0</v>
      </c>
      <c r="Q102" s="296">
        <v>0</v>
      </c>
      <c r="R102" s="296">
        <f>Q102*H102</f>
        <v>0</v>
      </c>
      <c r="S102" s="296">
        <v>0</v>
      </c>
      <c r="T102" s="297">
        <f>S102*H102</f>
        <v>0</v>
      </c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R102" s="298" t="s">
        <v>135</v>
      </c>
      <c r="AT102" s="298" t="s">
        <v>130</v>
      </c>
      <c r="AU102" s="298" t="s">
        <v>82</v>
      </c>
      <c r="AY102" s="115" t="s">
        <v>128</v>
      </c>
      <c r="BE102" s="299">
        <f>IF(N102="základní",J102,0)</f>
        <v>0</v>
      </c>
      <c r="BF102" s="299">
        <f>IF(N102="snížená",J102,0)</f>
        <v>0</v>
      </c>
      <c r="BG102" s="299">
        <f>IF(N102="zákl. přenesená",J102,0)</f>
        <v>0</v>
      </c>
      <c r="BH102" s="299">
        <f>IF(N102="sníž. přenesená",J102,0)</f>
        <v>0</v>
      </c>
      <c r="BI102" s="299">
        <f>IF(N102="nulová",J102,0)</f>
        <v>0</v>
      </c>
      <c r="BJ102" s="115" t="s">
        <v>79</v>
      </c>
      <c r="BK102" s="299">
        <f>ROUND(I102*H102,2)</f>
        <v>0</v>
      </c>
      <c r="BL102" s="115" t="s">
        <v>135</v>
      </c>
      <c r="BM102" s="298" t="s">
        <v>227</v>
      </c>
    </row>
    <row r="103" spans="2:51" s="300" customFormat="1" ht="11.25">
      <c r="B103" s="301"/>
      <c r="D103" s="302" t="s">
        <v>137</v>
      </c>
      <c r="E103" s="303" t="s">
        <v>3</v>
      </c>
      <c r="F103" s="304" t="s">
        <v>228</v>
      </c>
      <c r="H103" s="305">
        <v>3.9</v>
      </c>
      <c r="I103" s="7"/>
      <c r="L103" s="301"/>
      <c r="M103" s="306"/>
      <c r="N103" s="307"/>
      <c r="O103" s="307"/>
      <c r="P103" s="307"/>
      <c r="Q103" s="307"/>
      <c r="R103" s="307"/>
      <c r="S103" s="307"/>
      <c r="T103" s="308"/>
      <c r="AT103" s="303" t="s">
        <v>137</v>
      </c>
      <c r="AU103" s="303" t="s">
        <v>82</v>
      </c>
      <c r="AV103" s="300" t="s">
        <v>82</v>
      </c>
      <c r="AW103" s="300" t="s">
        <v>34</v>
      </c>
      <c r="AX103" s="300" t="s">
        <v>72</v>
      </c>
      <c r="AY103" s="303" t="s">
        <v>128</v>
      </c>
    </row>
    <row r="104" spans="2:51" s="300" customFormat="1" ht="11.25">
      <c r="B104" s="301"/>
      <c r="D104" s="302" t="s">
        <v>137</v>
      </c>
      <c r="E104" s="303" t="s">
        <v>3</v>
      </c>
      <c r="F104" s="304" t="s">
        <v>229</v>
      </c>
      <c r="H104" s="305">
        <v>0.707</v>
      </c>
      <c r="I104" s="7"/>
      <c r="L104" s="301"/>
      <c r="M104" s="306"/>
      <c r="N104" s="307"/>
      <c r="O104" s="307"/>
      <c r="P104" s="307"/>
      <c r="Q104" s="307"/>
      <c r="R104" s="307"/>
      <c r="S104" s="307"/>
      <c r="T104" s="308"/>
      <c r="AT104" s="303" t="s">
        <v>137</v>
      </c>
      <c r="AU104" s="303" t="s">
        <v>82</v>
      </c>
      <c r="AV104" s="300" t="s">
        <v>82</v>
      </c>
      <c r="AW104" s="300" t="s">
        <v>34</v>
      </c>
      <c r="AX104" s="300" t="s">
        <v>72</v>
      </c>
      <c r="AY104" s="303" t="s">
        <v>128</v>
      </c>
    </row>
    <row r="105" spans="2:51" s="300" customFormat="1" ht="11.25">
      <c r="B105" s="301"/>
      <c r="D105" s="302" t="s">
        <v>137</v>
      </c>
      <c r="E105" s="303" t="s">
        <v>3</v>
      </c>
      <c r="F105" s="304" t="s">
        <v>230</v>
      </c>
      <c r="H105" s="305">
        <v>3.956</v>
      </c>
      <c r="I105" s="7"/>
      <c r="L105" s="301"/>
      <c r="M105" s="306"/>
      <c r="N105" s="307"/>
      <c r="O105" s="307"/>
      <c r="P105" s="307"/>
      <c r="Q105" s="307"/>
      <c r="R105" s="307"/>
      <c r="S105" s="307"/>
      <c r="T105" s="308"/>
      <c r="AT105" s="303" t="s">
        <v>137</v>
      </c>
      <c r="AU105" s="303" t="s">
        <v>82</v>
      </c>
      <c r="AV105" s="300" t="s">
        <v>82</v>
      </c>
      <c r="AW105" s="300" t="s">
        <v>34</v>
      </c>
      <c r="AX105" s="300" t="s">
        <v>72</v>
      </c>
      <c r="AY105" s="303" t="s">
        <v>128</v>
      </c>
    </row>
    <row r="106" spans="2:51" s="318" customFormat="1" ht="11.25">
      <c r="B106" s="319"/>
      <c r="D106" s="302" t="s">
        <v>137</v>
      </c>
      <c r="E106" s="320" t="s">
        <v>3</v>
      </c>
      <c r="F106" s="321" t="s">
        <v>181</v>
      </c>
      <c r="H106" s="322">
        <v>8.563</v>
      </c>
      <c r="I106" s="9"/>
      <c r="L106" s="319"/>
      <c r="M106" s="323"/>
      <c r="N106" s="324"/>
      <c r="O106" s="324"/>
      <c r="P106" s="324"/>
      <c r="Q106" s="324"/>
      <c r="R106" s="324"/>
      <c r="S106" s="324"/>
      <c r="T106" s="325"/>
      <c r="AT106" s="320" t="s">
        <v>137</v>
      </c>
      <c r="AU106" s="320" t="s">
        <v>82</v>
      </c>
      <c r="AV106" s="318" t="s">
        <v>135</v>
      </c>
      <c r="AW106" s="318" t="s">
        <v>34</v>
      </c>
      <c r="AX106" s="318" t="s">
        <v>79</v>
      </c>
      <c r="AY106" s="320" t="s">
        <v>128</v>
      </c>
    </row>
    <row r="107" spans="1:65" s="138" customFormat="1" ht="72">
      <c r="A107" s="132"/>
      <c r="B107" s="133"/>
      <c r="C107" s="288" t="s">
        <v>135</v>
      </c>
      <c r="D107" s="288" t="s">
        <v>130</v>
      </c>
      <c r="E107" s="289" t="s">
        <v>231</v>
      </c>
      <c r="F107" s="290" t="s">
        <v>232</v>
      </c>
      <c r="G107" s="291" t="s">
        <v>141</v>
      </c>
      <c r="H107" s="292">
        <v>37.512</v>
      </c>
      <c r="I107" s="6"/>
      <c r="J107" s="293">
        <f>ROUND(I107*H107,2)</f>
        <v>0</v>
      </c>
      <c r="K107" s="290" t="s">
        <v>134</v>
      </c>
      <c r="L107" s="133"/>
      <c r="M107" s="294" t="s">
        <v>3</v>
      </c>
      <c r="N107" s="295" t="s">
        <v>43</v>
      </c>
      <c r="O107" s="175"/>
      <c r="P107" s="296">
        <f>O107*H107</f>
        <v>0</v>
      </c>
      <c r="Q107" s="296">
        <v>0.00726</v>
      </c>
      <c r="R107" s="296">
        <f>Q107*H107</f>
        <v>0.27233712</v>
      </c>
      <c r="S107" s="296">
        <v>0</v>
      </c>
      <c r="T107" s="297">
        <f>S107*H107</f>
        <v>0</v>
      </c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R107" s="298" t="s">
        <v>135</v>
      </c>
      <c r="AT107" s="298" t="s">
        <v>130</v>
      </c>
      <c r="AU107" s="298" t="s">
        <v>82</v>
      </c>
      <c r="AY107" s="115" t="s">
        <v>128</v>
      </c>
      <c r="BE107" s="299">
        <f>IF(N107="základní",J107,0)</f>
        <v>0</v>
      </c>
      <c r="BF107" s="299">
        <f>IF(N107="snížená",J107,0)</f>
        <v>0</v>
      </c>
      <c r="BG107" s="299">
        <f>IF(N107="zákl. přenesená",J107,0)</f>
        <v>0</v>
      </c>
      <c r="BH107" s="299">
        <f>IF(N107="sníž. přenesená",J107,0)</f>
        <v>0</v>
      </c>
      <c r="BI107" s="299">
        <f>IF(N107="nulová",J107,0)</f>
        <v>0</v>
      </c>
      <c r="BJ107" s="115" t="s">
        <v>79</v>
      </c>
      <c r="BK107" s="299">
        <f>ROUND(I107*H107,2)</f>
        <v>0</v>
      </c>
      <c r="BL107" s="115" t="s">
        <v>135</v>
      </c>
      <c r="BM107" s="298" t="s">
        <v>233</v>
      </c>
    </row>
    <row r="108" spans="2:51" s="300" customFormat="1" ht="11.25">
      <c r="B108" s="301"/>
      <c r="D108" s="302" t="s">
        <v>137</v>
      </c>
      <c r="E108" s="303" t="s">
        <v>3</v>
      </c>
      <c r="F108" s="304" t="s">
        <v>234</v>
      </c>
      <c r="H108" s="305">
        <v>10.362</v>
      </c>
      <c r="I108" s="7"/>
      <c r="L108" s="301"/>
      <c r="M108" s="306"/>
      <c r="N108" s="307"/>
      <c r="O108" s="307"/>
      <c r="P108" s="307"/>
      <c r="Q108" s="307"/>
      <c r="R108" s="307"/>
      <c r="S108" s="307"/>
      <c r="T108" s="308"/>
      <c r="AT108" s="303" t="s">
        <v>137</v>
      </c>
      <c r="AU108" s="303" t="s">
        <v>82</v>
      </c>
      <c r="AV108" s="300" t="s">
        <v>82</v>
      </c>
      <c r="AW108" s="300" t="s">
        <v>34</v>
      </c>
      <c r="AX108" s="300" t="s">
        <v>72</v>
      </c>
      <c r="AY108" s="303" t="s">
        <v>128</v>
      </c>
    </row>
    <row r="109" spans="2:51" s="300" customFormat="1" ht="11.25">
      <c r="B109" s="301"/>
      <c r="D109" s="302" t="s">
        <v>137</v>
      </c>
      <c r="E109" s="303" t="s">
        <v>3</v>
      </c>
      <c r="F109" s="304" t="s">
        <v>235</v>
      </c>
      <c r="H109" s="305">
        <v>2.48</v>
      </c>
      <c r="I109" s="7"/>
      <c r="L109" s="301"/>
      <c r="M109" s="306"/>
      <c r="N109" s="307"/>
      <c r="O109" s="307"/>
      <c r="P109" s="307"/>
      <c r="Q109" s="307"/>
      <c r="R109" s="307"/>
      <c r="S109" s="307"/>
      <c r="T109" s="308"/>
      <c r="AT109" s="303" t="s">
        <v>137</v>
      </c>
      <c r="AU109" s="303" t="s">
        <v>82</v>
      </c>
      <c r="AV109" s="300" t="s">
        <v>82</v>
      </c>
      <c r="AW109" s="300" t="s">
        <v>34</v>
      </c>
      <c r="AX109" s="300" t="s">
        <v>72</v>
      </c>
      <c r="AY109" s="303" t="s">
        <v>128</v>
      </c>
    </row>
    <row r="110" spans="2:51" s="300" customFormat="1" ht="11.25">
      <c r="B110" s="301"/>
      <c r="D110" s="302" t="s">
        <v>137</v>
      </c>
      <c r="E110" s="303" t="s">
        <v>3</v>
      </c>
      <c r="F110" s="304" t="s">
        <v>236</v>
      </c>
      <c r="H110" s="305">
        <v>3.05</v>
      </c>
      <c r="I110" s="7"/>
      <c r="L110" s="301"/>
      <c r="M110" s="306"/>
      <c r="N110" s="307"/>
      <c r="O110" s="307"/>
      <c r="P110" s="307"/>
      <c r="Q110" s="307"/>
      <c r="R110" s="307"/>
      <c r="S110" s="307"/>
      <c r="T110" s="308"/>
      <c r="AT110" s="303" t="s">
        <v>137</v>
      </c>
      <c r="AU110" s="303" t="s">
        <v>82</v>
      </c>
      <c r="AV110" s="300" t="s">
        <v>82</v>
      </c>
      <c r="AW110" s="300" t="s">
        <v>34</v>
      </c>
      <c r="AX110" s="300" t="s">
        <v>72</v>
      </c>
      <c r="AY110" s="303" t="s">
        <v>128</v>
      </c>
    </row>
    <row r="111" spans="2:51" s="300" customFormat="1" ht="11.25">
      <c r="B111" s="301"/>
      <c r="D111" s="302" t="s">
        <v>137</v>
      </c>
      <c r="E111" s="303" t="s">
        <v>3</v>
      </c>
      <c r="F111" s="304" t="s">
        <v>237</v>
      </c>
      <c r="H111" s="305">
        <v>21.62</v>
      </c>
      <c r="I111" s="7"/>
      <c r="L111" s="301"/>
      <c r="M111" s="306"/>
      <c r="N111" s="307"/>
      <c r="O111" s="307"/>
      <c r="P111" s="307"/>
      <c r="Q111" s="307"/>
      <c r="R111" s="307"/>
      <c r="S111" s="307"/>
      <c r="T111" s="308"/>
      <c r="AT111" s="303" t="s">
        <v>137</v>
      </c>
      <c r="AU111" s="303" t="s">
        <v>82</v>
      </c>
      <c r="AV111" s="300" t="s">
        <v>82</v>
      </c>
      <c r="AW111" s="300" t="s">
        <v>34</v>
      </c>
      <c r="AX111" s="300" t="s">
        <v>72</v>
      </c>
      <c r="AY111" s="303" t="s">
        <v>128</v>
      </c>
    </row>
    <row r="112" spans="2:51" s="318" customFormat="1" ht="11.25">
      <c r="B112" s="319"/>
      <c r="D112" s="302" t="s">
        <v>137</v>
      </c>
      <c r="E112" s="320" t="s">
        <v>3</v>
      </c>
      <c r="F112" s="321" t="s">
        <v>181</v>
      </c>
      <c r="H112" s="322">
        <v>37.512</v>
      </c>
      <c r="I112" s="9"/>
      <c r="L112" s="319"/>
      <c r="M112" s="323"/>
      <c r="N112" s="324"/>
      <c r="O112" s="324"/>
      <c r="P112" s="324"/>
      <c r="Q112" s="324"/>
      <c r="R112" s="324"/>
      <c r="S112" s="324"/>
      <c r="T112" s="325"/>
      <c r="AT112" s="320" t="s">
        <v>137</v>
      </c>
      <c r="AU112" s="320" t="s">
        <v>82</v>
      </c>
      <c r="AV112" s="318" t="s">
        <v>135</v>
      </c>
      <c r="AW112" s="318" t="s">
        <v>34</v>
      </c>
      <c r="AX112" s="318" t="s">
        <v>79</v>
      </c>
      <c r="AY112" s="320" t="s">
        <v>128</v>
      </c>
    </row>
    <row r="113" spans="1:65" s="138" customFormat="1" ht="72">
      <c r="A113" s="132"/>
      <c r="B113" s="133"/>
      <c r="C113" s="288" t="s">
        <v>155</v>
      </c>
      <c r="D113" s="288" t="s">
        <v>130</v>
      </c>
      <c r="E113" s="289" t="s">
        <v>238</v>
      </c>
      <c r="F113" s="290" t="s">
        <v>239</v>
      </c>
      <c r="G113" s="291" t="s">
        <v>141</v>
      </c>
      <c r="H113" s="292">
        <v>37.512</v>
      </c>
      <c r="I113" s="6"/>
      <c r="J113" s="293">
        <f>ROUND(I113*H113,2)</f>
        <v>0</v>
      </c>
      <c r="K113" s="290" t="s">
        <v>134</v>
      </c>
      <c r="L113" s="133"/>
      <c r="M113" s="294" t="s">
        <v>3</v>
      </c>
      <c r="N113" s="295" t="s">
        <v>43</v>
      </c>
      <c r="O113" s="175"/>
      <c r="P113" s="296">
        <f>O113*H113</f>
        <v>0</v>
      </c>
      <c r="Q113" s="296">
        <v>0.00086</v>
      </c>
      <c r="R113" s="296">
        <f>Q113*H113</f>
        <v>0.03226032</v>
      </c>
      <c r="S113" s="296">
        <v>0</v>
      </c>
      <c r="T113" s="297">
        <f>S113*H113</f>
        <v>0</v>
      </c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R113" s="298" t="s">
        <v>135</v>
      </c>
      <c r="AT113" s="298" t="s">
        <v>130</v>
      </c>
      <c r="AU113" s="298" t="s">
        <v>82</v>
      </c>
      <c r="AY113" s="115" t="s">
        <v>128</v>
      </c>
      <c r="BE113" s="299">
        <f>IF(N113="základní",J113,0)</f>
        <v>0</v>
      </c>
      <c r="BF113" s="299">
        <f>IF(N113="snížená",J113,0)</f>
        <v>0</v>
      </c>
      <c r="BG113" s="299">
        <f>IF(N113="zákl. přenesená",J113,0)</f>
        <v>0</v>
      </c>
      <c r="BH113" s="299">
        <f>IF(N113="sníž. přenesená",J113,0)</f>
        <v>0</v>
      </c>
      <c r="BI113" s="299">
        <f>IF(N113="nulová",J113,0)</f>
        <v>0</v>
      </c>
      <c r="BJ113" s="115" t="s">
        <v>79</v>
      </c>
      <c r="BK113" s="299">
        <f>ROUND(I113*H113,2)</f>
        <v>0</v>
      </c>
      <c r="BL113" s="115" t="s">
        <v>135</v>
      </c>
      <c r="BM113" s="298" t="s">
        <v>240</v>
      </c>
    </row>
    <row r="114" spans="2:51" s="300" customFormat="1" ht="11.25">
      <c r="B114" s="301"/>
      <c r="D114" s="302" t="s">
        <v>137</v>
      </c>
      <c r="E114" s="303" t="s">
        <v>3</v>
      </c>
      <c r="F114" s="304" t="s">
        <v>234</v>
      </c>
      <c r="H114" s="305">
        <v>10.362</v>
      </c>
      <c r="I114" s="7"/>
      <c r="L114" s="301"/>
      <c r="M114" s="306"/>
      <c r="N114" s="307"/>
      <c r="O114" s="307"/>
      <c r="P114" s="307"/>
      <c r="Q114" s="307"/>
      <c r="R114" s="307"/>
      <c r="S114" s="307"/>
      <c r="T114" s="308"/>
      <c r="AT114" s="303" t="s">
        <v>137</v>
      </c>
      <c r="AU114" s="303" t="s">
        <v>82</v>
      </c>
      <c r="AV114" s="300" t="s">
        <v>82</v>
      </c>
      <c r="AW114" s="300" t="s">
        <v>34</v>
      </c>
      <c r="AX114" s="300" t="s">
        <v>72</v>
      </c>
      <c r="AY114" s="303" t="s">
        <v>128</v>
      </c>
    </row>
    <row r="115" spans="2:51" s="300" customFormat="1" ht="11.25">
      <c r="B115" s="301"/>
      <c r="D115" s="302" t="s">
        <v>137</v>
      </c>
      <c r="E115" s="303" t="s">
        <v>3</v>
      </c>
      <c r="F115" s="304" t="s">
        <v>235</v>
      </c>
      <c r="H115" s="305">
        <v>2.48</v>
      </c>
      <c r="I115" s="7"/>
      <c r="L115" s="301"/>
      <c r="M115" s="306"/>
      <c r="N115" s="307"/>
      <c r="O115" s="307"/>
      <c r="P115" s="307"/>
      <c r="Q115" s="307"/>
      <c r="R115" s="307"/>
      <c r="S115" s="307"/>
      <c r="T115" s="308"/>
      <c r="AT115" s="303" t="s">
        <v>137</v>
      </c>
      <c r="AU115" s="303" t="s">
        <v>82</v>
      </c>
      <c r="AV115" s="300" t="s">
        <v>82</v>
      </c>
      <c r="AW115" s="300" t="s">
        <v>34</v>
      </c>
      <c r="AX115" s="300" t="s">
        <v>72</v>
      </c>
      <c r="AY115" s="303" t="s">
        <v>128</v>
      </c>
    </row>
    <row r="116" spans="2:51" s="300" customFormat="1" ht="11.25">
      <c r="B116" s="301"/>
      <c r="D116" s="302" t="s">
        <v>137</v>
      </c>
      <c r="E116" s="303" t="s">
        <v>3</v>
      </c>
      <c r="F116" s="304" t="s">
        <v>236</v>
      </c>
      <c r="H116" s="305">
        <v>3.05</v>
      </c>
      <c r="I116" s="7"/>
      <c r="L116" s="301"/>
      <c r="M116" s="306"/>
      <c r="N116" s="307"/>
      <c r="O116" s="307"/>
      <c r="P116" s="307"/>
      <c r="Q116" s="307"/>
      <c r="R116" s="307"/>
      <c r="S116" s="307"/>
      <c r="T116" s="308"/>
      <c r="AT116" s="303" t="s">
        <v>137</v>
      </c>
      <c r="AU116" s="303" t="s">
        <v>82</v>
      </c>
      <c r="AV116" s="300" t="s">
        <v>82</v>
      </c>
      <c r="AW116" s="300" t="s">
        <v>34</v>
      </c>
      <c r="AX116" s="300" t="s">
        <v>72</v>
      </c>
      <c r="AY116" s="303" t="s">
        <v>128</v>
      </c>
    </row>
    <row r="117" spans="2:51" s="300" customFormat="1" ht="11.25">
      <c r="B117" s="301"/>
      <c r="D117" s="302" t="s">
        <v>137</v>
      </c>
      <c r="E117" s="303" t="s">
        <v>3</v>
      </c>
      <c r="F117" s="304" t="s">
        <v>237</v>
      </c>
      <c r="H117" s="305">
        <v>21.62</v>
      </c>
      <c r="I117" s="7"/>
      <c r="L117" s="301"/>
      <c r="M117" s="306"/>
      <c r="N117" s="307"/>
      <c r="O117" s="307"/>
      <c r="P117" s="307"/>
      <c r="Q117" s="307"/>
      <c r="R117" s="307"/>
      <c r="S117" s="307"/>
      <c r="T117" s="308"/>
      <c r="AT117" s="303" t="s">
        <v>137</v>
      </c>
      <c r="AU117" s="303" t="s">
        <v>82</v>
      </c>
      <c r="AV117" s="300" t="s">
        <v>82</v>
      </c>
      <c r="AW117" s="300" t="s">
        <v>34</v>
      </c>
      <c r="AX117" s="300" t="s">
        <v>72</v>
      </c>
      <c r="AY117" s="303" t="s">
        <v>128</v>
      </c>
    </row>
    <row r="118" spans="2:51" s="318" customFormat="1" ht="11.25">
      <c r="B118" s="319"/>
      <c r="D118" s="302" t="s">
        <v>137</v>
      </c>
      <c r="E118" s="320" t="s">
        <v>3</v>
      </c>
      <c r="F118" s="321" t="s">
        <v>181</v>
      </c>
      <c r="H118" s="322">
        <v>37.512</v>
      </c>
      <c r="I118" s="9"/>
      <c r="L118" s="319"/>
      <c r="M118" s="323"/>
      <c r="N118" s="324"/>
      <c r="O118" s="324"/>
      <c r="P118" s="324"/>
      <c r="Q118" s="324"/>
      <c r="R118" s="324"/>
      <c r="S118" s="324"/>
      <c r="T118" s="325"/>
      <c r="AT118" s="320" t="s">
        <v>137</v>
      </c>
      <c r="AU118" s="320" t="s">
        <v>82</v>
      </c>
      <c r="AV118" s="318" t="s">
        <v>135</v>
      </c>
      <c r="AW118" s="318" t="s">
        <v>34</v>
      </c>
      <c r="AX118" s="318" t="s">
        <v>79</v>
      </c>
      <c r="AY118" s="320" t="s">
        <v>128</v>
      </c>
    </row>
    <row r="119" spans="1:65" s="138" customFormat="1" ht="44.25" customHeight="1">
      <c r="A119" s="132"/>
      <c r="B119" s="133"/>
      <c r="C119" s="288" t="s">
        <v>160</v>
      </c>
      <c r="D119" s="288" t="s">
        <v>130</v>
      </c>
      <c r="E119" s="289" t="s">
        <v>241</v>
      </c>
      <c r="F119" s="290" t="s">
        <v>242</v>
      </c>
      <c r="G119" s="291" t="s">
        <v>243</v>
      </c>
      <c r="H119" s="292">
        <v>4.2</v>
      </c>
      <c r="I119" s="6"/>
      <c r="J119" s="293">
        <f>ROUND(I119*H119,2)</f>
        <v>0</v>
      </c>
      <c r="K119" s="290" t="s">
        <v>3</v>
      </c>
      <c r="L119" s="133"/>
      <c r="M119" s="294" t="s">
        <v>3</v>
      </c>
      <c r="N119" s="295" t="s">
        <v>43</v>
      </c>
      <c r="O119" s="175"/>
      <c r="P119" s="296">
        <f>O119*H119</f>
        <v>0</v>
      </c>
      <c r="Q119" s="296">
        <v>0.752</v>
      </c>
      <c r="R119" s="296">
        <f>Q119*H119</f>
        <v>3.1584000000000003</v>
      </c>
      <c r="S119" s="296">
        <v>0</v>
      </c>
      <c r="T119" s="297">
        <f>S119*H119</f>
        <v>0</v>
      </c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R119" s="298" t="s">
        <v>135</v>
      </c>
      <c r="AT119" s="298" t="s">
        <v>130</v>
      </c>
      <c r="AU119" s="298" t="s">
        <v>82</v>
      </c>
      <c r="AY119" s="115" t="s">
        <v>128</v>
      </c>
      <c r="BE119" s="299">
        <f>IF(N119="základní",J119,0)</f>
        <v>0</v>
      </c>
      <c r="BF119" s="299">
        <f>IF(N119="snížená",J119,0)</f>
        <v>0</v>
      </c>
      <c r="BG119" s="299">
        <f>IF(N119="zákl. přenesená",J119,0)</f>
        <v>0</v>
      </c>
      <c r="BH119" s="299">
        <f>IF(N119="sníž. přenesená",J119,0)</f>
        <v>0</v>
      </c>
      <c r="BI119" s="299">
        <f>IF(N119="nulová",J119,0)</f>
        <v>0</v>
      </c>
      <c r="BJ119" s="115" t="s">
        <v>79</v>
      </c>
      <c r="BK119" s="299">
        <f>ROUND(I119*H119,2)</f>
        <v>0</v>
      </c>
      <c r="BL119" s="115" t="s">
        <v>135</v>
      </c>
      <c r="BM119" s="298" t="s">
        <v>244</v>
      </c>
    </row>
    <row r="120" spans="2:63" s="275" customFormat="1" ht="22.9" customHeight="1">
      <c r="B120" s="276"/>
      <c r="D120" s="277" t="s">
        <v>71</v>
      </c>
      <c r="E120" s="286" t="s">
        <v>135</v>
      </c>
      <c r="F120" s="286" t="s">
        <v>173</v>
      </c>
      <c r="I120" s="5"/>
      <c r="J120" s="287">
        <f>BK120</f>
        <v>0</v>
      </c>
      <c r="L120" s="276"/>
      <c r="M120" s="280"/>
      <c r="N120" s="281"/>
      <c r="O120" s="281"/>
      <c r="P120" s="282">
        <f>SUM(P121:P122)</f>
        <v>0</v>
      </c>
      <c r="Q120" s="281"/>
      <c r="R120" s="282">
        <f>SUM(R121:R122)</f>
        <v>1.707264</v>
      </c>
      <c r="S120" s="281"/>
      <c r="T120" s="283">
        <f>SUM(T121:T122)</f>
        <v>0</v>
      </c>
      <c r="AR120" s="277" t="s">
        <v>79</v>
      </c>
      <c r="AT120" s="284" t="s">
        <v>71</v>
      </c>
      <c r="AU120" s="284" t="s">
        <v>79</v>
      </c>
      <c r="AY120" s="277" t="s">
        <v>128</v>
      </c>
      <c r="BK120" s="285">
        <f>SUM(BK121:BK122)</f>
        <v>0</v>
      </c>
    </row>
    <row r="121" spans="1:65" s="138" customFormat="1" ht="36">
      <c r="A121" s="132"/>
      <c r="B121" s="133"/>
      <c r="C121" s="288" t="s">
        <v>165</v>
      </c>
      <c r="D121" s="288" t="s">
        <v>130</v>
      </c>
      <c r="E121" s="289" t="s">
        <v>245</v>
      </c>
      <c r="F121" s="290" t="s">
        <v>246</v>
      </c>
      <c r="G121" s="291" t="s">
        <v>133</v>
      </c>
      <c r="H121" s="292">
        <v>0.855</v>
      </c>
      <c r="I121" s="6"/>
      <c r="J121" s="293">
        <f>ROUND(I121*H121,2)</f>
        <v>0</v>
      </c>
      <c r="K121" s="290" t="s">
        <v>134</v>
      </c>
      <c r="L121" s="133"/>
      <c r="M121" s="294" t="s">
        <v>3</v>
      </c>
      <c r="N121" s="295" t="s">
        <v>43</v>
      </c>
      <c r="O121" s="175"/>
      <c r="P121" s="296">
        <f>O121*H121</f>
        <v>0</v>
      </c>
      <c r="Q121" s="296">
        <v>1.9968</v>
      </c>
      <c r="R121" s="296">
        <f>Q121*H121</f>
        <v>1.707264</v>
      </c>
      <c r="S121" s="296">
        <v>0</v>
      </c>
      <c r="T121" s="297">
        <f>S121*H121</f>
        <v>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R121" s="298" t="s">
        <v>135</v>
      </c>
      <c r="AT121" s="298" t="s">
        <v>130</v>
      </c>
      <c r="AU121" s="298" t="s">
        <v>82</v>
      </c>
      <c r="AY121" s="115" t="s">
        <v>128</v>
      </c>
      <c r="BE121" s="299">
        <f>IF(N121="základní",J121,0)</f>
        <v>0</v>
      </c>
      <c r="BF121" s="299">
        <f>IF(N121="snížená",J121,0)</f>
        <v>0</v>
      </c>
      <c r="BG121" s="299">
        <f>IF(N121="zákl. přenesená",J121,0)</f>
        <v>0</v>
      </c>
      <c r="BH121" s="299">
        <f>IF(N121="sníž. přenesená",J121,0)</f>
        <v>0</v>
      </c>
      <c r="BI121" s="299">
        <f>IF(N121="nulová",J121,0)</f>
        <v>0</v>
      </c>
      <c r="BJ121" s="115" t="s">
        <v>79</v>
      </c>
      <c r="BK121" s="299">
        <f>ROUND(I121*H121,2)</f>
        <v>0</v>
      </c>
      <c r="BL121" s="115" t="s">
        <v>135</v>
      </c>
      <c r="BM121" s="298" t="s">
        <v>247</v>
      </c>
    </row>
    <row r="122" spans="2:51" s="300" customFormat="1" ht="11.25">
      <c r="B122" s="301"/>
      <c r="D122" s="302" t="s">
        <v>137</v>
      </c>
      <c r="E122" s="303" t="s">
        <v>3</v>
      </c>
      <c r="F122" s="304" t="s">
        <v>248</v>
      </c>
      <c r="H122" s="305">
        <v>0.855</v>
      </c>
      <c r="I122" s="7"/>
      <c r="L122" s="301"/>
      <c r="M122" s="306"/>
      <c r="N122" s="307"/>
      <c r="O122" s="307"/>
      <c r="P122" s="307"/>
      <c r="Q122" s="307"/>
      <c r="R122" s="307"/>
      <c r="S122" s="307"/>
      <c r="T122" s="308"/>
      <c r="AT122" s="303" t="s">
        <v>137</v>
      </c>
      <c r="AU122" s="303" t="s">
        <v>82</v>
      </c>
      <c r="AV122" s="300" t="s">
        <v>82</v>
      </c>
      <c r="AW122" s="300" t="s">
        <v>34</v>
      </c>
      <c r="AX122" s="300" t="s">
        <v>79</v>
      </c>
      <c r="AY122" s="303" t="s">
        <v>128</v>
      </c>
    </row>
    <row r="123" spans="2:63" s="275" customFormat="1" ht="22.9" customHeight="1">
      <c r="B123" s="276"/>
      <c r="D123" s="277" t="s">
        <v>71</v>
      </c>
      <c r="E123" s="286" t="s">
        <v>152</v>
      </c>
      <c r="F123" s="286" t="s">
        <v>249</v>
      </c>
      <c r="I123" s="5"/>
      <c r="J123" s="287">
        <f>BK123</f>
        <v>0</v>
      </c>
      <c r="L123" s="276"/>
      <c r="M123" s="280"/>
      <c r="N123" s="281"/>
      <c r="O123" s="281"/>
      <c r="P123" s="282">
        <f>SUM(P124:P131)</f>
        <v>0</v>
      </c>
      <c r="Q123" s="281"/>
      <c r="R123" s="282">
        <f>SUM(R124:R131)</f>
        <v>0.1341572</v>
      </c>
      <c r="S123" s="281"/>
      <c r="T123" s="283">
        <f>SUM(T124:T131)</f>
        <v>0</v>
      </c>
      <c r="AR123" s="277" t="s">
        <v>79</v>
      </c>
      <c r="AT123" s="284" t="s">
        <v>71</v>
      </c>
      <c r="AU123" s="284" t="s">
        <v>79</v>
      </c>
      <c r="AY123" s="277" t="s">
        <v>128</v>
      </c>
      <c r="BK123" s="285">
        <f>SUM(BK124:BK131)</f>
        <v>0</v>
      </c>
    </row>
    <row r="124" spans="1:65" s="138" customFormat="1" ht="33" customHeight="1">
      <c r="A124" s="132"/>
      <c r="B124" s="133"/>
      <c r="C124" s="288" t="s">
        <v>152</v>
      </c>
      <c r="D124" s="288" t="s">
        <v>130</v>
      </c>
      <c r="E124" s="289" t="s">
        <v>250</v>
      </c>
      <c r="F124" s="290" t="s">
        <v>251</v>
      </c>
      <c r="G124" s="291" t="s">
        <v>243</v>
      </c>
      <c r="H124" s="292">
        <v>18.1</v>
      </c>
      <c r="I124" s="6"/>
      <c r="J124" s="293">
        <f>ROUND(I124*H124,2)</f>
        <v>0</v>
      </c>
      <c r="K124" s="290" t="s">
        <v>134</v>
      </c>
      <c r="L124" s="133"/>
      <c r="M124" s="294" t="s">
        <v>3</v>
      </c>
      <c r="N124" s="295" t="s">
        <v>43</v>
      </c>
      <c r="O124" s="175"/>
      <c r="P124" s="296">
        <f>O124*H124</f>
        <v>0</v>
      </c>
      <c r="Q124" s="296">
        <v>2E-05</v>
      </c>
      <c r="R124" s="296">
        <f>Q124*H124</f>
        <v>0.00036200000000000007</v>
      </c>
      <c r="S124" s="296">
        <v>0</v>
      </c>
      <c r="T124" s="297">
        <f>S124*H124</f>
        <v>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R124" s="298" t="s">
        <v>135</v>
      </c>
      <c r="AT124" s="298" t="s">
        <v>130</v>
      </c>
      <c r="AU124" s="298" t="s">
        <v>82</v>
      </c>
      <c r="AY124" s="115" t="s">
        <v>128</v>
      </c>
      <c r="BE124" s="299">
        <f>IF(N124="základní",J124,0)</f>
        <v>0</v>
      </c>
      <c r="BF124" s="299">
        <f>IF(N124="snížená",J124,0)</f>
        <v>0</v>
      </c>
      <c r="BG124" s="299">
        <f>IF(N124="zákl. přenesená",J124,0)</f>
        <v>0</v>
      </c>
      <c r="BH124" s="299">
        <f>IF(N124="sníž. přenesená",J124,0)</f>
        <v>0</v>
      </c>
      <c r="BI124" s="299">
        <f>IF(N124="nulová",J124,0)</f>
        <v>0</v>
      </c>
      <c r="BJ124" s="115" t="s">
        <v>79</v>
      </c>
      <c r="BK124" s="299">
        <f>ROUND(I124*H124,2)</f>
        <v>0</v>
      </c>
      <c r="BL124" s="115" t="s">
        <v>135</v>
      </c>
      <c r="BM124" s="298" t="s">
        <v>252</v>
      </c>
    </row>
    <row r="125" spans="2:51" s="300" customFormat="1" ht="11.25">
      <c r="B125" s="301"/>
      <c r="D125" s="302" t="s">
        <v>137</v>
      </c>
      <c r="E125" s="303" t="s">
        <v>3</v>
      </c>
      <c r="F125" s="304" t="s">
        <v>253</v>
      </c>
      <c r="H125" s="305">
        <v>18.1</v>
      </c>
      <c r="I125" s="7"/>
      <c r="L125" s="301"/>
      <c r="M125" s="306"/>
      <c r="N125" s="307"/>
      <c r="O125" s="307"/>
      <c r="P125" s="307"/>
      <c r="Q125" s="307"/>
      <c r="R125" s="307"/>
      <c r="S125" s="307"/>
      <c r="T125" s="308"/>
      <c r="AT125" s="303" t="s">
        <v>137</v>
      </c>
      <c r="AU125" s="303" t="s">
        <v>82</v>
      </c>
      <c r="AV125" s="300" t="s">
        <v>82</v>
      </c>
      <c r="AW125" s="300" t="s">
        <v>34</v>
      </c>
      <c r="AX125" s="300" t="s">
        <v>79</v>
      </c>
      <c r="AY125" s="303" t="s">
        <v>128</v>
      </c>
    </row>
    <row r="126" spans="1:65" s="138" customFormat="1" ht="24">
      <c r="A126" s="132"/>
      <c r="B126" s="133"/>
      <c r="C126" s="309" t="s">
        <v>174</v>
      </c>
      <c r="D126" s="309" t="s">
        <v>148</v>
      </c>
      <c r="E126" s="310" t="s">
        <v>254</v>
      </c>
      <c r="F126" s="311" t="s">
        <v>255</v>
      </c>
      <c r="G126" s="312" t="s">
        <v>243</v>
      </c>
      <c r="H126" s="313">
        <v>19.91</v>
      </c>
      <c r="I126" s="8"/>
      <c r="J126" s="314">
        <f>ROUND(I126*H126,2)</f>
        <v>0</v>
      </c>
      <c r="K126" s="311" t="s">
        <v>134</v>
      </c>
      <c r="L126" s="315"/>
      <c r="M126" s="316" t="s">
        <v>3</v>
      </c>
      <c r="N126" s="317" t="s">
        <v>43</v>
      </c>
      <c r="O126" s="175"/>
      <c r="P126" s="296">
        <f>O126*H126</f>
        <v>0</v>
      </c>
      <c r="Q126" s="296">
        <v>0.00672</v>
      </c>
      <c r="R126" s="296">
        <f>Q126*H126</f>
        <v>0.1337952</v>
      </c>
      <c r="S126" s="296">
        <v>0</v>
      </c>
      <c r="T126" s="297">
        <f>S126*H126</f>
        <v>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R126" s="298" t="s">
        <v>152</v>
      </c>
      <c r="AT126" s="298" t="s">
        <v>148</v>
      </c>
      <c r="AU126" s="298" t="s">
        <v>82</v>
      </c>
      <c r="AY126" s="115" t="s">
        <v>128</v>
      </c>
      <c r="BE126" s="299">
        <f>IF(N126="základní",J126,0)</f>
        <v>0</v>
      </c>
      <c r="BF126" s="299">
        <f>IF(N126="snížená",J126,0)</f>
        <v>0</v>
      </c>
      <c r="BG126" s="299">
        <f>IF(N126="zákl. přenesená",J126,0)</f>
        <v>0</v>
      </c>
      <c r="BH126" s="299">
        <f>IF(N126="sníž. přenesená",J126,0)</f>
        <v>0</v>
      </c>
      <c r="BI126" s="299">
        <f>IF(N126="nulová",J126,0)</f>
        <v>0</v>
      </c>
      <c r="BJ126" s="115" t="s">
        <v>79</v>
      </c>
      <c r="BK126" s="299">
        <f>ROUND(I126*H126,2)</f>
        <v>0</v>
      </c>
      <c r="BL126" s="115" t="s">
        <v>135</v>
      </c>
      <c r="BM126" s="298" t="s">
        <v>256</v>
      </c>
    </row>
    <row r="127" spans="2:51" s="300" customFormat="1" ht="11.25">
      <c r="B127" s="301"/>
      <c r="D127" s="302" t="s">
        <v>137</v>
      </c>
      <c r="F127" s="304" t="s">
        <v>257</v>
      </c>
      <c r="H127" s="305">
        <v>19.91</v>
      </c>
      <c r="I127" s="7"/>
      <c r="L127" s="301"/>
      <c r="M127" s="306"/>
      <c r="N127" s="307"/>
      <c r="O127" s="307"/>
      <c r="P127" s="307"/>
      <c r="Q127" s="307"/>
      <c r="R127" s="307"/>
      <c r="S127" s="307"/>
      <c r="T127" s="308"/>
      <c r="AT127" s="303" t="s">
        <v>137</v>
      </c>
      <c r="AU127" s="303" t="s">
        <v>82</v>
      </c>
      <c r="AV127" s="300" t="s">
        <v>82</v>
      </c>
      <c r="AW127" s="300" t="s">
        <v>4</v>
      </c>
      <c r="AX127" s="300" t="s">
        <v>79</v>
      </c>
      <c r="AY127" s="303" t="s">
        <v>128</v>
      </c>
    </row>
    <row r="128" spans="1:65" s="138" customFormat="1" ht="24">
      <c r="A128" s="132"/>
      <c r="B128" s="133"/>
      <c r="C128" s="288" t="s">
        <v>182</v>
      </c>
      <c r="D128" s="288" t="s">
        <v>130</v>
      </c>
      <c r="E128" s="289" t="s">
        <v>258</v>
      </c>
      <c r="F128" s="290" t="s">
        <v>259</v>
      </c>
      <c r="G128" s="291" t="s">
        <v>222</v>
      </c>
      <c r="H128" s="292">
        <v>2</v>
      </c>
      <c r="I128" s="6"/>
      <c r="J128" s="293">
        <f>ROUND(I128*H128,2)</f>
        <v>0</v>
      </c>
      <c r="K128" s="290" t="s">
        <v>3</v>
      </c>
      <c r="L128" s="133"/>
      <c r="M128" s="294" t="s">
        <v>3</v>
      </c>
      <c r="N128" s="295" t="s">
        <v>43</v>
      </c>
      <c r="O128" s="175"/>
      <c r="P128" s="296">
        <f>O128*H128</f>
        <v>0</v>
      </c>
      <c r="Q128" s="296">
        <v>0</v>
      </c>
      <c r="R128" s="296">
        <f>Q128*H128</f>
        <v>0</v>
      </c>
      <c r="S128" s="296">
        <v>0</v>
      </c>
      <c r="T128" s="297">
        <f>S128*H128</f>
        <v>0</v>
      </c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R128" s="298" t="s">
        <v>135</v>
      </c>
      <c r="AT128" s="298" t="s">
        <v>130</v>
      </c>
      <c r="AU128" s="298" t="s">
        <v>82</v>
      </c>
      <c r="AY128" s="115" t="s">
        <v>128</v>
      </c>
      <c r="BE128" s="299">
        <f>IF(N128="základní",J128,0)</f>
        <v>0</v>
      </c>
      <c r="BF128" s="299">
        <f>IF(N128="snížená",J128,0)</f>
        <v>0</v>
      </c>
      <c r="BG128" s="299">
        <f>IF(N128="zákl. přenesená",J128,0)</f>
        <v>0</v>
      </c>
      <c r="BH128" s="299">
        <f>IF(N128="sníž. přenesená",J128,0)</f>
        <v>0</v>
      </c>
      <c r="BI128" s="299">
        <f>IF(N128="nulová",J128,0)</f>
        <v>0</v>
      </c>
      <c r="BJ128" s="115" t="s">
        <v>79</v>
      </c>
      <c r="BK128" s="299">
        <f>ROUND(I128*H128,2)</f>
        <v>0</v>
      </c>
      <c r="BL128" s="115" t="s">
        <v>135</v>
      </c>
      <c r="BM128" s="298" t="s">
        <v>260</v>
      </c>
    </row>
    <row r="129" spans="2:51" s="300" customFormat="1" ht="11.25">
      <c r="B129" s="301"/>
      <c r="D129" s="302" t="s">
        <v>137</v>
      </c>
      <c r="E129" s="303" t="s">
        <v>3</v>
      </c>
      <c r="F129" s="304" t="s">
        <v>224</v>
      </c>
      <c r="H129" s="305">
        <v>2</v>
      </c>
      <c r="I129" s="7"/>
      <c r="L129" s="301"/>
      <c r="M129" s="306"/>
      <c r="N129" s="307"/>
      <c r="O129" s="307"/>
      <c r="P129" s="307"/>
      <c r="Q129" s="307"/>
      <c r="R129" s="307"/>
      <c r="S129" s="307"/>
      <c r="T129" s="308"/>
      <c r="AT129" s="303" t="s">
        <v>137</v>
      </c>
      <c r="AU129" s="303" t="s">
        <v>82</v>
      </c>
      <c r="AV129" s="300" t="s">
        <v>82</v>
      </c>
      <c r="AW129" s="300" t="s">
        <v>34</v>
      </c>
      <c r="AX129" s="300" t="s">
        <v>79</v>
      </c>
      <c r="AY129" s="303" t="s">
        <v>128</v>
      </c>
    </row>
    <row r="130" spans="1:65" s="138" customFormat="1" ht="24">
      <c r="A130" s="132"/>
      <c r="B130" s="133"/>
      <c r="C130" s="288" t="s">
        <v>188</v>
      </c>
      <c r="D130" s="288" t="s">
        <v>130</v>
      </c>
      <c r="E130" s="289" t="s">
        <v>261</v>
      </c>
      <c r="F130" s="290" t="s">
        <v>262</v>
      </c>
      <c r="G130" s="291" t="s">
        <v>222</v>
      </c>
      <c r="H130" s="292">
        <v>1</v>
      </c>
      <c r="I130" s="6"/>
      <c r="J130" s="293">
        <f>ROUND(I130*H130,2)</f>
        <v>0</v>
      </c>
      <c r="K130" s="290" t="s">
        <v>3</v>
      </c>
      <c r="L130" s="133"/>
      <c r="M130" s="294" t="s">
        <v>3</v>
      </c>
      <c r="N130" s="295" t="s">
        <v>43</v>
      </c>
      <c r="O130" s="175"/>
      <c r="P130" s="296">
        <f>O130*H130</f>
        <v>0</v>
      </c>
      <c r="Q130" s="296">
        <v>0</v>
      </c>
      <c r="R130" s="296">
        <f>Q130*H130</f>
        <v>0</v>
      </c>
      <c r="S130" s="296">
        <v>0</v>
      </c>
      <c r="T130" s="297">
        <f>S130*H130</f>
        <v>0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R130" s="298" t="s">
        <v>135</v>
      </c>
      <c r="AT130" s="298" t="s">
        <v>130</v>
      </c>
      <c r="AU130" s="298" t="s">
        <v>82</v>
      </c>
      <c r="AY130" s="115" t="s">
        <v>128</v>
      </c>
      <c r="BE130" s="299">
        <f>IF(N130="základní",J130,0)</f>
        <v>0</v>
      </c>
      <c r="BF130" s="299">
        <f>IF(N130="snížená",J130,0)</f>
        <v>0</v>
      </c>
      <c r="BG130" s="299">
        <f>IF(N130="zákl. přenesená",J130,0)</f>
        <v>0</v>
      </c>
      <c r="BH130" s="299">
        <f>IF(N130="sníž. přenesená",J130,0)</f>
        <v>0</v>
      </c>
      <c r="BI130" s="299">
        <f>IF(N130="nulová",J130,0)</f>
        <v>0</v>
      </c>
      <c r="BJ130" s="115" t="s">
        <v>79</v>
      </c>
      <c r="BK130" s="299">
        <f>ROUND(I130*H130,2)</f>
        <v>0</v>
      </c>
      <c r="BL130" s="115" t="s">
        <v>135</v>
      </c>
      <c r="BM130" s="298" t="s">
        <v>263</v>
      </c>
    </row>
    <row r="131" spans="2:51" s="300" customFormat="1" ht="11.25">
      <c r="B131" s="301"/>
      <c r="D131" s="302" t="s">
        <v>137</v>
      </c>
      <c r="E131" s="303" t="s">
        <v>3</v>
      </c>
      <c r="F131" s="304" t="s">
        <v>264</v>
      </c>
      <c r="H131" s="305">
        <v>1</v>
      </c>
      <c r="I131" s="7"/>
      <c r="L131" s="301"/>
      <c r="M131" s="306"/>
      <c r="N131" s="307"/>
      <c r="O131" s="307"/>
      <c r="P131" s="307"/>
      <c r="Q131" s="307"/>
      <c r="R131" s="307"/>
      <c r="S131" s="307"/>
      <c r="T131" s="308"/>
      <c r="AT131" s="303" t="s">
        <v>137</v>
      </c>
      <c r="AU131" s="303" t="s">
        <v>82</v>
      </c>
      <c r="AV131" s="300" t="s">
        <v>82</v>
      </c>
      <c r="AW131" s="300" t="s">
        <v>34</v>
      </c>
      <c r="AX131" s="300" t="s">
        <v>79</v>
      </c>
      <c r="AY131" s="303" t="s">
        <v>128</v>
      </c>
    </row>
    <row r="132" spans="2:63" s="275" customFormat="1" ht="22.9" customHeight="1">
      <c r="B132" s="276"/>
      <c r="D132" s="277" t="s">
        <v>71</v>
      </c>
      <c r="E132" s="286" t="s">
        <v>174</v>
      </c>
      <c r="F132" s="286" t="s">
        <v>265</v>
      </c>
      <c r="I132" s="5"/>
      <c r="J132" s="287">
        <f>BK132</f>
        <v>0</v>
      </c>
      <c r="L132" s="276"/>
      <c r="M132" s="280"/>
      <c r="N132" s="281"/>
      <c r="O132" s="281"/>
      <c r="P132" s="282">
        <f>SUM(P133:P134)</f>
        <v>0</v>
      </c>
      <c r="Q132" s="281"/>
      <c r="R132" s="282">
        <f>SUM(R133:R134)</f>
        <v>0.193848</v>
      </c>
      <c r="S132" s="281"/>
      <c r="T132" s="283">
        <f>SUM(T133:T134)</f>
        <v>0</v>
      </c>
      <c r="AR132" s="277" t="s">
        <v>79</v>
      </c>
      <c r="AT132" s="284" t="s">
        <v>71</v>
      </c>
      <c r="AU132" s="284" t="s">
        <v>79</v>
      </c>
      <c r="AY132" s="277" t="s">
        <v>128</v>
      </c>
      <c r="BK132" s="285">
        <f>SUM(BK133:BK134)</f>
        <v>0</v>
      </c>
    </row>
    <row r="133" spans="1:65" s="138" customFormat="1" ht="44.25" customHeight="1">
      <c r="A133" s="132"/>
      <c r="B133" s="133"/>
      <c r="C133" s="288" t="s">
        <v>195</v>
      </c>
      <c r="D133" s="288" t="s">
        <v>130</v>
      </c>
      <c r="E133" s="289" t="s">
        <v>266</v>
      </c>
      <c r="F133" s="290" t="s">
        <v>267</v>
      </c>
      <c r="G133" s="291" t="s">
        <v>141</v>
      </c>
      <c r="H133" s="292">
        <v>4.92</v>
      </c>
      <c r="I133" s="6"/>
      <c r="J133" s="293">
        <f>ROUND(I133*H133,2)</f>
        <v>0</v>
      </c>
      <c r="K133" s="290" t="s">
        <v>134</v>
      </c>
      <c r="L133" s="133"/>
      <c r="M133" s="294" t="s">
        <v>3</v>
      </c>
      <c r="N133" s="295" t="s">
        <v>43</v>
      </c>
      <c r="O133" s="175"/>
      <c r="P133" s="296">
        <f>O133*H133</f>
        <v>0</v>
      </c>
      <c r="Q133" s="296">
        <v>0.0394</v>
      </c>
      <c r="R133" s="296">
        <f>Q133*H133</f>
        <v>0.193848</v>
      </c>
      <c r="S133" s="296">
        <v>0</v>
      </c>
      <c r="T133" s="297">
        <f>S133*H133</f>
        <v>0</v>
      </c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R133" s="298" t="s">
        <v>135</v>
      </c>
      <c r="AT133" s="298" t="s">
        <v>130</v>
      </c>
      <c r="AU133" s="298" t="s">
        <v>82</v>
      </c>
      <c r="AY133" s="115" t="s">
        <v>128</v>
      </c>
      <c r="BE133" s="299">
        <f>IF(N133="základní",J133,0)</f>
        <v>0</v>
      </c>
      <c r="BF133" s="299">
        <f>IF(N133="snížená",J133,0)</f>
        <v>0</v>
      </c>
      <c r="BG133" s="299">
        <f>IF(N133="zákl. přenesená",J133,0)</f>
        <v>0</v>
      </c>
      <c r="BH133" s="299">
        <f>IF(N133="sníž. přenesená",J133,0)</f>
        <v>0</v>
      </c>
      <c r="BI133" s="299">
        <f>IF(N133="nulová",J133,0)</f>
        <v>0</v>
      </c>
      <c r="BJ133" s="115" t="s">
        <v>79</v>
      </c>
      <c r="BK133" s="299">
        <f>ROUND(I133*H133,2)</f>
        <v>0</v>
      </c>
      <c r="BL133" s="115" t="s">
        <v>135</v>
      </c>
      <c r="BM133" s="298" t="s">
        <v>268</v>
      </c>
    </row>
    <row r="134" spans="2:51" s="300" customFormat="1" ht="11.25">
      <c r="B134" s="301"/>
      <c r="D134" s="302" t="s">
        <v>137</v>
      </c>
      <c r="E134" s="303" t="s">
        <v>3</v>
      </c>
      <c r="F134" s="304" t="s">
        <v>269</v>
      </c>
      <c r="H134" s="305">
        <v>4.92</v>
      </c>
      <c r="I134" s="7"/>
      <c r="L134" s="301"/>
      <c r="M134" s="306"/>
      <c r="N134" s="307"/>
      <c r="O134" s="307"/>
      <c r="P134" s="307"/>
      <c r="Q134" s="307"/>
      <c r="R134" s="307"/>
      <c r="S134" s="307"/>
      <c r="T134" s="308"/>
      <c r="AT134" s="303" t="s">
        <v>137</v>
      </c>
      <c r="AU134" s="303" t="s">
        <v>82</v>
      </c>
      <c r="AV134" s="300" t="s">
        <v>82</v>
      </c>
      <c r="AW134" s="300" t="s">
        <v>34</v>
      </c>
      <c r="AX134" s="300" t="s">
        <v>79</v>
      </c>
      <c r="AY134" s="303" t="s">
        <v>128</v>
      </c>
    </row>
    <row r="135" spans="2:63" s="275" customFormat="1" ht="22.9" customHeight="1">
      <c r="B135" s="276"/>
      <c r="D135" s="277" t="s">
        <v>71</v>
      </c>
      <c r="E135" s="286" t="s">
        <v>200</v>
      </c>
      <c r="F135" s="286" t="s">
        <v>201</v>
      </c>
      <c r="I135" s="5"/>
      <c r="J135" s="287">
        <f>BK135</f>
        <v>0</v>
      </c>
      <c r="L135" s="276"/>
      <c r="M135" s="280"/>
      <c r="N135" s="281"/>
      <c r="O135" s="281"/>
      <c r="P135" s="282">
        <f>P136</f>
        <v>0</v>
      </c>
      <c r="Q135" s="281"/>
      <c r="R135" s="282">
        <f>R136</f>
        <v>0</v>
      </c>
      <c r="S135" s="281"/>
      <c r="T135" s="283">
        <f>T136</f>
        <v>0</v>
      </c>
      <c r="AR135" s="277" t="s">
        <v>79</v>
      </c>
      <c r="AT135" s="284" t="s">
        <v>71</v>
      </c>
      <c r="AU135" s="284" t="s">
        <v>79</v>
      </c>
      <c r="AY135" s="277" t="s">
        <v>128</v>
      </c>
      <c r="BK135" s="285">
        <f>BK136</f>
        <v>0</v>
      </c>
    </row>
    <row r="136" spans="1:65" s="138" customFormat="1" ht="36">
      <c r="A136" s="132"/>
      <c r="B136" s="133"/>
      <c r="C136" s="288" t="s">
        <v>202</v>
      </c>
      <c r="D136" s="288" t="s">
        <v>130</v>
      </c>
      <c r="E136" s="289" t="s">
        <v>270</v>
      </c>
      <c r="F136" s="290" t="s">
        <v>271</v>
      </c>
      <c r="G136" s="291" t="s">
        <v>205</v>
      </c>
      <c r="H136" s="292">
        <v>10.968</v>
      </c>
      <c r="I136" s="6"/>
      <c r="J136" s="293">
        <f>ROUND(I136*H136,2)</f>
        <v>0</v>
      </c>
      <c r="K136" s="290" t="s">
        <v>134</v>
      </c>
      <c r="L136" s="133"/>
      <c r="M136" s="294" t="s">
        <v>3</v>
      </c>
      <c r="N136" s="295" t="s">
        <v>43</v>
      </c>
      <c r="O136" s="175"/>
      <c r="P136" s="296">
        <f>O136*H136</f>
        <v>0</v>
      </c>
      <c r="Q136" s="296">
        <v>0</v>
      </c>
      <c r="R136" s="296">
        <f>Q136*H136</f>
        <v>0</v>
      </c>
      <c r="S136" s="296">
        <v>0</v>
      </c>
      <c r="T136" s="297">
        <f>S136*H136</f>
        <v>0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R136" s="298" t="s">
        <v>135</v>
      </c>
      <c r="AT136" s="298" t="s">
        <v>130</v>
      </c>
      <c r="AU136" s="298" t="s">
        <v>82</v>
      </c>
      <c r="AY136" s="115" t="s">
        <v>128</v>
      </c>
      <c r="BE136" s="299">
        <f>IF(N136="základní",J136,0)</f>
        <v>0</v>
      </c>
      <c r="BF136" s="299">
        <f>IF(N136="snížená",J136,0)</f>
        <v>0</v>
      </c>
      <c r="BG136" s="299">
        <f>IF(N136="zákl. přenesená",J136,0)</f>
        <v>0</v>
      </c>
      <c r="BH136" s="299">
        <f>IF(N136="sníž. přenesená",J136,0)</f>
        <v>0</v>
      </c>
      <c r="BI136" s="299">
        <f>IF(N136="nulová",J136,0)</f>
        <v>0</v>
      </c>
      <c r="BJ136" s="115" t="s">
        <v>79</v>
      </c>
      <c r="BK136" s="299">
        <f>ROUND(I136*H136,2)</f>
        <v>0</v>
      </c>
      <c r="BL136" s="115" t="s">
        <v>135</v>
      </c>
      <c r="BM136" s="298" t="s">
        <v>272</v>
      </c>
    </row>
    <row r="137" spans="2:63" s="275" customFormat="1" ht="25.9" customHeight="1">
      <c r="B137" s="276"/>
      <c r="D137" s="277" t="s">
        <v>71</v>
      </c>
      <c r="E137" s="278" t="s">
        <v>273</v>
      </c>
      <c r="F137" s="278" t="s">
        <v>274</v>
      </c>
      <c r="I137" s="5"/>
      <c r="J137" s="279">
        <f>BK137</f>
        <v>0</v>
      </c>
      <c r="L137" s="276"/>
      <c r="M137" s="280"/>
      <c r="N137" s="281"/>
      <c r="O137" s="281"/>
      <c r="P137" s="282">
        <f>P138</f>
        <v>0</v>
      </c>
      <c r="Q137" s="281"/>
      <c r="R137" s="282">
        <f>R138</f>
        <v>0</v>
      </c>
      <c r="S137" s="281"/>
      <c r="T137" s="283">
        <f>T138</f>
        <v>0</v>
      </c>
      <c r="AR137" s="277" t="s">
        <v>82</v>
      </c>
      <c r="AT137" s="284" t="s">
        <v>71</v>
      </c>
      <c r="AU137" s="284" t="s">
        <v>72</v>
      </c>
      <c r="AY137" s="277" t="s">
        <v>128</v>
      </c>
      <c r="BK137" s="285">
        <f>BK138</f>
        <v>0</v>
      </c>
    </row>
    <row r="138" spans="2:63" s="275" customFormat="1" ht="22.9" customHeight="1">
      <c r="B138" s="276"/>
      <c r="D138" s="277" t="s">
        <v>71</v>
      </c>
      <c r="E138" s="286" t="s">
        <v>275</v>
      </c>
      <c r="F138" s="286" t="s">
        <v>276</v>
      </c>
      <c r="I138" s="5"/>
      <c r="J138" s="287">
        <f>BK138</f>
        <v>0</v>
      </c>
      <c r="L138" s="276"/>
      <c r="M138" s="280"/>
      <c r="N138" s="281"/>
      <c r="O138" s="281"/>
      <c r="P138" s="282">
        <f>SUM(P139:P142)</f>
        <v>0</v>
      </c>
      <c r="Q138" s="281"/>
      <c r="R138" s="282">
        <f>SUM(R139:R142)</f>
        <v>0</v>
      </c>
      <c r="S138" s="281"/>
      <c r="T138" s="283">
        <f>SUM(T139:T142)</f>
        <v>0</v>
      </c>
      <c r="AR138" s="277" t="s">
        <v>82</v>
      </c>
      <c r="AT138" s="284" t="s">
        <v>71</v>
      </c>
      <c r="AU138" s="284" t="s">
        <v>79</v>
      </c>
      <c r="AY138" s="277" t="s">
        <v>128</v>
      </c>
      <c r="BK138" s="285">
        <f>SUM(BK139:BK142)</f>
        <v>0</v>
      </c>
    </row>
    <row r="139" spans="1:65" s="138" customFormat="1" ht="36">
      <c r="A139" s="132"/>
      <c r="B139" s="133"/>
      <c r="C139" s="288" t="s">
        <v>277</v>
      </c>
      <c r="D139" s="288" t="s">
        <v>130</v>
      </c>
      <c r="E139" s="289" t="s">
        <v>278</v>
      </c>
      <c r="F139" s="290" t="s">
        <v>279</v>
      </c>
      <c r="G139" s="291" t="s">
        <v>222</v>
      </c>
      <c r="H139" s="292">
        <v>1</v>
      </c>
      <c r="I139" s="6"/>
      <c r="J139" s="293">
        <f>ROUND(I139*H139,2)</f>
        <v>0</v>
      </c>
      <c r="K139" s="290" t="s">
        <v>3</v>
      </c>
      <c r="L139" s="133"/>
      <c r="M139" s="294" t="s">
        <v>3</v>
      </c>
      <c r="N139" s="295" t="s">
        <v>43</v>
      </c>
      <c r="O139" s="175"/>
      <c r="P139" s="296">
        <f>O139*H139</f>
        <v>0</v>
      </c>
      <c r="Q139" s="296">
        <v>0</v>
      </c>
      <c r="R139" s="296">
        <f>Q139*H139</f>
        <v>0</v>
      </c>
      <c r="S139" s="296">
        <v>0</v>
      </c>
      <c r="T139" s="297">
        <f>S139*H139</f>
        <v>0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R139" s="298" t="s">
        <v>280</v>
      </c>
      <c r="AT139" s="298" t="s">
        <v>130</v>
      </c>
      <c r="AU139" s="298" t="s">
        <v>82</v>
      </c>
      <c r="AY139" s="115" t="s">
        <v>128</v>
      </c>
      <c r="BE139" s="299">
        <f>IF(N139="základní",J139,0)</f>
        <v>0</v>
      </c>
      <c r="BF139" s="299">
        <f>IF(N139="snížená",J139,0)</f>
        <v>0</v>
      </c>
      <c r="BG139" s="299">
        <f>IF(N139="zákl. přenesená",J139,0)</f>
        <v>0</v>
      </c>
      <c r="BH139" s="299">
        <f>IF(N139="sníž. přenesená",J139,0)</f>
        <v>0</v>
      </c>
      <c r="BI139" s="299">
        <f>IF(N139="nulová",J139,0)</f>
        <v>0</v>
      </c>
      <c r="BJ139" s="115" t="s">
        <v>79</v>
      </c>
      <c r="BK139" s="299">
        <f>ROUND(I139*H139,2)</f>
        <v>0</v>
      </c>
      <c r="BL139" s="115" t="s">
        <v>280</v>
      </c>
      <c r="BM139" s="298" t="s">
        <v>281</v>
      </c>
    </row>
    <row r="140" spans="2:51" s="300" customFormat="1" ht="11.25">
      <c r="B140" s="301"/>
      <c r="D140" s="302" t="s">
        <v>137</v>
      </c>
      <c r="E140" s="303" t="s">
        <v>3</v>
      </c>
      <c r="F140" s="304" t="s">
        <v>282</v>
      </c>
      <c r="H140" s="305">
        <v>1</v>
      </c>
      <c r="I140" s="7"/>
      <c r="L140" s="301"/>
      <c r="M140" s="306"/>
      <c r="N140" s="307"/>
      <c r="O140" s="307"/>
      <c r="P140" s="307"/>
      <c r="Q140" s="307"/>
      <c r="R140" s="307"/>
      <c r="S140" s="307"/>
      <c r="T140" s="308"/>
      <c r="AT140" s="303" t="s">
        <v>137</v>
      </c>
      <c r="AU140" s="303" t="s">
        <v>82</v>
      </c>
      <c r="AV140" s="300" t="s">
        <v>82</v>
      </c>
      <c r="AW140" s="300" t="s">
        <v>34</v>
      </c>
      <c r="AX140" s="300" t="s">
        <v>79</v>
      </c>
      <c r="AY140" s="303" t="s">
        <v>128</v>
      </c>
    </row>
    <row r="141" spans="1:65" s="138" customFormat="1" ht="36">
      <c r="A141" s="132"/>
      <c r="B141" s="133"/>
      <c r="C141" s="288" t="s">
        <v>9</v>
      </c>
      <c r="D141" s="288" t="s">
        <v>130</v>
      </c>
      <c r="E141" s="289" t="s">
        <v>283</v>
      </c>
      <c r="F141" s="290" t="s">
        <v>284</v>
      </c>
      <c r="G141" s="291" t="s">
        <v>222</v>
      </c>
      <c r="H141" s="292">
        <v>1</v>
      </c>
      <c r="I141" s="6"/>
      <c r="J141" s="293">
        <f>ROUND(I141*H141,2)</f>
        <v>0</v>
      </c>
      <c r="K141" s="290" t="s">
        <v>3</v>
      </c>
      <c r="L141" s="133"/>
      <c r="M141" s="294" t="s">
        <v>3</v>
      </c>
      <c r="N141" s="295" t="s">
        <v>43</v>
      </c>
      <c r="O141" s="175"/>
      <c r="P141" s="296">
        <f>O141*H141</f>
        <v>0</v>
      </c>
      <c r="Q141" s="296">
        <v>0</v>
      </c>
      <c r="R141" s="296">
        <f>Q141*H141</f>
        <v>0</v>
      </c>
      <c r="S141" s="296">
        <v>0</v>
      </c>
      <c r="T141" s="297">
        <f>S141*H141</f>
        <v>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R141" s="298" t="s">
        <v>280</v>
      </c>
      <c r="AT141" s="298" t="s">
        <v>130</v>
      </c>
      <c r="AU141" s="298" t="s">
        <v>82</v>
      </c>
      <c r="AY141" s="115" t="s">
        <v>128</v>
      </c>
      <c r="BE141" s="299">
        <f>IF(N141="základní",J141,0)</f>
        <v>0</v>
      </c>
      <c r="BF141" s="299">
        <f>IF(N141="snížená",J141,0)</f>
        <v>0</v>
      </c>
      <c r="BG141" s="299">
        <f>IF(N141="zákl. přenesená",J141,0)</f>
        <v>0</v>
      </c>
      <c r="BH141" s="299">
        <f>IF(N141="sníž. přenesená",J141,0)</f>
        <v>0</v>
      </c>
      <c r="BI141" s="299">
        <f>IF(N141="nulová",J141,0)</f>
        <v>0</v>
      </c>
      <c r="BJ141" s="115" t="s">
        <v>79</v>
      </c>
      <c r="BK141" s="299">
        <f>ROUND(I141*H141,2)</f>
        <v>0</v>
      </c>
      <c r="BL141" s="115" t="s">
        <v>280</v>
      </c>
      <c r="BM141" s="298" t="s">
        <v>285</v>
      </c>
    </row>
    <row r="142" spans="2:51" s="300" customFormat="1" ht="11.25">
      <c r="B142" s="301"/>
      <c r="D142" s="302" t="s">
        <v>137</v>
      </c>
      <c r="E142" s="303" t="s">
        <v>3</v>
      </c>
      <c r="F142" s="304" t="s">
        <v>264</v>
      </c>
      <c r="H142" s="305">
        <v>1</v>
      </c>
      <c r="I142" s="7"/>
      <c r="L142" s="301"/>
      <c r="M142" s="338"/>
      <c r="N142" s="339"/>
      <c r="O142" s="339"/>
      <c r="P142" s="339"/>
      <c r="Q142" s="339"/>
      <c r="R142" s="339"/>
      <c r="S142" s="339"/>
      <c r="T142" s="340"/>
      <c r="AT142" s="303" t="s">
        <v>137</v>
      </c>
      <c r="AU142" s="303" t="s">
        <v>82</v>
      </c>
      <c r="AV142" s="300" t="s">
        <v>82</v>
      </c>
      <c r="AW142" s="300" t="s">
        <v>34</v>
      </c>
      <c r="AX142" s="300" t="s">
        <v>79</v>
      </c>
      <c r="AY142" s="303" t="s">
        <v>128</v>
      </c>
    </row>
    <row r="143" spans="1:31" s="138" customFormat="1" ht="6.95" customHeight="1">
      <c r="A143" s="132"/>
      <c r="B143" s="154"/>
      <c r="C143" s="155"/>
      <c r="D143" s="155"/>
      <c r="E143" s="155"/>
      <c r="F143" s="155"/>
      <c r="G143" s="155"/>
      <c r="H143" s="155"/>
      <c r="I143" s="107"/>
      <c r="J143" s="155"/>
      <c r="K143" s="155"/>
      <c r="L143" s="133"/>
      <c r="M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</sheetData>
  <sheetProtection algorithmName="SHA-512" hashValue="Zy7ZLHGXo4KQW0athrdkVvuIc1fLkxlT8CJ2oJP9GGJP1NNJU2cRpP5OM8x/wNGzr0VbfkmxBovP18bmhtqfow==" saltValue="5+KOxzW++oUPrFetdl+0YA==" spinCount="100000" sheet="1" objects="1" scenarios="1"/>
  <autoFilter ref="C92:K14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2"/>
  <sheetViews>
    <sheetView showGridLines="0" workbookViewId="0" topLeftCell="A1">
      <selection activeCell="E29" sqref="E29:H29"/>
    </sheetView>
  </sheetViews>
  <sheetFormatPr defaultColWidth="9.140625" defaultRowHeight="12"/>
  <cols>
    <col min="1" max="1" width="8.28125" style="112" customWidth="1"/>
    <col min="2" max="2" width="1.1484375" style="112" customWidth="1"/>
    <col min="3" max="3" width="4.140625" style="112" customWidth="1"/>
    <col min="4" max="4" width="4.28125" style="112" customWidth="1"/>
    <col min="5" max="5" width="17.140625" style="112" customWidth="1"/>
    <col min="6" max="6" width="50.8515625" style="112" customWidth="1"/>
    <col min="7" max="7" width="7.421875" style="112" customWidth="1"/>
    <col min="8" max="8" width="14.00390625" style="112" customWidth="1"/>
    <col min="9" max="9" width="15.8515625" style="101" customWidth="1"/>
    <col min="10" max="11" width="22.28125" style="112" customWidth="1"/>
    <col min="12" max="12" width="9.28125" style="112" customWidth="1"/>
    <col min="13" max="13" width="10.8515625" style="112" hidden="1" customWidth="1"/>
    <col min="14" max="14" width="9.28125" style="112" hidden="1" customWidth="1"/>
    <col min="15" max="20" width="14.140625" style="112" hidden="1" customWidth="1"/>
    <col min="21" max="21" width="16.28125" style="112" hidden="1" customWidth="1"/>
    <col min="22" max="22" width="12.28125" style="112" customWidth="1"/>
    <col min="23" max="23" width="16.28125" style="112" customWidth="1"/>
    <col min="24" max="24" width="12.281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28125" style="112" customWidth="1"/>
    <col min="29" max="29" width="11.00390625" style="112" customWidth="1"/>
    <col min="30" max="30" width="15.00390625" style="112" customWidth="1"/>
    <col min="31" max="31" width="16.28125" style="112" customWidth="1"/>
    <col min="32" max="43" width="9.28125" style="112" customWidth="1"/>
    <col min="44" max="65" width="9.28125" style="112" hidden="1" customWidth="1"/>
    <col min="66" max="16384" width="9.28125" style="112" customWidth="1"/>
  </cols>
  <sheetData>
    <row r="1" ht="12"/>
    <row r="2" spans="12:46" ht="36.95" customHeight="1">
      <c r="L2" s="113" t="s">
        <v>6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115" t="s">
        <v>93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02"/>
      <c r="J3" s="117"/>
      <c r="K3" s="117"/>
      <c r="L3" s="118"/>
      <c r="AT3" s="115" t="s">
        <v>82</v>
      </c>
    </row>
    <row r="4" spans="2:46" ht="24.95" customHeight="1">
      <c r="B4" s="118"/>
      <c r="D4" s="119" t="s">
        <v>100</v>
      </c>
      <c r="L4" s="118"/>
      <c r="M4" s="230" t="s">
        <v>11</v>
      </c>
      <c r="AT4" s="115" t="s">
        <v>4</v>
      </c>
    </row>
    <row r="5" spans="2:12" ht="6.95" customHeight="1">
      <c r="B5" s="118"/>
      <c r="L5" s="118"/>
    </row>
    <row r="6" spans="2:12" ht="12" customHeight="1">
      <c r="B6" s="118"/>
      <c r="D6" s="128" t="s">
        <v>17</v>
      </c>
      <c r="L6" s="118"/>
    </row>
    <row r="7" spans="2:12" ht="16.5" customHeight="1">
      <c r="B7" s="118"/>
      <c r="E7" s="231" t="str">
        <f>'Rekapitulace stavby'!K6</f>
        <v>Rybník U čtvrtí Dolní, k.ú.Prostřední Vydří</v>
      </c>
      <c r="F7" s="232"/>
      <c r="G7" s="232"/>
      <c r="H7" s="232"/>
      <c r="L7" s="118"/>
    </row>
    <row r="8" spans="2:12" ht="12" customHeight="1">
      <c r="B8" s="118"/>
      <c r="D8" s="128" t="s">
        <v>101</v>
      </c>
      <c r="L8" s="118"/>
    </row>
    <row r="9" spans="1:31" s="138" customFormat="1" ht="16.5" customHeight="1">
      <c r="A9" s="132"/>
      <c r="B9" s="133"/>
      <c r="C9" s="132"/>
      <c r="D9" s="132"/>
      <c r="E9" s="231" t="s">
        <v>102</v>
      </c>
      <c r="F9" s="233"/>
      <c r="G9" s="233"/>
      <c r="H9" s="233"/>
      <c r="I9" s="106"/>
      <c r="J9" s="132"/>
      <c r="K9" s="132"/>
      <c r="L9" s="2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8" customFormat="1" ht="12" customHeight="1">
      <c r="A10" s="132"/>
      <c r="B10" s="133"/>
      <c r="C10" s="132"/>
      <c r="D10" s="128" t="s">
        <v>103</v>
      </c>
      <c r="E10" s="132"/>
      <c r="F10" s="132"/>
      <c r="G10" s="132"/>
      <c r="H10" s="132"/>
      <c r="I10" s="106"/>
      <c r="J10" s="132"/>
      <c r="K10" s="132"/>
      <c r="L10" s="2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8" customFormat="1" ht="16.5" customHeight="1">
      <c r="A11" s="132"/>
      <c r="B11" s="133"/>
      <c r="C11" s="132"/>
      <c r="D11" s="132"/>
      <c r="E11" s="163" t="s">
        <v>286</v>
      </c>
      <c r="F11" s="233"/>
      <c r="G11" s="233"/>
      <c r="H11" s="233"/>
      <c r="I11" s="106"/>
      <c r="J11" s="132"/>
      <c r="K11" s="132"/>
      <c r="L11" s="2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8" customFormat="1" ht="11.25">
      <c r="A12" s="132"/>
      <c r="B12" s="133"/>
      <c r="C12" s="132"/>
      <c r="D12" s="132"/>
      <c r="E12" s="132"/>
      <c r="F12" s="132"/>
      <c r="G12" s="132"/>
      <c r="H12" s="132"/>
      <c r="I12" s="106"/>
      <c r="J12" s="132"/>
      <c r="K12" s="132"/>
      <c r="L12" s="2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8" customFormat="1" ht="12" customHeight="1">
      <c r="A13" s="132"/>
      <c r="B13" s="133"/>
      <c r="C13" s="132"/>
      <c r="D13" s="128" t="s">
        <v>19</v>
      </c>
      <c r="E13" s="132"/>
      <c r="F13" s="129" t="s">
        <v>81</v>
      </c>
      <c r="G13" s="132"/>
      <c r="H13" s="132"/>
      <c r="I13" s="104" t="s">
        <v>21</v>
      </c>
      <c r="J13" s="129" t="s">
        <v>3</v>
      </c>
      <c r="K13" s="132"/>
      <c r="L13" s="2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8" customFormat="1" ht="12" customHeight="1">
      <c r="A14" s="132"/>
      <c r="B14" s="133"/>
      <c r="C14" s="132"/>
      <c r="D14" s="128" t="s">
        <v>22</v>
      </c>
      <c r="E14" s="132"/>
      <c r="F14" s="129" t="s">
        <v>23</v>
      </c>
      <c r="G14" s="132"/>
      <c r="H14" s="132"/>
      <c r="I14" s="104" t="s">
        <v>24</v>
      </c>
      <c r="J14" s="235" t="str">
        <f>'Rekapitulace stavby'!AN8</f>
        <v>22. 2. 2021</v>
      </c>
      <c r="K14" s="132"/>
      <c r="L14" s="2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8" customFormat="1" ht="10.9" customHeight="1">
      <c r="A15" s="132"/>
      <c r="B15" s="133"/>
      <c r="C15" s="132"/>
      <c r="D15" s="132"/>
      <c r="E15" s="132"/>
      <c r="F15" s="132"/>
      <c r="G15" s="132"/>
      <c r="H15" s="132"/>
      <c r="I15" s="106"/>
      <c r="J15" s="132"/>
      <c r="K15" s="132"/>
      <c r="L15" s="2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8" customFormat="1" ht="12" customHeight="1">
      <c r="A16" s="132"/>
      <c r="B16" s="133"/>
      <c r="C16" s="132"/>
      <c r="D16" s="128" t="s">
        <v>26</v>
      </c>
      <c r="E16" s="132"/>
      <c r="F16" s="132"/>
      <c r="G16" s="132"/>
      <c r="H16" s="132"/>
      <c r="I16" s="104" t="s">
        <v>27</v>
      </c>
      <c r="J16" s="129" t="str">
        <f>IF('Rekapitulace stavby'!AN10="","",'Rekapitulace stavby'!AN10)</f>
        <v/>
      </c>
      <c r="K16" s="132"/>
      <c r="L16" s="2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8" customFormat="1" ht="18" customHeight="1">
      <c r="A17" s="132"/>
      <c r="B17" s="133"/>
      <c r="C17" s="132"/>
      <c r="D17" s="132"/>
      <c r="E17" s="129" t="str">
        <f>IF('Rekapitulace stavby'!E11="","",'Rekapitulace stavby'!E11)</f>
        <v xml:space="preserve"> </v>
      </c>
      <c r="F17" s="132"/>
      <c r="G17" s="132"/>
      <c r="H17" s="132"/>
      <c r="I17" s="104" t="s">
        <v>29</v>
      </c>
      <c r="J17" s="129" t="str">
        <f>IF('Rekapitulace stavby'!AN11="","",'Rekapitulace stavby'!AN11)</f>
        <v/>
      </c>
      <c r="K17" s="132"/>
      <c r="L17" s="2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8" customFormat="1" ht="6.95" customHeight="1">
      <c r="A18" s="132"/>
      <c r="B18" s="133"/>
      <c r="C18" s="132"/>
      <c r="D18" s="132"/>
      <c r="E18" s="132"/>
      <c r="F18" s="132"/>
      <c r="G18" s="132"/>
      <c r="H18" s="132"/>
      <c r="I18" s="106"/>
      <c r="J18" s="132"/>
      <c r="K18" s="132"/>
      <c r="L18" s="2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8" customFormat="1" ht="12" customHeight="1">
      <c r="A19" s="132"/>
      <c r="B19" s="133"/>
      <c r="C19" s="132"/>
      <c r="D19" s="128" t="s">
        <v>30</v>
      </c>
      <c r="E19" s="132"/>
      <c r="F19" s="132"/>
      <c r="G19" s="132"/>
      <c r="H19" s="132"/>
      <c r="I19" s="104" t="s">
        <v>27</v>
      </c>
      <c r="J19" s="3" t="str">
        <f>'Rekapitulace stavby'!AN13</f>
        <v>Vyplň údaj</v>
      </c>
      <c r="K19" s="132"/>
      <c r="L19" s="2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8" customFormat="1" ht="18" customHeight="1">
      <c r="A20" s="132"/>
      <c r="B20" s="133"/>
      <c r="C20" s="132"/>
      <c r="D20" s="132"/>
      <c r="E20" s="92" t="str">
        <f>'Rekapitulace stavby'!E14</f>
        <v>Vyplň údaj</v>
      </c>
      <c r="F20" s="103"/>
      <c r="G20" s="103"/>
      <c r="H20" s="103"/>
      <c r="I20" s="104" t="s">
        <v>29</v>
      </c>
      <c r="J20" s="3" t="str">
        <f>'Rekapitulace stavby'!AN14</f>
        <v>Vyplň údaj</v>
      </c>
      <c r="K20" s="132"/>
      <c r="L20" s="2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8" customFormat="1" ht="6.95" customHeight="1">
      <c r="A21" s="132"/>
      <c r="B21" s="133"/>
      <c r="C21" s="132"/>
      <c r="D21" s="132"/>
      <c r="E21" s="132"/>
      <c r="F21" s="132"/>
      <c r="G21" s="132"/>
      <c r="H21" s="132"/>
      <c r="I21" s="106"/>
      <c r="J21" s="132"/>
      <c r="K21" s="132"/>
      <c r="L21" s="2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8" customFormat="1" ht="12" customHeight="1">
      <c r="A22" s="132"/>
      <c r="B22" s="133"/>
      <c r="C22" s="132"/>
      <c r="D22" s="128" t="s">
        <v>32</v>
      </c>
      <c r="E22" s="132"/>
      <c r="F22" s="132"/>
      <c r="G22" s="132"/>
      <c r="H22" s="132"/>
      <c r="I22" s="104" t="s">
        <v>27</v>
      </c>
      <c r="J22" s="129" t="s">
        <v>3</v>
      </c>
      <c r="K22" s="132"/>
      <c r="L22" s="2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8" customFormat="1" ht="18" customHeight="1">
      <c r="A23" s="132"/>
      <c r="B23" s="133"/>
      <c r="C23" s="132"/>
      <c r="D23" s="132"/>
      <c r="E23" s="129" t="s">
        <v>33</v>
      </c>
      <c r="F23" s="132"/>
      <c r="G23" s="132"/>
      <c r="H23" s="132"/>
      <c r="I23" s="104" t="s">
        <v>29</v>
      </c>
      <c r="J23" s="129" t="s">
        <v>3</v>
      </c>
      <c r="K23" s="132"/>
      <c r="L23" s="2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8" customFormat="1" ht="6.95" customHeight="1">
      <c r="A24" s="132"/>
      <c r="B24" s="133"/>
      <c r="C24" s="132"/>
      <c r="D24" s="132"/>
      <c r="E24" s="132"/>
      <c r="F24" s="132"/>
      <c r="G24" s="132"/>
      <c r="H24" s="132"/>
      <c r="I24" s="106"/>
      <c r="J24" s="132"/>
      <c r="K24" s="132"/>
      <c r="L24" s="2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8" customFormat="1" ht="12" customHeight="1">
      <c r="A25" s="132"/>
      <c r="B25" s="133"/>
      <c r="C25" s="132"/>
      <c r="D25" s="128" t="s">
        <v>35</v>
      </c>
      <c r="E25" s="132"/>
      <c r="F25" s="132"/>
      <c r="G25" s="132"/>
      <c r="H25" s="132"/>
      <c r="I25" s="104" t="s">
        <v>27</v>
      </c>
      <c r="J25" s="129" t="str">
        <f>IF('Rekapitulace stavby'!AN19="","",'Rekapitulace stavby'!AN19)</f>
        <v/>
      </c>
      <c r="K25" s="132"/>
      <c r="L25" s="2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8" customFormat="1" ht="18" customHeight="1">
      <c r="A26" s="132"/>
      <c r="B26" s="133"/>
      <c r="C26" s="132"/>
      <c r="D26" s="132"/>
      <c r="E26" s="129" t="str">
        <f>IF('Rekapitulace stavby'!E20="","",'Rekapitulace stavby'!E20)</f>
        <v xml:space="preserve"> </v>
      </c>
      <c r="F26" s="132"/>
      <c r="G26" s="132"/>
      <c r="H26" s="132"/>
      <c r="I26" s="104" t="s">
        <v>29</v>
      </c>
      <c r="J26" s="129" t="str">
        <f>IF('Rekapitulace stavby'!AN20="","",'Rekapitulace stavby'!AN20)</f>
        <v/>
      </c>
      <c r="K26" s="132"/>
      <c r="L26" s="2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38" customFormat="1" ht="6.95" customHeight="1">
      <c r="A27" s="132"/>
      <c r="B27" s="133"/>
      <c r="C27" s="132"/>
      <c r="D27" s="132"/>
      <c r="E27" s="132"/>
      <c r="F27" s="132"/>
      <c r="G27" s="132"/>
      <c r="H27" s="132"/>
      <c r="I27" s="106"/>
      <c r="J27" s="132"/>
      <c r="K27" s="132"/>
      <c r="L27" s="234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138" customFormat="1" ht="12" customHeight="1">
      <c r="A28" s="132"/>
      <c r="B28" s="133"/>
      <c r="C28" s="132"/>
      <c r="D28" s="128" t="s">
        <v>36</v>
      </c>
      <c r="E28" s="132"/>
      <c r="F28" s="132"/>
      <c r="G28" s="132"/>
      <c r="H28" s="132"/>
      <c r="I28" s="106"/>
      <c r="J28" s="132"/>
      <c r="K28" s="132"/>
      <c r="L28" s="2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239" customFormat="1" ht="16.5" customHeight="1">
      <c r="A29" s="236"/>
      <c r="B29" s="237"/>
      <c r="C29" s="236"/>
      <c r="D29" s="236"/>
      <c r="E29" s="130" t="s">
        <v>3</v>
      </c>
      <c r="F29" s="130"/>
      <c r="G29" s="130"/>
      <c r="H29" s="130"/>
      <c r="I29" s="331"/>
      <c r="J29" s="236"/>
      <c r="K29" s="236"/>
      <c r="L29" s="238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</row>
    <row r="30" spans="1:31" s="138" customFormat="1" ht="6.95" customHeight="1">
      <c r="A30" s="132"/>
      <c r="B30" s="133"/>
      <c r="C30" s="132"/>
      <c r="D30" s="132"/>
      <c r="E30" s="132"/>
      <c r="F30" s="132"/>
      <c r="G30" s="132"/>
      <c r="H30" s="132"/>
      <c r="I30" s="106"/>
      <c r="J30" s="132"/>
      <c r="K30" s="132"/>
      <c r="L30" s="2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8" customFormat="1" ht="6.95" customHeight="1">
      <c r="A31" s="132"/>
      <c r="B31" s="133"/>
      <c r="C31" s="132"/>
      <c r="D31" s="187"/>
      <c r="E31" s="187"/>
      <c r="F31" s="187"/>
      <c r="G31" s="187"/>
      <c r="H31" s="187"/>
      <c r="I31" s="110"/>
      <c r="J31" s="187"/>
      <c r="K31" s="187"/>
      <c r="L31" s="2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8" customFormat="1" ht="25.35" customHeight="1">
      <c r="A32" s="132"/>
      <c r="B32" s="133"/>
      <c r="C32" s="132"/>
      <c r="D32" s="240" t="s">
        <v>38</v>
      </c>
      <c r="E32" s="132"/>
      <c r="F32" s="132"/>
      <c r="G32" s="132"/>
      <c r="H32" s="132"/>
      <c r="I32" s="106"/>
      <c r="J32" s="241">
        <f>ROUND(J87,2)</f>
        <v>0</v>
      </c>
      <c r="K32" s="132"/>
      <c r="L32" s="2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8" customFormat="1" ht="6.95" customHeight="1">
      <c r="A33" s="132"/>
      <c r="B33" s="133"/>
      <c r="C33" s="132"/>
      <c r="D33" s="187"/>
      <c r="E33" s="187"/>
      <c r="F33" s="187"/>
      <c r="G33" s="187"/>
      <c r="H33" s="187"/>
      <c r="I33" s="110"/>
      <c r="J33" s="187"/>
      <c r="K33" s="187"/>
      <c r="L33" s="2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8" customFormat="1" ht="14.45" customHeight="1">
      <c r="A34" s="132"/>
      <c r="B34" s="133"/>
      <c r="C34" s="132"/>
      <c r="D34" s="132"/>
      <c r="E34" s="132"/>
      <c r="F34" s="242" t="s">
        <v>40</v>
      </c>
      <c r="G34" s="132"/>
      <c r="H34" s="132"/>
      <c r="I34" s="332" t="s">
        <v>39</v>
      </c>
      <c r="J34" s="242" t="s">
        <v>41</v>
      </c>
      <c r="K34" s="132"/>
      <c r="L34" s="2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8" customFormat="1" ht="14.45" customHeight="1">
      <c r="A35" s="132"/>
      <c r="B35" s="133"/>
      <c r="C35" s="132"/>
      <c r="D35" s="243" t="s">
        <v>42</v>
      </c>
      <c r="E35" s="128" t="s">
        <v>43</v>
      </c>
      <c r="F35" s="244">
        <f>ROUND((SUM(BE87:BE121)),2)</f>
        <v>0</v>
      </c>
      <c r="G35" s="132"/>
      <c r="H35" s="132"/>
      <c r="I35" s="333">
        <v>0.21</v>
      </c>
      <c r="J35" s="244">
        <f>ROUND(((SUM(BE87:BE121))*I35),2)</f>
        <v>0</v>
      </c>
      <c r="K35" s="132"/>
      <c r="L35" s="2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8" customFormat="1" ht="14.45" customHeight="1">
      <c r="A36" s="132"/>
      <c r="B36" s="133"/>
      <c r="C36" s="132"/>
      <c r="D36" s="132"/>
      <c r="E36" s="128" t="s">
        <v>44</v>
      </c>
      <c r="F36" s="244">
        <f>ROUND((SUM(BF87:BF121)),2)</f>
        <v>0</v>
      </c>
      <c r="G36" s="132"/>
      <c r="H36" s="132"/>
      <c r="I36" s="333">
        <v>0.15</v>
      </c>
      <c r="J36" s="244">
        <f>ROUND(((SUM(BF87:BF121))*I36),2)</f>
        <v>0</v>
      </c>
      <c r="K36" s="132"/>
      <c r="L36" s="2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8" customFormat="1" ht="14.45" customHeight="1" hidden="1">
      <c r="A37" s="132"/>
      <c r="B37" s="133"/>
      <c r="C37" s="132"/>
      <c r="D37" s="132"/>
      <c r="E37" s="128" t="s">
        <v>45</v>
      </c>
      <c r="F37" s="244">
        <f>ROUND((SUM(BG87:BG121)),2)</f>
        <v>0</v>
      </c>
      <c r="G37" s="132"/>
      <c r="H37" s="132"/>
      <c r="I37" s="333">
        <v>0.21</v>
      </c>
      <c r="J37" s="244">
        <f>0</f>
        <v>0</v>
      </c>
      <c r="K37" s="132"/>
      <c r="L37" s="2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8" customFormat="1" ht="14.45" customHeight="1" hidden="1">
      <c r="A38" s="132"/>
      <c r="B38" s="133"/>
      <c r="C38" s="132"/>
      <c r="D38" s="132"/>
      <c r="E38" s="128" t="s">
        <v>46</v>
      </c>
      <c r="F38" s="244">
        <f>ROUND((SUM(BH87:BH121)),2)</f>
        <v>0</v>
      </c>
      <c r="G38" s="132"/>
      <c r="H38" s="132"/>
      <c r="I38" s="333">
        <v>0.15</v>
      </c>
      <c r="J38" s="244">
        <f>0</f>
        <v>0</v>
      </c>
      <c r="K38" s="132"/>
      <c r="L38" s="2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8" customFormat="1" ht="14.45" customHeight="1" hidden="1">
      <c r="A39" s="132"/>
      <c r="B39" s="133"/>
      <c r="C39" s="132"/>
      <c r="D39" s="132"/>
      <c r="E39" s="128" t="s">
        <v>47</v>
      </c>
      <c r="F39" s="244">
        <f>ROUND((SUM(BI87:BI121)),2)</f>
        <v>0</v>
      </c>
      <c r="G39" s="132"/>
      <c r="H39" s="132"/>
      <c r="I39" s="333">
        <v>0</v>
      </c>
      <c r="J39" s="244">
        <f>0</f>
        <v>0</v>
      </c>
      <c r="K39" s="132"/>
      <c r="L39" s="2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8" customFormat="1" ht="6.95" customHeight="1">
      <c r="A40" s="132"/>
      <c r="B40" s="133"/>
      <c r="C40" s="132"/>
      <c r="D40" s="132"/>
      <c r="E40" s="132"/>
      <c r="F40" s="132"/>
      <c r="G40" s="132"/>
      <c r="H40" s="132"/>
      <c r="I40" s="106"/>
      <c r="J40" s="132"/>
      <c r="K40" s="132"/>
      <c r="L40" s="2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8" customFormat="1" ht="25.35" customHeight="1">
      <c r="A41" s="132"/>
      <c r="B41" s="133"/>
      <c r="C41" s="245"/>
      <c r="D41" s="246" t="s">
        <v>48</v>
      </c>
      <c r="E41" s="179"/>
      <c r="F41" s="179"/>
      <c r="G41" s="247" t="s">
        <v>49</v>
      </c>
      <c r="H41" s="248" t="s">
        <v>50</v>
      </c>
      <c r="I41" s="109"/>
      <c r="J41" s="249">
        <f>SUM(J32:J39)</f>
        <v>0</v>
      </c>
      <c r="K41" s="250"/>
      <c r="L41" s="2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s="138" customFormat="1" ht="14.45" customHeight="1">
      <c r="A42" s="132"/>
      <c r="B42" s="154"/>
      <c r="C42" s="155"/>
      <c r="D42" s="155"/>
      <c r="E42" s="155"/>
      <c r="F42" s="155"/>
      <c r="G42" s="155"/>
      <c r="H42" s="155"/>
      <c r="I42" s="107"/>
      <c r="J42" s="155"/>
      <c r="K42" s="155"/>
      <c r="L42" s="234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6" spans="1:31" s="138" customFormat="1" ht="6.95" customHeight="1">
      <c r="A46" s="132"/>
      <c r="B46" s="156"/>
      <c r="C46" s="157"/>
      <c r="D46" s="157"/>
      <c r="E46" s="157"/>
      <c r="F46" s="157"/>
      <c r="G46" s="157"/>
      <c r="H46" s="157"/>
      <c r="I46" s="108"/>
      <c r="J46" s="157"/>
      <c r="K46" s="157"/>
      <c r="L46" s="2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8" customFormat="1" ht="24.95" customHeight="1">
      <c r="A47" s="132"/>
      <c r="B47" s="133"/>
      <c r="C47" s="119" t="s">
        <v>105</v>
      </c>
      <c r="D47" s="132"/>
      <c r="E47" s="132"/>
      <c r="F47" s="132"/>
      <c r="G47" s="132"/>
      <c r="H47" s="132"/>
      <c r="I47" s="106"/>
      <c r="J47" s="132"/>
      <c r="K47" s="132"/>
      <c r="L47" s="2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8" customFormat="1" ht="6.95" customHeight="1">
      <c r="A48" s="132"/>
      <c r="B48" s="133"/>
      <c r="C48" s="132"/>
      <c r="D48" s="132"/>
      <c r="E48" s="132"/>
      <c r="F48" s="132"/>
      <c r="G48" s="132"/>
      <c r="H48" s="132"/>
      <c r="I48" s="106"/>
      <c r="J48" s="132"/>
      <c r="K48" s="132"/>
      <c r="L48" s="2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8" customFormat="1" ht="12" customHeight="1">
      <c r="A49" s="132"/>
      <c r="B49" s="133"/>
      <c r="C49" s="128" t="s">
        <v>17</v>
      </c>
      <c r="D49" s="132"/>
      <c r="E49" s="132"/>
      <c r="F49" s="132"/>
      <c r="G49" s="132"/>
      <c r="H49" s="132"/>
      <c r="I49" s="106"/>
      <c r="J49" s="132"/>
      <c r="K49" s="132"/>
      <c r="L49" s="2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8" customFormat="1" ht="16.5" customHeight="1">
      <c r="A50" s="132"/>
      <c r="B50" s="133"/>
      <c r="C50" s="132"/>
      <c r="D50" s="132"/>
      <c r="E50" s="231" t="str">
        <f>E7</f>
        <v>Rybník U čtvrtí Dolní, k.ú.Prostřední Vydří</v>
      </c>
      <c r="F50" s="232"/>
      <c r="G50" s="232"/>
      <c r="H50" s="232"/>
      <c r="I50" s="106"/>
      <c r="J50" s="132"/>
      <c r="K50" s="132"/>
      <c r="L50" s="2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2:12" ht="12" customHeight="1">
      <c r="B51" s="118"/>
      <c r="C51" s="128" t="s">
        <v>101</v>
      </c>
      <c r="L51" s="118"/>
    </row>
    <row r="52" spans="1:31" s="138" customFormat="1" ht="16.5" customHeight="1">
      <c r="A52" s="132"/>
      <c r="B52" s="133"/>
      <c r="C52" s="132"/>
      <c r="D52" s="132"/>
      <c r="E52" s="231" t="s">
        <v>102</v>
      </c>
      <c r="F52" s="233"/>
      <c r="G52" s="233"/>
      <c r="H52" s="233"/>
      <c r="I52" s="106"/>
      <c r="J52" s="132"/>
      <c r="K52" s="132"/>
      <c r="L52" s="2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8" customFormat="1" ht="12" customHeight="1">
      <c r="A53" s="132"/>
      <c r="B53" s="133"/>
      <c r="C53" s="128" t="s">
        <v>103</v>
      </c>
      <c r="D53" s="132"/>
      <c r="E53" s="132"/>
      <c r="F53" s="132"/>
      <c r="G53" s="132"/>
      <c r="H53" s="132"/>
      <c r="I53" s="106"/>
      <c r="J53" s="132"/>
      <c r="K53" s="132"/>
      <c r="L53" s="2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8" customFormat="1" ht="16.5" customHeight="1">
      <c r="A54" s="132"/>
      <c r="B54" s="133"/>
      <c r="C54" s="132"/>
      <c r="D54" s="132"/>
      <c r="E54" s="163" t="str">
        <f>E11</f>
        <v>03 - úpravy ve zdrži</v>
      </c>
      <c r="F54" s="233"/>
      <c r="G54" s="233"/>
      <c r="H54" s="233"/>
      <c r="I54" s="106"/>
      <c r="J54" s="132"/>
      <c r="K54" s="132"/>
      <c r="L54" s="2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8" customFormat="1" ht="6.95" customHeight="1">
      <c r="A55" s="132"/>
      <c r="B55" s="133"/>
      <c r="C55" s="132"/>
      <c r="D55" s="132"/>
      <c r="E55" s="132"/>
      <c r="F55" s="132"/>
      <c r="G55" s="132"/>
      <c r="H55" s="132"/>
      <c r="I55" s="106"/>
      <c r="J55" s="132"/>
      <c r="K55" s="132"/>
      <c r="L55" s="2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8" customFormat="1" ht="12" customHeight="1">
      <c r="A56" s="132"/>
      <c r="B56" s="133"/>
      <c r="C56" s="128" t="s">
        <v>22</v>
      </c>
      <c r="D56" s="132"/>
      <c r="E56" s="132"/>
      <c r="F56" s="129" t="str">
        <f>F14</f>
        <v>k.ú.Prostřední Vydří</v>
      </c>
      <c r="G56" s="132"/>
      <c r="H56" s="132"/>
      <c r="I56" s="104" t="s">
        <v>24</v>
      </c>
      <c r="J56" s="235" t="str">
        <f>IF(J14="","",J14)</f>
        <v>22. 2. 2021</v>
      </c>
      <c r="K56" s="132"/>
      <c r="L56" s="2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8" customFormat="1" ht="6.95" customHeight="1">
      <c r="A57" s="132"/>
      <c r="B57" s="133"/>
      <c r="C57" s="132"/>
      <c r="D57" s="132"/>
      <c r="E57" s="132"/>
      <c r="F57" s="132"/>
      <c r="G57" s="132"/>
      <c r="H57" s="132"/>
      <c r="I57" s="106"/>
      <c r="J57" s="132"/>
      <c r="K57" s="132"/>
      <c r="L57" s="2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8" customFormat="1" ht="25.7" customHeight="1">
      <c r="A58" s="132"/>
      <c r="B58" s="133"/>
      <c r="C58" s="128" t="s">
        <v>26</v>
      </c>
      <c r="D58" s="132"/>
      <c r="E58" s="132"/>
      <c r="F58" s="129" t="str">
        <f>E17</f>
        <v xml:space="preserve"> </v>
      </c>
      <c r="G58" s="132"/>
      <c r="H58" s="132"/>
      <c r="I58" s="104" t="s">
        <v>32</v>
      </c>
      <c r="J58" s="251" t="str">
        <f>E23</f>
        <v>Ing.Zdeněk Hejtman, Dačice</v>
      </c>
      <c r="K58" s="132"/>
      <c r="L58" s="2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8" customFormat="1" ht="15.2" customHeight="1">
      <c r="A59" s="132"/>
      <c r="B59" s="133"/>
      <c r="C59" s="128" t="s">
        <v>30</v>
      </c>
      <c r="D59" s="132"/>
      <c r="E59" s="132"/>
      <c r="F59" s="129" t="str">
        <f>IF(E20="","",E20)</f>
        <v>Vyplň údaj</v>
      </c>
      <c r="G59" s="132"/>
      <c r="H59" s="132"/>
      <c r="I59" s="104" t="s">
        <v>35</v>
      </c>
      <c r="J59" s="251" t="str">
        <f>E26</f>
        <v xml:space="preserve"> </v>
      </c>
      <c r="K59" s="132"/>
      <c r="L59" s="2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s="138" customFormat="1" ht="10.35" customHeight="1">
      <c r="A60" s="132"/>
      <c r="B60" s="133"/>
      <c r="C60" s="132"/>
      <c r="D60" s="132"/>
      <c r="E60" s="132"/>
      <c r="F60" s="132"/>
      <c r="G60" s="132"/>
      <c r="H60" s="132"/>
      <c r="I60" s="106"/>
      <c r="J60" s="132"/>
      <c r="K60" s="132"/>
      <c r="L60" s="2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s="138" customFormat="1" ht="29.25" customHeight="1">
      <c r="A61" s="132"/>
      <c r="B61" s="133"/>
      <c r="C61" s="252" t="s">
        <v>106</v>
      </c>
      <c r="D61" s="245"/>
      <c r="E61" s="245"/>
      <c r="F61" s="245"/>
      <c r="G61" s="245"/>
      <c r="H61" s="245"/>
      <c r="I61" s="334"/>
      <c r="J61" s="253" t="s">
        <v>107</v>
      </c>
      <c r="K61" s="245"/>
      <c r="L61" s="234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s="138" customFormat="1" ht="10.35" customHeight="1">
      <c r="A62" s="132"/>
      <c r="B62" s="133"/>
      <c r="C62" s="132"/>
      <c r="D62" s="132"/>
      <c r="E62" s="132"/>
      <c r="F62" s="132"/>
      <c r="G62" s="132"/>
      <c r="H62" s="132"/>
      <c r="I62" s="106"/>
      <c r="J62" s="132"/>
      <c r="K62" s="132"/>
      <c r="L62" s="234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47" s="138" customFormat="1" ht="22.9" customHeight="1">
      <c r="A63" s="132"/>
      <c r="B63" s="133"/>
      <c r="C63" s="254" t="s">
        <v>70</v>
      </c>
      <c r="D63" s="132"/>
      <c r="E63" s="132"/>
      <c r="F63" s="132"/>
      <c r="G63" s="132"/>
      <c r="H63" s="132"/>
      <c r="I63" s="106"/>
      <c r="J63" s="241">
        <f>J87</f>
        <v>0</v>
      </c>
      <c r="K63" s="132"/>
      <c r="L63" s="234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U63" s="115" t="s">
        <v>108</v>
      </c>
    </row>
    <row r="64" spans="2:12" s="255" customFormat="1" ht="24.95" customHeight="1">
      <c r="B64" s="256"/>
      <c r="D64" s="257" t="s">
        <v>109</v>
      </c>
      <c r="E64" s="258"/>
      <c r="F64" s="258"/>
      <c r="G64" s="258"/>
      <c r="H64" s="258"/>
      <c r="I64" s="335"/>
      <c r="J64" s="259">
        <f>J88</f>
        <v>0</v>
      </c>
      <c r="L64" s="256"/>
    </row>
    <row r="65" spans="2:12" s="217" customFormat="1" ht="19.9" customHeight="1">
      <c r="B65" s="260"/>
      <c r="D65" s="261" t="s">
        <v>110</v>
      </c>
      <c r="E65" s="262"/>
      <c r="F65" s="262"/>
      <c r="G65" s="262"/>
      <c r="H65" s="262"/>
      <c r="I65" s="336"/>
      <c r="J65" s="263">
        <f>J89</f>
        <v>0</v>
      </c>
      <c r="L65" s="260"/>
    </row>
    <row r="66" spans="1:31" s="138" customFormat="1" ht="21.75" customHeight="1">
      <c r="A66" s="132"/>
      <c r="B66" s="133"/>
      <c r="C66" s="132"/>
      <c r="D66" s="132"/>
      <c r="E66" s="132"/>
      <c r="F66" s="132"/>
      <c r="G66" s="132"/>
      <c r="H66" s="132"/>
      <c r="I66" s="106"/>
      <c r="J66" s="132"/>
      <c r="K66" s="132"/>
      <c r="L66" s="234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1" s="138" customFormat="1" ht="6.95" customHeight="1">
      <c r="A67" s="132"/>
      <c r="B67" s="154"/>
      <c r="C67" s="155"/>
      <c r="D67" s="155"/>
      <c r="E67" s="155"/>
      <c r="F67" s="155"/>
      <c r="G67" s="155"/>
      <c r="H67" s="155"/>
      <c r="I67" s="107"/>
      <c r="J67" s="155"/>
      <c r="K67" s="155"/>
      <c r="L67" s="234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</row>
    <row r="71" spans="1:31" s="138" customFormat="1" ht="6.95" customHeight="1">
      <c r="A71" s="132"/>
      <c r="B71" s="156"/>
      <c r="C71" s="157"/>
      <c r="D71" s="157"/>
      <c r="E71" s="157"/>
      <c r="F71" s="157"/>
      <c r="G71" s="157"/>
      <c r="H71" s="157"/>
      <c r="I71" s="108"/>
      <c r="J71" s="157"/>
      <c r="K71" s="157"/>
      <c r="L71" s="2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8" customFormat="1" ht="24.95" customHeight="1">
      <c r="A72" s="132"/>
      <c r="B72" s="133"/>
      <c r="C72" s="119" t="s">
        <v>113</v>
      </c>
      <c r="D72" s="132"/>
      <c r="E72" s="132"/>
      <c r="F72" s="132"/>
      <c r="G72" s="132"/>
      <c r="H72" s="132"/>
      <c r="I72" s="106"/>
      <c r="J72" s="132"/>
      <c r="K72" s="132"/>
      <c r="L72" s="2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8" customFormat="1" ht="6.95" customHeight="1">
      <c r="A73" s="132"/>
      <c r="B73" s="133"/>
      <c r="C73" s="132"/>
      <c r="D73" s="132"/>
      <c r="E73" s="132"/>
      <c r="F73" s="132"/>
      <c r="G73" s="132"/>
      <c r="H73" s="132"/>
      <c r="I73" s="106"/>
      <c r="J73" s="132"/>
      <c r="K73" s="132"/>
      <c r="L73" s="2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8" customFormat="1" ht="12" customHeight="1">
      <c r="A74" s="132"/>
      <c r="B74" s="133"/>
      <c r="C74" s="128" t="s">
        <v>17</v>
      </c>
      <c r="D74" s="132"/>
      <c r="E74" s="132"/>
      <c r="F74" s="132"/>
      <c r="G74" s="132"/>
      <c r="H74" s="132"/>
      <c r="I74" s="106"/>
      <c r="J74" s="132"/>
      <c r="K74" s="132"/>
      <c r="L74" s="2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8" customFormat="1" ht="16.5" customHeight="1">
      <c r="A75" s="132"/>
      <c r="B75" s="133"/>
      <c r="C75" s="132"/>
      <c r="D75" s="132"/>
      <c r="E75" s="231" t="str">
        <f>E7</f>
        <v>Rybník U čtvrtí Dolní, k.ú.Prostřední Vydří</v>
      </c>
      <c r="F75" s="232"/>
      <c r="G75" s="232"/>
      <c r="H75" s="232"/>
      <c r="I75" s="106"/>
      <c r="J75" s="132"/>
      <c r="K75" s="132"/>
      <c r="L75" s="2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2:12" ht="12" customHeight="1">
      <c r="B76" s="118"/>
      <c r="C76" s="128" t="s">
        <v>101</v>
      </c>
      <c r="L76" s="118"/>
    </row>
    <row r="77" spans="1:31" s="138" customFormat="1" ht="16.5" customHeight="1">
      <c r="A77" s="132"/>
      <c r="B77" s="133"/>
      <c r="C77" s="132"/>
      <c r="D77" s="132"/>
      <c r="E77" s="231" t="s">
        <v>102</v>
      </c>
      <c r="F77" s="233"/>
      <c r="G77" s="233"/>
      <c r="H77" s="233"/>
      <c r="I77" s="106"/>
      <c r="J77" s="132"/>
      <c r="K77" s="132"/>
      <c r="L77" s="2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8" customFormat="1" ht="12" customHeight="1">
      <c r="A78" s="132"/>
      <c r="B78" s="133"/>
      <c r="C78" s="128" t="s">
        <v>103</v>
      </c>
      <c r="D78" s="132"/>
      <c r="E78" s="132"/>
      <c r="F78" s="132"/>
      <c r="G78" s="132"/>
      <c r="H78" s="132"/>
      <c r="I78" s="106"/>
      <c r="J78" s="132"/>
      <c r="K78" s="132"/>
      <c r="L78" s="2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8" customFormat="1" ht="16.5" customHeight="1">
      <c r="A79" s="132"/>
      <c r="B79" s="133"/>
      <c r="C79" s="132"/>
      <c r="D79" s="132"/>
      <c r="E79" s="163" t="str">
        <f>E11</f>
        <v>03 - úpravy ve zdrži</v>
      </c>
      <c r="F79" s="233"/>
      <c r="G79" s="233"/>
      <c r="H79" s="233"/>
      <c r="I79" s="106"/>
      <c r="J79" s="132"/>
      <c r="K79" s="132"/>
      <c r="L79" s="2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8" customFormat="1" ht="6.95" customHeight="1">
      <c r="A80" s="132"/>
      <c r="B80" s="133"/>
      <c r="C80" s="132"/>
      <c r="D80" s="132"/>
      <c r="E80" s="132"/>
      <c r="F80" s="132"/>
      <c r="G80" s="132"/>
      <c r="H80" s="132"/>
      <c r="I80" s="106"/>
      <c r="J80" s="132"/>
      <c r="K80" s="132"/>
      <c r="L80" s="2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8" customFormat="1" ht="12" customHeight="1">
      <c r="A81" s="132"/>
      <c r="B81" s="133"/>
      <c r="C81" s="128" t="s">
        <v>22</v>
      </c>
      <c r="D81" s="132"/>
      <c r="E81" s="132"/>
      <c r="F81" s="129" t="str">
        <f>F14</f>
        <v>k.ú.Prostřední Vydří</v>
      </c>
      <c r="G81" s="132"/>
      <c r="H81" s="132"/>
      <c r="I81" s="104" t="s">
        <v>24</v>
      </c>
      <c r="J81" s="235" t="str">
        <f>IF(J14="","",J14)</f>
        <v>22. 2. 2021</v>
      </c>
      <c r="K81" s="132"/>
      <c r="L81" s="2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8" customFormat="1" ht="6.95" customHeight="1">
      <c r="A82" s="132"/>
      <c r="B82" s="133"/>
      <c r="C82" s="132"/>
      <c r="D82" s="132"/>
      <c r="E82" s="132"/>
      <c r="F82" s="132"/>
      <c r="G82" s="132"/>
      <c r="H82" s="132"/>
      <c r="I82" s="106"/>
      <c r="J82" s="132"/>
      <c r="K82" s="132"/>
      <c r="L82" s="2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138" customFormat="1" ht="25.7" customHeight="1">
      <c r="A83" s="132"/>
      <c r="B83" s="133"/>
      <c r="C83" s="128" t="s">
        <v>26</v>
      </c>
      <c r="D83" s="132"/>
      <c r="E83" s="132"/>
      <c r="F83" s="129" t="str">
        <f>E17</f>
        <v xml:space="preserve"> </v>
      </c>
      <c r="G83" s="132"/>
      <c r="H83" s="132"/>
      <c r="I83" s="104" t="s">
        <v>32</v>
      </c>
      <c r="J83" s="251" t="str">
        <f>E23</f>
        <v>Ing.Zdeněk Hejtman, Dačice</v>
      </c>
      <c r="K83" s="132"/>
      <c r="L83" s="234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138" customFormat="1" ht="15.2" customHeight="1">
      <c r="A84" s="132"/>
      <c r="B84" s="133"/>
      <c r="C84" s="128" t="s">
        <v>30</v>
      </c>
      <c r="D84" s="132"/>
      <c r="E84" s="132"/>
      <c r="F84" s="129" t="str">
        <f>IF(E20="","",E20)</f>
        <v>Vyplň údaj</v>
      </c>
      <c r="G84" s="132"/>
      <c r="H84" s="132"/>
      <c r="I84" s="104" t="s">
        <v>35</v>
      </c>
      <c r="J84" s="251" t="str">
        <f>E26</f>
        <v xml:space="preserve"> </v>
      </c>
      <c r="K84" s="132"/>
      <c r="L84" s="23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s="138" customFormat="1" ht="10.35" customHeight="1">
      <c r="A85" s="132"/>
      <c r="B85" s="133"/>
      <c r="C85" s="132"/>
      <c r="D85" s="132"/>
      <c r="E85" s="132"/>
      <c r="F85" s="132"/>
      <c r="G85" s="132"/>
      <c r="H85" s="132"/>
      <c r="I85" s="106"/>
      <c r="J85" s="132"/>
      <c r="K85" s="132"/>
      <c r="L85" s="234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s="270" customFormat="1" ht="29.25" customHeight="1">
      <c r="A86" s="264"/>
      <c r="B86" s="265"/>
      <c r="C86" s="266" t="s">
        <v>114</v>
      </c>
      <c r="D86" s="267" t="s">
        <v>57</v>
      </c>
      <c r="E86" s="267" t="s">
        <v>53</v>
      </c>
      <c r="F86" s="267" t="s">
        <v>54</v>
      </c>
      <c r="G86" s="267" t="s">
        <v>115</v>
      </c>
      <c r="H86" s="267" t="s">
        <v>116</v>
      </c>
      <c r="I86" s="337" t="s">
        <v>117</v>
      </c>
      <c r="J86" s="267" t="s">
        <v>107</v>
      </c>
      <c r="K86" s="268" t="s">
        <v>118</v>
      </c>
      <c r="L86" s="269"/>
      <c r="M86" s="183" t="s">
        <v>3</v>
      </c>
      <c r="N86" s="184" t="s">
        <v>42</v>
      </c>
      <c r="O86" s="184" t="s">
        <v>119</v>
      </c>
      <c r="P86" s="184" t="s">
        <v>120</v>
      </c>
      <c r="Q86" s="184" t="s">
        <v>121</v>
      </c>
      <c r="R86" s="184" t="s">
        <v>122</v>
      </c>
      <c r="S86" s="184" t="s">
        <v>123</v>
      </c>
      <c r="T86" s="185" t="s">
        <v>124</v>
      </c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</row>
    <row r="87" spans="1:63" s="138" customFormat="1" ht="22.9" customHeight="1">
      <c r="A87" s="132"/>
      <c r="B87" s="133"/>
      <c r="C87" s="191" t="s">
        <v>125</v>
      </c>
      <c r="D87" s="132"/>
      <c r="E87" s="132"/>
      <c r="F87" s="132"/>
      <c r="G87" s="132"/>
      <c r="H87" s="132"/>
      <c r="I87" s="106"/>
      <c r="J87" s="271">
        <f>BK87</f>
        <v>0</v>
      </c>
      <c r="K87" s="132"/>
      <c r="L87" s="133"/>
      <c r="M87" s="186"/>
      <c r="N87" s="171"/>
      <c r="O87" s="187"/>
      <c r="P87" s="272">
        <f>P88</f>
        <v>0</v>
      </c>
      <c r="Q87" s="187"/>
      <c r="R87" s="272">
        <f>R88</f>
        <v>0</v>
      </c>
      <c r="S87" s="187"/>
      <c r="T87" s="273">
        <f>T88</f>
        <v>0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T87" s="115" t="s">
        <v>71</v>
      </c>
      <c r="AU87" s="115" t="s">
        <v>108</v>
      </c>
      <c r="BK87" s="274">
        <f>BK88</f>
        <v>0</v>
      </c>
    </row>
    <row r="88" spans="2:63" s="275" customFormat="1" ht="25.9" customHeight="1">
      <c r="B88" s="276"/>
      <c r="D88" s="277" t="s">
        <v>71</v>
      </c>
      <c r="E88" s="278" t="s">
        <v>126</v>
      </c>
      <c r="F88" s="278" t="s">
        <v>127</v>
      </c>
      <c r="I88" s="5"/>
      <c r="J88" s="279">
        <f>BK88</f>
        <v>0</v>
      </c>
      <c r="L88" s="276"/>
      <c r="M88" s="280"/>
      <c r="N88" s="281"/>
      <c r="O88" s="281"/>
      <c r="P88" s="282">
        <f>P89</f>
        <v>0</v>
      </c>
      <c r="Q88" s="281"/>
      <c r="R88" s="282">
        <f>R89</f>
        <v>0</v>
      </c>
      <c r="S88" s="281"/>
      <c r="T88" s="283">
        <f>T89</f>
        <v>0</v>
      </c>
      <c r="AR88" s="277" t="s">
        <v>79</v>
      </c>
      <c r="AT88" s="284" t="s">
        <v>71</v>
      </c>
      <c r="AU88" s="284" t="s">
        <v>72</v>
      </c>
      <c r="AY88" s="277" t="s">
        <v>128</v>
      </c>
      <c r="BK88" s="285">
        <f>BK89</f>
        <v>0</v>
      </c>
    </row>
    <row r="89" spans="2:63" s="275" customFormat="1" ht="22.9" customHeight="1">
      <c r="B89" s="276"/>
      <c r="D89" s="277" t="s">
        <v>71</v>
      </c>
      <c r="E89" s="286" t="s">
        <v>79</v>
      </c>
      <c r="F89" s="286" t="s">
        <v>129</v>
      </c>
      <c r="I89" s="5"/>
      <c r="J89" s="287">
        <f>BK89</f>
        <v>0</v>
      </c>
      <c r="L89" s="276"/>
      <c r="M89" s="280"/>
      <c r="N89" s="281"/>
      <c r="O89" s="281"/>
      <c r="P89" s="282">
        <f>SUM(P90:P121)</f>
        <v>0</v>
      </c>
      <c r="Q89" s="281"/>
      <c r="R89" s="282">
        <f>SUM(R90:R121)</f>
        <v>0</v>
      </c>
      <c r="S89" s="281"/>
      <c r="T89" s="283">
        <f>SUM(T90:T121)</f>
        <v>0</v>
      </c>
      <c r="AR89" s="277" t="s">
        <v>79</v>
      </c>
      <c r="AT89" s="284" t="s">
        <v>71</v>
      </c>
      <c r="AU89" s="284" t="s">
        <v>79</v>
      </c>
      <c r="AY89" s="277" t="s">
        <v>128</v>
      </c>
      <c r="BK89" s="285">
        <f>SUM(BK90:BK121)</f>
        <v>0</v>
      </c>
    </row>
    <row r="90" spans="1:65" s="138" customFormat="1" ht="24">
      <c r="A90" s="132"/>
      <c r="B90" s="133"/>
      <c r="C90" s="288" t="s">
        <v>79</v>
      </c>
      <c r="D90" s="288" t="s">
        <v>130</v>
      </c>
      <c r="E90" s="289" t="s">
        <v>287</v>
      </c>
      <c r="F90" s="290" t="s">
        <v>288</v>
      </c>
      <c r="G90" s="291" t="s">
        <v>141</v>
      </c>
      <c r="H90" s="292">
        <v>8000</v>
      </c>
      <c r="I90" s="6"/>
      <c r="J90" s="293">
        <f>ROUND(I90*H90,2)</f>
        <v>0</v>
      </c>
      <c r="K90" s="290" t="s">
        <v>134</v>
      </c>
      <c r="L90" s="133"/>
      <c r="M90" s="294" t="s">
        <v>3</v>
      </c>
      <c r="N90" s="295" t="s">
        <v>43</v>
      </c>
      <c r="O90" s="175"/>
      <c r="P90" s="296">
        <f>O90*H90</f>
        <v>0</v>
      </c>
      <c r="Q90" s="296">
        <v>0</v>
      </c>
      <c r="R90" s="296">
        <f>Q90*H90</f>
        <v>0</v>
      </c>
      <c r="S90" s="296">
        <v>0</v>
      </c>
      <c r="T90" s="297">
        <f>S90*H90</f>
        <v>0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R90" s="298" t="s">
        <v>135</v>
      </c>
      <c r="AT90" s="298" t="s">
        <v>130</v>
      </c>
      <c r="AU90" s="298" t="s">
        <v>82</v>
      </c>
      <c r="AY90" s="115" t="s">
        <v>128</v>
      </c>
      <c r="BE90" s="299">
        <f>IF(N90="základní",J90,0)</f>
        <v>0</v>
      </c>
      <c r="BF90" s="299">
        <f>IF(N90="snížená",J90,0)</f>
        <v>0</v>
      </c>
      <c r="BG90" s="299">
        <f>IF(N90="zákl. přenesená",J90,0)</f>
        <v>0</v>
      </c>
      <c r="BH90" s="299">
        <f>IF(N90="sníž. přenesená",J90,0)</f>
        <v>0</v>
      </c>
      <c r="BI90" s="299">
        <f>IF(N90="nulová",J90,0)</f>
        <v>0</v>
      </c>
      <c r="BJ90" s="115" t="s">
        <v>79</v>
      </c>
      <c r="BK90" s="299">
        <f>ROUND(I90*H90,2)</f>
        <v>0</v>
      </c>
      <c r="BL90" s="115" t="s">
        <v>135</v>
      </c>
      <c r="BM90" s="298" t="s">
        <v>289</v>
      </c>
    </row>
    <row r="91" spans="2:51" s="300" customFormat="1" ht="11.25">
      <c r="B91" s="301"/>
      <c r="D91" s="302" t="s">
        <v>137</v>
      </c>
      <c r="E91" s="303" t="s">
        <v>3</v>
      </c>
      <c r="F91" s="304" t="s">
        <v>290</v>
      </c>
      <c r="H91" s="305">
        <v>8000</v>
      </c>
      <c r="I91" s="7"/>
      <c r="L91" s="301"/>
      <c r="M91" s="306"/>
      <c r="N91" s="307"/>
      <c r="O91" s="307"/>
      <c r="P91" s="307"/>
      <c r="Q91" s="307"/>
      <c r="R91" s="307"/>
      <c r="S91" s="307"/>
      <c r="T91" s="308"/>
      <c r="AT91" s="303" t="s">
        <v>137</v>
      </c>
      <c r="AU91" s="303" t="s">
        <v>82</v>
      </c>
      <c r="AV91" s="300" t="s">
        <v>82</v>
      </c>
      <c r="AW91" s="300" t="s">
        <v>34</v>
      </c>
      <c r="AX91" s="300" t="s">
        <v>79</v>
      </c>
      <c r="AY91" s="303" t="s">
        <v>128</v>
      </c>
    </row>
    <row r="92" spans="1:65" s="138" customFormat="1" ht="24">
      <c r="A92" s="132"/>
      <c r="B92" s="133"/>
      <c r="C92" s="288" t="s">
        <v>82</v>
      </c>
      <c r="D92" s="288" t="s">
        <v>130</v>
      </c>
      <c r="E92" s="289" t="s">
        <v>291</v>
      </c>
      <c r="F92" s="290" t="s">
        <v>292</v>
      </c>
      <c r="G92" s="291" t="s">
        <v>141</v>
      </c>
      <c r="H92" s="292">
        <v>5325</v>
      </c>
      <c r="I92" s="6"/>
      <c r="J92" s="293">
        <f>ROUND(I92*H92,2)</f>
        <v>0</v>
      </c>
      <c r="K92" s="290" t="s">
        <v>134</v>
      </c>
      <c r="L92" s="133"/>
      <c r="M92" s="294" t="s">
        <v>3</v>
      </c>
      <c r="N92" s="295" t="s">
        <v>43</v>
      </c>
      <c r="O92" s="175"/>
      <c r="P92" s="296">
        <f>O92*H92</f>
        <v>0</v>
      </c>
      <c r="Q92" s="296">
        <v>0</v>
      </c>
      <c r="R92" s="296">
        <f>Q92*H92</f>
        <v>0</v>
      </c>
      <c r="S92" s="296">
        <v>0</v>
      </c>
      <c r="T92" s="297">
        <f>S92*H92</f>
        <v>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R92" s="298" t="s">
        <v>135</v>
      </c>
      <c r="AT92" s="298" t="s">
        <v>130</v>
      </c>
      <c r="AU92" s="298" t="s">
        <v>82</v>
      </c>
      <c r="AY92" s="115" t="s">
        <v>128</v>
      </c>
      <c r="BE92" s="299">
        <f>IF(N92="základní",J92,0)</f>
        <v>0</v>
      </c>
      <c r="BF92" s="299">
        <f>IF(N92="snížená",J92,0)</f>
        <v>0</v>
      </c>
      <c r="BG92" s="299">
        <f>IF(N92="zákl. přenesená",J92,0)</f>
        <v>0</v>
      </c>
      <c r="BH92" s="299">
        <f>IF(N92="sníž. přenesená",J92,0)</f>
        <v>0</v>
      </c>
      <c r="BI92" s="299">
        <f>IF(N92="nulová",J92,0)</f>
        <v>0</v>
      </c>
      <c r="BJ92" s="115" t="s">
        <v>79</v>
      </c>
      <c r="BK92" s="299">
        <f>ROUND(I92*H92,2)</f>
        <v>0</v>
      </c>
      <c r="BL92" s="115" t="s">
        <v>135</v>
      </c>
      <c r="BM92" s="298" t="s">
        <v>293</v>
      </c>
    </row>
    <row r="93" spans="2:51" s="300" customFormat="1" ht="11.25">
      <c r="B93" s="301"/>
      <c r="D93" s="302" t="s">
        <v>137</v>
      </c>
      <c r="E93" s="303" t="s">
        <v>3</v>
      </c>
      <c r="F93" s="304" t="s">
        <v>294</v>
      </c>
      <c r="H93" s="305">
        <v>5325</v>
      </c>
      <c r="I93" s="7"/>
      <c r="L93" s="301"/>
      <c r="M93" s="306"/>
      <c r="N93" s="307"/>
      <c r="O93" s="307"/>
      <c r="P93" s="307"/>
      <c r="Q93" s="307"/>
      <c r="R93" s="307"/>
      <c r="S93" s="307"/>
      <c r="T93" s="308"/>
      <c r="AT93" s="303" t="s">
        <v>137</v>
      </c>
      <c r="AU93" s="303" t="s">
        <v>82</v>
      </c>
      <c r="AV93" s="300" t="s">
        <v>82</v>
      </c>
      <c r="AW93" s="300" t="s">
        <v>34</v>
      </c>
      <c r="AX93" s="300" t="s">
        <v>79</v>
      </c>
      <c r="AY93" s="303" t="s">
        <v>128</v>
      </c>
    </row>
    <row r="94" spans="1:65" s="138" customFormat="1" ht="33" customHeight="1">
      <c r="A94" s="132"/>
      <c r="B94" s="133"/>
      <c r="C94" s="288" t="s">
        <v>144</v>
      </c>
      <c r="D94" s="288" t="s">
        <v>130</v>
      </c>
      <c r="E94" s="289" t="s">
        <v>295</v>
      </c>
      <c r="F94" s="290" t="s">
        <v>296</v>
      </c>
      <c r="G94" s="291" t="s">
        <v>133</v>
      </c>
      <c r="H94" s="292">
        <v>2498.1</v>
      </c>
      <c r="I94" s="6"/>
      <c r="J94" s="293">
        <f>ROUND(I94*H94,2)</f>
        <v>0</v>
      </c>
      <c r="K94" s="290" t="s">
        <v>134</v>
      </c>
      <c r="L94" s="133"/>
      <c r="M94" s="294" t="s">
        <v>3</v>
      </c>
      <c r="N94" s="295" t="s">
        <v>43</v>
      </c>
      <c r="O94" s="17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R94" s="298" t="s">
        <v>135</v>
      </c>
      <c r="AT94" s="298" t="s">
        <v>130</v>
      </c>
      <c r="AU94" s="298" t="s">
        <v>82</v>
      </c>
      <c r="AY94" s="115" t="s">
        <v>128</v>
      </c>
      <c r="BE94" s="299">
        <f>IF(N94="základní",J94,0)</f>
        <v>0</v>
      </c>
      <c r="BF94" s="299">
        <f>IF(N94="snížená",J94,0)</f>
        <v>0</v>
      </c>
      <c r="BG94" s="299">
        <f>IF(N94="zákl. přenesená",J94,0)</f>
        <v>0</v>
      </c>
      <c r="BH94" s="299">
        <f>IF(N94="sníž. přenesená",J94,0)</f>
        <v>0</v>
      </c>
      <c r="BI94" s="299">
        <f>IF(N94="nulová",J94,0)</f>
        <v>0</v>
      </c>
      <c r="BJ94" s="115" t="s">
        <v>79</v>
      </c>
      <c r="BK94" s="299">
        <f>ROUND(I94*H94,2)</f>
        <v>0</v>
      </c>
      <c r="BL94" s="115" t="s">
        <v>135</v>
      </c>
      <c r="BM94" s="298" t="s">
        <v>297</v>
      </c>
    </row>
    <row r="95" spans="2:51" s="300" customFormat="1" ht="11.25">
      <c r="B95" s="301"/>
      <c r="D95" s="302" t="s">
        <v>137</v>
      </c>
      <c r="E95" s="303" t="s">
        <v>3</v>
      </c>
      <c r="F95" s="304" t="s">
        <v>298</v>
      </c>
      <c r="H95" s="305">
        <v>1283</v>
      </c>
      <c r="I95" s="7"/>
      <c r="L95" s="301"/>
      <c r="M95" s="306"/>
      <c r="N95" s="307"/>
      <c r="O95" s="307"/>
      <c r="P95" s="307"/>
      <c r="Q95" s="307"/>
      <c r="R95" s="307"/>
      <c r="S95" s="307"/>
      <c r="T95" s="308"/>
      <c r="AT95" s="303" t="s">
        <v>137</v>
      </c>
      <c r="AU95" s="303" t="s">
        <v>82</v>
      </c>
      <c r="AV95" s="300" t="s">
        <v>82</v>
      </c>
      <c r="AW95" s="300" t="s">
        <v>34</v>
      </c>
      <c r="AX95" s="300" t="s">
        <v>72</v>
      </c>
      <c r="AY95" s="303" t="s">
        <v>128</v>
      </c>
    </row>
    <row r="96" spans="2:51" s="300" customFormat="1" ht="11.25">
      <c r="B96" s="301"/>
      <c r="D96" s="302" t="s">
        <v>137</v>
      </c>
      <c r="E96" s="303" t="s">
        <v>3</v>
      </c>
      <c r="F96" s="304" t="s">
        <v>299</v>
      </c>
      <c r="H96" s="305">
        <v>930</v>
      </c>
      <c r="I96" s="7"/>
      <c r="L96" s="301"/>
      <c r="M96" s="306"/>
      <c r="N96" s="307"/>
      <c r="O96" s="307"/>
      <c r="P96" s="307"/>
      <c r="Q96" s="307"/>
      <c r="R96" s="307"/>
      <c r="S96" s="307"/>
      <c r="T96" s="308"/>
      <c r="AT96" s="303" t="s">
        <v>137</v>
      </c>
      <c r="AU96" s="303" t="s">
        <v>82</v>
      </c>
      <c r="AV96" s="300" t="s">
        <v>82</v>
      </c>
      <c r="AW96" s="300" t="s">
        <v>34</v>
      </c>
      <c r="AX96" s="300" t="s">
        <v>72</v>
      </c>
      <c r="AY96" s="303" t="s">
        <v>128</v>
      </c>
    </row>
    <row r="97" spans="2:51" s="300" customFormat="1" ht="11.25">
      <c r="B97" s="301"/>
      <c r="D97" s="302" t="s">
        <v>137</v>
      </c>
      <c r="E97" s="303" t="s">
        <v>3</v>
      </c>
      <c r="F97" s="304" t="s">
        <v>300</v>
      </c>
      <c r="H97" s="305">
        <v>91.3</v>
      </c>
      <c r="I97" s="7"/>
      <c r="L97" s="301"/>
      <c r="M97" s="306"/>
      <c r="N97" s="307"/>
      <c r="O97" s="307"/>
      <c r="P97" s="307"/>
      <c r="Q97" s="307"/>
      <c r="R97" s="307"/>
      <c r="S97" s="307"/>
      <c r="T97" s="308"/>
      <c r="AT97" s="303" t="s">
        <v>137</v>
      </c>
      <c r="AU97" s="303" t="s">
        <v>82</v>
      </c>
      <c r="AV97" s="300" t="s">
        <v>82</v>
      </c>
      <c r="AW97" s="300" t="s">
        <v>34</v>
      </c>
      <c r="AX97" s="300" t="s">
        <v>72</v>
      </c>
      <c r="AY97" s="303" t="s">
        <v>128</v>
      </c>
    </row>
    <row r="98" spans="2:51" s="300" customFormat="1" ht="11.25">
      <c r="B98" s="301"/>
      <c r="D98" s="302" t="s">
        <v>137</v>
      </c>
      <c r="E98" s="303" t="s">
        <v>3</v>
      </c>
      <c r="F98" s="304" t="s">
        <v>301</v>
      </c>
      <c r="H98" s="305">
        <v>61.3</v>
      </c>
      <c r="I98" s="7"/>
      <c r="L98" s="301"/>
      <c r="M98" s="306"/>
      <c r="N98" s="307"/>
      <c r="O98" s="307"/>
      <c r="P98" s="307"/>
      <c r="Q98" s="307"/>
      <c r="R98" s="307"/>
      <c r="S98" s="307"/>
      <c r="T98" s="308"/>
      <c r="AT98" s="303" t="s">
        <v>137</v>
      </c>
      <c r="AU98" s="303" t="s">
        <v>82</v>
      </c>
      <c r="AV98" s="300" t="s">
        <v>82</v>
      </c>
      <c r="AW98" s="300" t="s">
        <v>34</v>
      </c>
      <c r="AX98" s="300" t="s">
        <v>72</v>
      </c>
      <c r="AY98" s="303" t="s">
        <v>128</v>
      </c>
    </row>
    <row r="99" spans="2:51" s="300" customFormat="1" ht="11.25">
      <c r="B99" s="301"/>
      <c r="D99" s="302" t="s">
        <v>137</v>
      </c>
      <c r="E99" s="303" t="s">
        <v>3</v>
      </c>
      <c r="F99" s="304" t="s">
        <v>302</v>
      </c>
      <c r="H99" s="305">
        <v>131.6</v>
      </c>
      <c r="I99" s="7"/>
      <c r="L99" s="301"/>
      <c r="M99" s="306"/>
      <c r="N99" s="307"/>
      <c r="O99" s="307"/>
      <c r="P99" s="307"/>
      <c r="Q99" s="307"/>
      <c r="R99" s="307"/>
      <c r="S99" s="307"/>
      <c r="T99" s="308"/>
      <c r="AT99" s="303" t="s">
        <v>137</v>
      </c>
      <c r="AU99" s="303" t="s">
        <v>82</v>
      </c>
      <c r="AV99" s="300" t="s">
        <v>82</v>
      </c>
      <c r="AW99" s="300" t="s">
        <v>34</v>
      </c>
      <c r="AX99" s="300" t="s">
        <v>72</v>
      </c>
      <c r="AY99" s="303" t="s">
        <v>128</v>
      </c>
    </row>
    <row r="100" spans="2:51" s="300" customFormat="1" ht="11.25">
      <c r="B100" s="301"/>
      <c r="D100" s="302" t="s">
        <v>137</v>
      </c>
      <c r="E100" s="303" t="s">
        <v>3</v>
      </c>
      <c r="F100" s="304" t="s">
        <v>303</v>
      </c>
      <c r="H100" s="305">
        <v>0.9</v>
      </c>
      <c r="I100" s="7"/>
      <c r="L100" s="301"/>
      <c r="M100" s="306"/>
      <c r="N100" s="307"/>
      <c r="O100" s="307"/>
      <c r="P100" s="307"/>
      <c r="Q100" s="307"/>
      <c r="R100" s="307"/>
      <c r="S100" s="307"/>
      <c r="T100" s="308"/>
      <c r="AT100" s="303" t="s">
        <v>137</v>
      </c>
      <c r="AU100" s="303" t="s">
        <v>82</v>
      </c>
      <c r="AV100" s="300" t="s">
        <v>82</v>
      </c>
      <c r="AW100" s="300" t="s">
        <v>34</v>
      </c>
      <c r="AX100" s="300" t="s">
        <v>72</v>
      </c>
      <c r="AY100" s="303" t="s">
        <v>128</v>
      </c>
    </row>
    <row r="101" spans="2:51" s="318" customFormat="1" ht="11.25">
      <c r="B101" s="319"/>
      <c r="D101" s="302" t="s">
        <v>137</v>
      </c>
      <c r="E101" s="320" t="s">
        <v>3</v>
      </c>
      <c r="F101" s="321" t="s">
        <v>181</v>
      </c>
      <c r="H101" s="322">
        <v>2498.1000000000004</v>
      </c>
      <c r="I101" s="9"/>
      <c r="L101" s="319"/>
      <c r="M101" s="323"/>
      <c r="N101" s="324"/>
      <c r="O101" s="324"/>
      <c r="P101" s="324"/>
      <c r="Q101" s="324"/>
      <c r="R101" s="324"/>
      <c r="S101" s="324"/>
      <c r="T101" s="325"/>
      <c r="AT101" s="320" t="s">
        <v>137</v>
      </c>
      <c r="AU101" s="320" t="s">
        <v>82</v>
      </c>
      <c r="AV101" s="318" t="s">
        <v>135</v>
      </c>
      <c r="AW101" s="318" t="s">
        <v>34</v>
      </c>
      <c r="AX101" s="318" t="s">
        <v>79</v>
      </c>
      <c r="AY101" s="320" t="s">
        <v>128</v>
      </c>
    </row>
    <row r="102" spans="1:65" s="138" customFormat="1" ht="60">
      <c r="A102" s="132"/>
      <c r="B102" s="133"/>
      <c r="C102" s="288" t="s">
        <v>135</v>
      </c>
      <c r="D102" s="288" t="s">
        <v>130</v>
      </c>
      <c r="E102" s="289" t="s">
        <v>304</v>
      </c>
      <c r="F102" s="290" t="s">
        <v>305</v>
      </c>
      <c r="G102" s="291" t="s">
        <v>133</v>
      </c>
      <c r="H102" s="292">
        <v>2498.1</v>
      </c>
      <c r="I102" s="6"/>
      <c r="J102" s="293">
        <f>ROUND(I102*H102,2)</f>
        <v>0</v>
      </c>
      <c r="K102" s="290" t="s">
        <v>134</v>
      </c>
      <c r="L102" s="133"/>
      <c r="M102" s="294" t="s">
        <v>3</v>
      </c>
      <c r="N102" s="295" t="s">
        <v>43</v>
      </c>
      <c r="O102" s="175"/>
      <c r="P102" s="296">
        <f>O102*H102</f>
        <v>0</v>
      </c>
      <c r="Q102" s="296">
        <v>0</v>
      </c>
      <c r="R102" s="296">
        <f>Q102*H102</f>
        <v>0</v>
      </c>
      <c r="S102" s="296">
        <v>0</v>
      </c>
      <c r="T102" s="297">
        <f>S102*H102</f>
        <v>0</v>
      </c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R102" s="298" t="s">
        <v>135</v>
      </c>
      <c r="AT102" s="298" t="s">
        <v>130</v>
      </c>
      <c r="AU102" s="298" t="s">
        <v>82</v>
      </c>
      <c r="AY102" s="115" t="s">
        <v>128</v>
      </c>
      <c r="BE102" s="299">
        <f>IF(N102="základní",J102,0)</f>
        <v>0</v>
      </c>
      <c r="BF102" s="299">
        <f>IF(N102="snížená",J102,0)</f>
        <v>0</v>
      </c>
      <c r="BG102" s="299">
        <f>IF(N102="zákl. přenesená",J102,0)</f>
        <v>0</v>
      </c>
      <c r="BH102" s="299">
        <f>IF(N102="sníž. přenesená",J102,0)</f>
        <v>0</v>
      </c>
      <c r="BI102" s="299">
        <f>IF(N102="nulová",J102,0)</f>
        <v>0</v>
      </c>
      <c r="BJ102" s="115" t="s">
        <v>79</v>
      </c>
      <c r="BK102" s="299">
        <f>ROUND(I102*H102,2)</f>
        <v>0</v>
      </c>
      <c r="BL102" s="115" t="s">
        <v>135</v>
      </c>
      <c r="BM102" s="298" t="s">
        <v>306</v>
      </c>
    </row>
    <row r="103" spans="2:51" s="300" customFormat="1" ht="11.25">
      <c r="B103" s="301"/>
      <c r="D103" s="302" t="s">
        <v>137</v>
      </c>
      <c r="E103" s="303" t="s">
        <v>3</v>
      </c>
      <c r="F103" s="304" t="s">
        <v>298</v>
      </c>
      <c r="H103" s="305">
        <v>1283</v>
      </c>
      <c r="I103" s="7"/>
      <c r="L103" s="301"/>
      <c r="M103" s="306"/>
      <c r="N103" s="307"/>
      <c r="O103" s="307"/>
      <c r="P103" s="307"/>
      <c r="Q103" s="307"/>
      <c r="R103" s="307"/>
      <c r="S103" s="307"/>
      <c r="T103" s="308"/>
      <c r="AT103" s="303" t="s">
        <v>137</v>
      </c>
      <c r="AU103" s="303" t="s">
        <v>82</v>
      </c>
      <c r="AV103" s="300" t="s">
        <v>82</v>
      </c>
      <c r="AW103" s="300" t="s">
        <v>34</v>
      </c>
      <c r="AX103" s="300" t="s">
        <v>72</v>
      </c>
      <c r="AY103" s="303" t="s">
        <v>128</v>
      </c>
    </row>
    <row r="104" spans="2:51" s="300" customFormat="1" ht="11.25">
      <c r="B104" s="301"/>
      <c r="D104" s="302" t="s">
        <v>137</v>
      </c>
      <c r="E104" s="303" t="s">
        <v>3</v>
      </c>
      <c r="F104" s="304" t="s">
        <v>299</v>
      </c>
      <c r="H104" s="305">
        <v>930</v>
      </c>
      <c r="I104" s="7"/>
      <c r="L104" s="301"/>
      <c r="M104" s="306"/>
      <c r="N104" s="307"/>
      <c r="O104" s="307"/>
      <c r="P104" s="307"/>
      <c r="Q104" s="307"/>
      <c r="R104" s="307"/>
      <c r="S104" s="307"/>
      <c r="T104" s="308"/>
      <c r="AT104" s="303" t="s">
        <v>137</v>
      </c>
      <c r="AU104" s="303" t="s">
        <v>82</v>
      </c>
      <c r="AV104" s="300" t="s">
        <v>82</v>
      </c>
      <c r="AW104" s="300" t="s">
        <v>34</v>
      </c>
      <c r="AX104" s="300" t="s">
        <v>72</v>
      </c>
      <c r="AY104" s="303" t="s">
        <v>128</v>
      </c>
    </row>
    <row r="105" spans="2:51" s="300" customFormat="1" ht="11.25">
      <c r="B105" s="301"/>
      <c r="D105" s="302" t="s">
        <v>137</v>
      </c>
      <c r="E105" s="303" t="s">
        <v>3</v>
      </c>
      <c r="F105" s="304" t="s">
        <v>300</v>
      </c>
      <c r="H105" s="305">
        <v>91.3</v>
      </c>
      <c r="I105" s="7"/>
      <c r="L105" s="301"/>
      <c r="M105" s="306"/>
      <c r="N105" s="307"/>
      <c r="O105" s="307"/>
      <c r="P105" s="307"/>
      <c r="Q105" s="307"/>
      <c r="R105" s="307"/>
      <c r="S105" s="307"/>
      <c r="T105" s="308"/>
      <c r="AT105" s="303" t="s">
        <v>137</v>
      </c>
      <c r="AU105" s="303" t="s">
        <v>82</v>
      </c>
      <c r="AV105" s="300" t="s">
        <v>82</v>
      </c>
      <c r="AW105" s="300" t="s">
        <v>34</v>
      </c>
      <c r="AX105" s="300" t="s">
        <v>72</v>
      </c>
      <c r="AY105" s="303" t="s">
        <v>128</v>
      </c>
    </row>
    <row r="106" spans="2:51" s="300" customFormat="1" ht="11.25">
      <c r="B106" s="301"/>
      <c r="D106" s="302" t="s">
        <v>137</v>
      </c>
      <c r="E106" s="303" t="s">
        <v>3</v>
      </c>
      <c r="F106" s="304" t="s">
        <v>301</v>
      </c>
      <c r="H106" s="305">
        <v>61.3</v>
      </c>
      <c r="I106" s="7"/>
      <c r="L106" s="301"/>
      <c r="M106" s="306"/>
      <c r="N106" s="307"/>
      <c r="O106" s="307"/>
      <c r="P106" s="307"/>
      <c r="Q106" s="307"/>
      <c r="R106" s="307"/>
      <c r="S106" s="307"/>
      <c r="T106" s="308"/>
      <c r="AT106" s="303" t="s">
        <v>137</v>
      </c>
      <c r="AU106" s="303" t="s">
        <v>82</v>
      </c>
      <c r="AV106" s="300" t="s">
        <v>82</v>
      </c>
      <c r="AW106" s="300" t="s">
        <v>34</v>
      </c>
      <c r="AX106" s="300" t="s">
        <v>72</v>
      </c>
      <c r="AY106" s="303" t="s">
        <v>128</v>
      </c>
    </row>
    <row r="107" spans="2:51" s="300" customFormat="1" ht="11.25">
      <c r="B107" s="301"/>
      <c r="D107" s="302" t="s">
        <v>137</v>
      </c>
      <c r="E107" s="303" t="s">
        <v>3</v>
      </c>
      <c r="F107" s="304" t="s">
        <v>302</v>
      </c>
      <c r="H107" s="305">
        <v>131.6</v>
      </c>
      <c r="I107" s="7"/>
      <c r="L107" s="301"/>
      <c r="M107" s="306"/>
      <c r="N107" s="307"/>
      <c r="O107" s="307"/>
      <c r="P107" s="307"/>
      <c r="Q107" s="307"/>
      <c r="R107" s="307"/>
      <c r="S107" s="307"/>
      <c r="T107" s="308"/>
      <c r="AT107" s="303" t="s">
        <v>137</v>
      </c>
      <c r="AU107" s="303" t="s">
        <v>82</v>
      </c>
      <c r="AV107" s="300" t="s">
        <v>82</v>
      </c>
      <c r="AW107" s="300" t="s">
        <v>34</v>
      </c>
      <c r="AX107" s="300" t="s">
        <v>72</v>
      </c>
      <c r="AY107" s="303" t="s">
        <v>128</v>
      </c>
    </row>
    <row r="108" spans="2:51" s="300" customFormat="1" ht="11.25">
      <c r="B108" s="301"/>
      <c r="D108" s="302" t="s">
        <v>137</v>
      </c>
      <c r="E108" s="303" t="s">
        <v>3</v>
      </c>
      <c r="F108" s="304" t="s">
        <v>303</v>
      </c>
      <c r="H108" s="305">
        <v>0.9</v>
      </c>
      <c r="I108" s="7"/>
      <c r="L108" s="301"/>
      <c r="M108" s="306"/>
      <c r="N108" s="307"/>
      <c r="O108" s="307"/>
      <c r="P108" s="307"/>
      <c r="Q108" s="307"/>
      <c r="R108" s="307"/>
      <c r="S108" s="307"/>
      <c r="T108" s="308"/>
      <c r="AT108" s="303" t="s">
        <v>137</v>
      </c>
      <c r="AU108" s="303" t="s">
        <v>82</v>
      </c>
      <c r="AV108" s="300" t="s">
        <v>82</v>
      </c>
      <c r="AW108" s="300" t="s">
        <v>34</v>
      </c>
      <c r="AX108" s="300" t="s">
        <v>72</v>
      </c>
      <c r="AY108" s="303" t="s">
        <v>128</v>
      </c>
    </row>
    <row r="109" spans="2:51" s="318" customFormat="1" ht="11.25">
      <c r="B109" s="319"/>
      <c r="D109" s="302" t="s">
        <v>137</v>
      </c>
      <c r="E109" s="320" t="s">
        <v>3</v>
      </c>
      <c r="F109" s="321" t="s">
        <v>181</v>
      </c>
      <c r="H109" s="322">
        <v>2498.1000000000004</v>
      </c>
      <c r="I109" s="9"/>
      <c r="L109" s="319"/>
      <c r="M109" s="323"/>
      <c r="N109" s="324"/>
      <c r="O109" s="324"/>
      <c r="P109" s="324"/>
      <c r="Q109" s="324"/>
      <c r="R109" s="324"/>
      <c r="S109" s="324"/>
      <c r="T109" s="325"/>
      <c r="AT109" s="320" t="s">
        <v>137</v>
      </c>
      <c r="AU109" s="320" t="s">
        <v>82</v>
      </c>
      <c r="AV109" s="318" t="s">
        <v>135</v>
      </c>
      <c r="AW109" s="318" t="s">
        <v>34</v>
      </c>
      <c r="AX109" s="318" t="s">
        <v>79</v>
      </c>
      <c r="AY109" s="320" t="s">
        <v>128</v>
      </c>
    </row>
    <row r="110" spans="1:65" s="138" customFormat="1" ht="44.25" customHeight="1">
      <c r="A110" s="132"/>
      <c r="B110" s="133"/>
      <c r="C110" s="288" t="s">
        <v>155</v>
      </c>
      <c r="D110" s="288" t="s">
        <v>130</v>
      </c>
      <c r="E110" s="289" t="s">
        <v>307</v>
      </c>
      <c r="F110" s="290" t="s">
        <v>308</v>
      </c>
      <c r="G110" s="291" t="s">
        <v>133</v>
      </c>
      <c r="H110" s="292">
        <v>2498.1</v>
      </c>
      <c r="I110" s="6"/>
      <c r="J110" s="293">
        <f>ROUND(I110*H110,2)</f>
        <v>0</v>
      </c>
      <c r="K110" s="290" t="s">
        <v>134</v>
      </c>
      <c r="L110" s="133"/>
      <c r="M110" s="294" t="s">
        <v>3</v>
      </c>
      <c r="N110" s="295" t="s">
        <v>43</v>
      </c>
      <c r="O110" s="175"/>
      <c r="P110" s="296">
        <f>O110*H110</f>
        <v>0</v>
      </c>
      <c r="Q110" s="296">
        <v>0</v>
      </c>
      <c r="R110" s="296">
        <f>Q110*H110</f>
        <v>0</v>
      </c>
      <c r="S110" s="296">
        <v>0</v>
      </c>
      <c r="T110" s="297">
        <f>S110*H110</f>
        <v>0</v>
      </c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R110" s="298" t="s">
        <v>135</v>
      </c>
      <c r="AT110" s="298" t="s">
        <v>130</v>
      </c>
      <c r="AU110" s="298" t="s">
        <v>82</v>
      </c>
      <c r="AY110" s="115" t="s">
        <v>128</v>
      </c>
      <c r="BE110" s="299">
        <f>IF(N110="základní",J110,0)</f>
        <v>0</v>
      </c>
      <c r="BF110" s="299">
        <f>IF(N110="snížená",J110,0)</f>
        <v>0</v>
      </c>
      <c r="BG110" s="299">
        <f>IF(N110="zákl. přenesená",J110,0)</f>
        <v>0</v>
      </c>
      <c r="BH110" s="299">
        <f>IF(N110="sníž. přenesená",J110,0)</f>
        <v>0</v>
      </c>
      <c r="BI110" s="299">
        <f>IF(N110="nulová",J110,0)</f>
        <v>0</v>
      </c>
      <c r="BJ110" s="115" t="s">
        <v>79</v>
      </c>
      <c r="BK110" s="299">
        <f>ROUND(I110*H110,2)</f>
        <v>0</v>
      </c>
      <c r="BL110" s="115" t="s">
        <v>135</v>
      </c>
      <c r="BM110" s="298" t="s">
        <v>309</v>
      </c>
    </row>
    <row r="111" spans="2:51" s="300" customFormat="1" ht="11.25">
      <c r="B111" s="301"/>
      <c r="D111" s="302" t="s">
        <v>137</v>
      </c>
      <c r="E111" s="303" t="s">
        <v>3</v>
      </c>
      <c r="F111" s="304" t="s">
        <v>298</v>
      </c>
      <c r="H111" s="305">
        <v>1283</v>
      </c>
      <c r="I111" s="7"/>
      <c r="L111" s="301"/>
      <c r="M111" s="306"/>
      <c r="N111" s="307"/>
      <c r="O111" s="307"/>
      <c r="P111" s="307"/>
      <c r="Q111" s="307"/>
      <c r="R111" s="307"/>
      <c r="S111" s="307"/>
      <c r="T111" s="308"/>
      <c r="AT111" s="303" t="s">
        <v>137</v>
      </c>
      <c r="AU111" s="303" t="s">
        <v>82</v>
      </c>
      <c r="AV111" s="300" t="s">
        <v>82</v>
      </c>
      <c r="AW111" s="300" t="s">
        <v>34</v>
      </c>
      <c r="AX111" s="300" t="s">
        <v>72</v>
      </c>
      <c r="AY111" s="303" t="s">
        <v>128</v>
      </c>
    </row>
    <row r="112" spans="2:51" s="300" customFormat="1" ht="11.25">
      <c r="B112" s="301"/>
      <c r="D112" s="302" t="s">
        <v>137</v>
      </c>
      <c r="E112" s="303" t="s">
        <v>3</v>
      </c>
      <c r="F112" s="304" t="s">
        <v>299</v>
      </c>
      <c r="H112" s="305">
        <v>930</v>
      </c>
      <c r="I112" s="7"/>
      <c r="L112" s="301"/>
      <c r="M112" s="306"/>
      <c r="N112" s="307"/>
      <c r="O112" s="307"/>
      <c r="P112" s="307"/>
      <c r="Q112" s="307"/>
      <c r="R112" s="307"/>
      <c r="S112" s="307"/>
      <c r="T112" s="308"/>
      <c r="AT112" s="303" t="s">
        <v>137</v>
      </c>
      <c r="AU112" s="303" t="s">
        <v>82</v>
      </c>
      <c r="AV112" s="300" t="s">
        <v>82</v>
      </c>
      <c r="AW112" s="300" t="s">
        <v>34</v>
      </c>
      <c r="AX112" s="300" t="s">
        <v>72</v>
      </c>
      <c r="AY112" s="303" t="s">
        <v>128</v>
      </c>
    </row>
    <row r="113" spans="2:51" s="300" customFormat="1" ht="11.25">
      <c r="B113" s="301"/>
      <c r="D113" s="302" t="s">
        <v>137</v>
      </c>
      <c r="E113" s="303" t="s">
        <v>3</v>
      </c>
      <c r="F113" s="304" t="s">
        <v>300</v>
      </c>
      <c r="H113" s="305">
        <v>91.3</v>
      </c>
      <c r="I113" s="7"/>
      <c r="L113" s="301"/>
      <c r="M113" s="306"/>
      <c r="N113" s="307"/>
      <c r="O113" s="307"/>
      <c r="P113" s="307"/>
      <c r="Q113" s="307"/>
      <c r="R113" s="307"/>
      <c r="S113" s="307"/>
      <c r="T113" s="308"/>
      <c r="AT113" s="303" t="s">
        <v>137</v>
      </c>
      <c r="AU113" s="303" t="s">
        <v>82</v>
      </c>
      <c r="AV113" s="300" t="s">
        <v>82</v>
      </c>
      <c r="AW113" s="300" t="s">
        <v>34</v>
      </c>
      <c r="AX113" s="300" t="s">
        <v>72</v>
      </c>
      <c r="AY113" s="303" t="s">
        <v>128</v>
      </c>
    </row>
    <row r="114" spans="2:51" s="300" customFormat="1" ht="11.25">
      <c r="B114" s="301"/>
      <c r="D114" s="302" t="s">
        <v>137</v>
      </c>
      <c r="E114" s="303" t="s">
        <v>3</v>
      </c>
      <c r="F114" s="304" t="s">
        <v>301</v>
      </c>
      <c r="H114" s="305">
        <v>61.3</v>
      </c>
      <c r="I114" s="7"/>
      <c r="L114" s="301"/>
      <c r="M114" s="306"/>
      <c r="N114" s="307"/>
      <c r="O114" s="307"/>
      <c r="P114" s="307"/>
      <c r="Q114" s="307"/>
      <c r="R114" s="307"/>
      <c r="S114" s="307"/>
      <c r="T114" s="308"/>
      <c r="AT114" s="303" t="s">
        <v>137</v>
      </c>
      <c r="AU114" s="303" t="s">
        <v>82</v>
      </c>
      <c r="AV114" s="300" t="s">
        <v>82</v>
      </c>
      <c r="AW114" s="300" t="s">
        <v>34</v>
      </c>
      <c r="AX114" s="300" t="s">
        <v>72</v>
      </c>
      <c r="AY114" s="303" t="s">
        <v>128</v>
      </c>
    </row>
    <row r="115" spans="2:51" s="300" customFormat="1" ht="11.25">
      <c r="B115" s="301"/>
      <c r="D115" s="302" t="s">
        <v>137</v>
      </c>
      <c r="E115" s="303" t="s">
        <v>3</v>
      </c>
      <c r="F115" s="304" t="s">
        <v>302</v>
      </c>
      <c r="H115" s="305">
        <v>131.6</v>
      </c>
      <c r="I115" s="7"/>
      <c r="L115" s="301"/>
      <c r="M115" s="306"/>
      <c r="N115" s="307"/>
      <c r="O115" s="307"/>
      <c r="P115" s="307"/>
      <c r="Q115" s="307"/>
      <c r="R115" s="307"/>
      <c r="S115" s="307"/>
      <c r="T115" s="308"/>
      <c r="AT115" s="303" t="s">
        <v>137</v>
      </c>
      <c r="AU115" s="303" t="s">
        <v>82</v>
      </c>
      <c r="AV115" s="300" t="s">
        <v>82</v>
      </c>
      <c r="AW115" s="300" t="s">
        <v>34</v>
      </c>
      <c r="AX115" s="300" t="s">
        <v>72</v>
      </c>
      <c r="AY115" s="303" t="s">
        <v>128</v>
      </c>
    </row>
    <row r="116" spans="2:51" s="300" customFormat="1" ht="11.25">
      <c r="B116" s="301"/>
      <c r="D116" s="302" t="s">
        <v>137</v>
      </c>
      <c r="E116" s="303" t="s">
        <v>3</v>
      </c>
      <c r="F116" s="304" t="s">
        <v>303</v>
      </c>
      <c r="H116" s="305">
        <v>0.9</v>
      </c>
      <c r="I116" s="7"/>
      <c r="L116" s="301"/>
      <c r="M116" s="306"/>
      <c r="N116" s="307"/>
      <c r="O116" s="307"/>
      <c r="P116" s="307"/>
      <c r="Q116" s="307"/>
      <c r="R116" s="307"/>
      <c r="S116" s="307"/>
      <c r="T116" s="308"/>
      <c r="AT116" s="303" t="s">
        <v>137</v>
      </c>
      <c r="AU116" s="303" t="s">
        <v>82</v>
      </c>
      <c r="AV116" s="300" t="s">
        <v>82</v>
      </c>
      <c r="AW116" s="300" t="s">
        <v>34</v>
      </c>
      <c r="AX116" s="300" t="s">
        <v>72</v>
      </c>
      <c r="AY116" s="303" t="s">
        <v>128</v>
      </c>
    </row>
    <row r="117" spans="2:51" s="318" customFormat="1" ht="11.25">
      <c r="B117" s="319"/>
      <c r="D117" s="302" t="s">
        <v>137</v>
      </c>
      <c r="E117" s="320" t="s">
        <v>3</v>
      </c>
      <c r="F117" s="321" t="s">
        <v>181</v>
      </c>
      <c r="H117" s="322">
        <v>2498.1000000000004</v>
      </c>
      <c r="I117" s="9"/>
      <c r="L117" s="319"/>
      <c r="M117" s="323"/>
      <c r="N117" s="324"/>
      <c r="O117" s="324"/>
      <c r="P117" s="324"/>
      <c r="Q117" s="324"/>
      <c r="R117" s="324"/>
      <c r="S117" s="324"/>
      <c r="T117" s="325"/>
      <c r="AT117" s="320" t="s">
        <v>137</v>
      </c>
      <c r="AU117" s="320" t="s">
        <v>82</v>
      </c>
      <c r="AV117" s="318" t="s">
        <v>135</v>
      </c>
      <c r="AW117" s="318" t="s">
        <v>34</v>
      </c>
      <c r="AX117" s="318" t="s">
        <v>79</v>
      </c>
      <c r="AY117" s="320" t="s">
        <v>128</v>
      </c>
    </row>
    <row r="118" spans="1:65" s="138" customFormat="1" ht="33" customHeight="1">
      <c r="A118" s="132"/>
      <c r="B118" s="133"/>
      <c r="C118" s="288" t="s">
        <v>160</v>
      </c>
      <c r="D118" s="288" t="s">
        <v>130</v>
      </c>
      <c r="E118" s="289" t="s">
        <v>310</v>
      </c>
      <c r="F118" s="290" t="s">
        <v>311</v>
      </c>
      <c r="G118" s="291" t="s">
        <v>141</v>
      </c>
      <c r="H118" s="292">
        <v>720</v>
      </c>
      <c r="I118" s="6"/>
      <c r="J118" s="293">
        <f>ROUND(I118*H118,2)</f>
        <v>0</v>
      </c>
      <c r="K118" s="290" t="s">
        <v>134</v>
      </c>
      <c r="L118" s="133"/>
      <c r="M118" s="294" t="s">
        <v>3</v>
      </c>
      <c r="N118" s="295" t="s">
        <v>43</v>
      </c>
      <c r="O118" s="175"/>
      <c r="P118" s="296">
        <f>O118*H118</f>
        <v>0</v>
      </c>
      <c r="Q118" s="296">
        <v>0</v>
      </c>
      <c r="R118" s="296">
        <f>Q118*H118</f>
        <v>0</v>
      </c>
      <c r="S118" s="296">
        <v>0</v>
      </c>
      <c r="T118" s="297">
        <f>S118*H118</f>
        <v>0</v>
      </c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R118" s="298" t="s">
        <v>135</v>
      </c>
      <c r="AT118" s="298" t="s">
        <v>130</v>
      </c>
      <c r="AU118" s="298" t="s">
        <v>82</v>
      </c>
      <c r="AY118" s="115" t="s">
        <v>128</v>
      </c>
      <c r="BE118" s="299">
        <f>IF(N118="základní",J118,0)</f>
        <v>0</v>
      </c>
      <c r="BF118" s="299">
        <f>IF(N118="snížená",J118,0)</f>
        <v>0</v>
      </c>
      <c r="BG118" s="299">
        <f>IF(N118="zákl. přenesená",J118,0)</f>
        <v>0</v>
      </c>
      <c r="BH118" s="299">
        <f>IF(N118="sníž. přenesená",J118,0)</f>
        <v>0</v>
      </c>
      <c r="BI118" s="299">
        <f>IF(N118="nulová",J118,0)</f>
        <v>0</v>
      </c>
      <c r="BJ118" s="115" t="s">
        <v>79</v>
      </c>
      <c r="BK118" s="299">
        <f>ROUND(I118*H118,2)</f>
        <v>0</v>
      </c>
      <c r="BL118" s="115" t="s">
        <v>135</v>
      </c>
      <c r="BM118" s="298" t="s">
        <v>312</v>
      </c>
    </row>
    <row r="119" spans="2:51" s="300" customFormat="1" ht="11.25">
      <c r="B119" s="301"/>
      <c r="D119" s="302" t="s">
        <v>137</v>
      </c>
      <c r="E119" s="303" t="s">
        <v>3</v>
      </c>
      <c r="F119" s="304" t="s">
        <v>313</v>
      </c>
      <c r="H119" s="305">
        <v>720</v>
      </c>
      <c r="I119" s="7"/>
      <c r="L119" s="301"/>
      <c r="M119" s="306"/>
      <c r="N119" s="307"/>
      <c r="O119" s="307"/>
      <c r="P119" s="307"/>
      <c r="Q119" s="307"/>
      <c r="R119" s="307"/>
      <c r="S119" s="307"/>
      <c r="T119" s="308"/>
      <c r="AT119" s="303" t="s">
        <v>137</v>
      </c>
      <c r="AU119" s="303" t="s">
        <v>82</v>
      </c>
      <c r="AV119" s="300" t="s">
        <v>82</v>
      </c>
      <c r="AW119" s="300" t="s">
        <v>34</v>
      </c>
      <c r="AX119" s="300" t="s">
        <v>79</v>
      </c>
      <c r="AY119" s="303" t="s">
        <v>128</v>
      </c>
    </row>
    <row r="120" spans="1:65" s="138" customFormat="1" ht="48">
      <c r="A120" s="132"/>
      <c r="B120" s="133"/>
      <c r="C120" s="288" t="s">
        <v>165</v>
      </c>
      <c r="D120" s="288" t="s">
        <v>130</v>
      </c>
      <c r="E120" s="289" t="s">
        <v>314</v>
      </c>
      <c r="F120" s="290" t="s">
        <v>315</v>
      </c>
      <c r="G120" s="291" t="s">
        <v>141</v>
      </c>
      <c r="H120" s="292">
        <v>4156.1</v>
      </c>
      <c r="I120" s="6"/>
      <c r="J120" s="293">
        <f>ROUND(I120*H120,2)</f>
        <v>0</v>
      </c>
      <c r="K120" s="290" t="s">
        <v>134</v>
      </c>
      <c r="L120" s="133"/>
      <c r="M120" s="294" t="s">
        <v>3</v>
      </c>
      <c r="N120" s="295" t="s">
        <v>43</v>
      </c>
      <c r="O120" s="175"/>
      <c r="P120" s="296">
        <f>O120*H120</f>
        <v>0</v>
      </c>
      <c r="Q120" s="296">
        <v>0</v>
      </c>
      <c r="R120" s="296">
        <f>Q120*H120</f>
        <v>0</v>
      </c>
      <c r="S120" s="296">
        <v>0</v>
      </c>
      <c r="T120" s="297">
        <f>S120*H120</f>
        <v>0</v>
      </c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R120" s="298" t="s">
        <v>135</v>
      </c>
      <c r="AT120" s="298" t="s">
        <v>130</v>
      </c>
      <c r="AU120" s="298" t="s">
        <v>82</v>
      </c>
      <c r="AY120" s="115" t="s">
        <v>128</v>
      </c>
      <c r="BE120" s="299">
        <f>IF(N120="základní",J120,0)</f>
        <v>0</v>
      </c>
      <c r="BF120" s="299">
        <f>IF(N120="snížená",J120,0)</f>
        <v>0</v>
      </c>
      <c r="BG120" s="299">
        <f>IF(N120="zákl. přenesená",J120,0)</f>
        <v>0</v>
      </c>
      <c r="BH120" s="299">
        <f>IF(N120="sníž. přenesená",J120,0)</f>
        <v>0</v>
      </c>
      <c r="BI120" s="299">
        <f>IF(N120="nulová",J120,0)</f>
        <v>0</v>
      </c>
      <c r="BJ120" s="115" t="s">
        <v>79</v>
      </c>
      <c r="BK120" s="299">
        <f>ROUND(I120*H120,2)</f>
        <v>0</v>
      </c>
      <c r="BL120" s="115" t="s">
        <v>135</v>
      </c>
      <c r="BM120" s="298" t="s">
        <v>316</v>
      </c>
    </row>
    <row r="121" spans="2:51" s="300" customFormat="1" ht="11.25">
      <c r="B121" s="301"/>
      <c r="D121" s="302" t="s">
        <v>137</v>
      </c>
      <c r="E121" s="303" t="s">
        <v>3</v>
      </c>
      <c r="F121" s="304" t="s">
        <v>317</v>
      </c>
      <c r="H121" s="305">
        <v>4156.1</v>
      </c>
      <c r="I121" s="7"/>
      <c r="L121" s="301"/>
      <c r="M121" s="338"/>
      <c r="N121" s="339"/>
      <c r="O121" s="339"/>
      <c r="P121" s="339"/>
      <c r="Q121" s="339"/>
      <c r="R121" s="339"/>
      <c r="S121" s="339"/>
      <c r="T121" s="340"/>
      <c r="AT121" s="303" t="s">
        <v>137</v>
      </c>
      <c r="AU121" s="303" t="s">
        <v>82</v>
      </c>
      <c r="AV121" s="300" t="s">
        <v>82</v>
      </c>
      <c r="AW121" s="300" t="s">
        <v>34</v>
      </c>
      <c r="AX121" s="300" t="s">
        <v>79</v>
      </c>
      <c r="AY121" s="303" t="s">
        <v>128</v>
      </c>
    </row>
    <row r="122" spans="1:31" s="138" customFormat="1" ht="6.95" customHeight="1">
      <c r="A122" s="132"/>
      <c r="B122" s="154"/>
      <c r="C122" s="155"/>
      <c r="D122" s="155"/>
      <c r="E122" s="155"/>
      <c r="F122" s="155"/>
      <c r="G122" s="155"/>
      <c r="H122" s="155"/>
      <c r="I122" s="107"/>
      <c r="J122" s="155"/>
      <c r="K122" s="155"/>
      <c r="L122" s="133"/>
      <c r="M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</sheetData>
  <sheetProtection algorithmName="SHA-512" hashValue="kagH6lE3xN+xNZOrOZc7dN3Qvie5eQSX0/8ZDLtz0EXkCHtSO9lYD1dCZBxLpJJKZLn8Ty60aUQwwMdWcNO8TA==" saltValue="T+mVjSgCOubiRE0Ua8T42Q==" spinCount="100000" sheet="1" objects="1" scenarios="1"/>
  <autoFilter ref="C86:K12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3"/>
  <sheetViews>
    <sheetView showGridLines="0" workbookViewId="0" topLeftCell="A1">
      <selection activeCell="I27" sqref="I27"/>
    </sheetView>
  </sheetViews>
  <sheetFormatPr defaultColWidth="9.140625" defaultRowHeight="12"/>
  <cols>
    <col min="1" max="1" width="8.28125" style="112" customWidth="1"/>
    <col min="2" max="2" width="1.1484375" style="112" customWidth="1"/>
    <col min="3" max="3" width="4.140625" style="112" customWidth="1"/>
    <col min="4" max="4" width="4.28125" style="112" customWidth="1"/>
    <col min="5" max="5" width="17.140625" style="112" customWidth="1"/>
    <col min="6" max="6" width="50.8515625" style="112" customWidth="1"/>
    <col min="7" max="7" width="7.421875" style="112" customWidth="1"/>
    <col min="8" max="8" width="14.00390625" style="112" customWidth="1"/>
    <col min="9" max="9" width="15.8515625" style="101" customWidth="1"/>
    <col min="10" max="11" width="22.28125" style="112" customWidth="1"/>
    <col min="12" max="12" width="9.28125" style="112" customWidth="1"/>
    <col min="13" max="13" width="10.8515625" style="112" hidden="1" customWidth="1"/>
    <col min="14" max="14" width="9.28125" style="112" hidden="1" customWidth="1"/>
    <col min="15" max="20" width="14.140625" style="112" hidden="1" customWidth="1"/>
    <col min="21" max="21" width="16.28125" style="112" hidden="1" customWidth="1"/>
    <col min="22" max="22" width="12.28125" style="112" customWidth="1"/>
    <col min="23" max="23" width="16.28125" style="112" customWidth="1"/>
    <col min="24" max="24" width="12.281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28125" style="112" customWidth="1"/>
    <col min="29" max="29" width="11.00390625" style="112" customWidth="1"/>
    <col min="30" max="30" width="15.00390625" style="112" customWidth="1"/>
    <col min="31" max="31" width="16.28125" style="112" customWidth="1"/>
    <col min="32" max="43" width="9.28125" style="112" customWidth="1"/>
    <col min="44" max="65" width="9.28125" style="112" hidden="1" customWidth="1"/>
    <col min="66" max="16384" width="9.28125" style="112" customWidth="1"/>
  </cols>
  <sheetData>
    <row r="1" ht="12"/>
    <row r="2" spans="12:46" ht="36.95" customHeight="1">
      <c r="L2" s="113" t="s">
        <v>6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115" t="s">
        <v>96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02"/>
      <c r="J3" s="117"/>
      <c r="K3" s="117"/>
      <c r="L3" s="118"/>
      <c r="AT3" s="115" t="s">
        <v>82</v>
      </c>
    </row>
    <row r="4" spans="2:46" ht="24.95" customHeight="1">
      <c r="B4" s="118"/>
      <c r="D4" s="119" t="s">
        <v>100</v>
      </c>
      <c r="L4" s="118"/>
      <c r="M4" s="230" t="s">
        <v>11</v>
      </c>
      <c r="AT4" s="115" t="s">
        <v>4</v>
      </c>
    </row>
    <row r="5" spans="2:12" ht="6.95" customHeight="1">
      <c r="B5" s="118"/>
      <c r="L5" s="118"/>
    </row>
    <row r="6" spans="2:12" ht="12" customHeight="1">
      <c r="B6" s="118"/>
      <c r="D6" s="128" t="s">
        <v>17</v>
      </c>
      <c r="L6" s="118"/>
    </row>
    <row r="7" spans="2:12" ht="16.5" customHeight="1">
      <c r="B7" s="118"/>
      <c r="E7" s="231" t="str">
        <f>'Rekapitulace stavby'!K6</f>
        <v>Rybník U čtvrtí Dolní, k.ú.Prostřední Vydří</v>
      </c>
      <c r="F7" s="232"/>
      <c r="G7" s="232"/>
      <c r="H7" s="232"/>
      <c r="L7" s="118"/>
    </row>
    <row r="8" spans="1:31" s="138" customFormat="1" ht="12" customHeight="1">
      <c r="A8" s="132"/>
      <c r="B8" s="133"/>
      <c r="C8" s="132"/>
      <c r="D8" s="128" t="s">
        <v>101</v>
      </c>
      <c r="E8" s="132"/>
      <c r="F8" s="132"/>
      <c r="G8" s="132"/>
      <c r="H8" s="132"/>
      <c r="I8" s="106"/>
      <c r="J8" s="132"/>
      <c r="K8" s="132"/>
      <c r="L8" s="234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38" customFormat="1" ht="16.5" customHeight="1">
      <c r="A9" s="132"/>
      <c r="B9" s="133"/>
      <c r="C9" s="132"/>
      <c r="D9" s="132"/>
      <c r="E9" s="163" t="s">
        <v>318</v>
      </c>
      <c r="F9" s="233"/>
      <c r="G9" s="233"/>
      <c r="H9" s="233"/>
      <c r="I9" s="106"/>
      <c r="J9" s="132"/>
      <c r="K9" s="132"/>
      <c r="L9" s="2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8" customFormat="1" ht="11.25">
      <c r="A10" s="132"/>
      <c r="B10" s="133"/>
      <c r="C10" s="132"/>
      <c r="D10" s="132"/>
      <c r="E10" s="132"/>
      <c r="F10" s="132"/>
      <c r="G10" s="132"/>
      <c r="H10" s="132"/>
      <c r="I10" s="106"/>
      <c r="J10" s="132"/>
      <c r="K10" s="132"/>
      <c r="L10" s="2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8" customFormat="1" ht="12" customHeight="1">
      <c r="A11" s="132"/>
      <c r="B11" s="133"/>
      <c r="C11" s="132"/>
      <c r="D11" s="128" t="s">
        <v>19</v>
      </c>
      <c r="E11" s="132"/>
      <c r="F11" s="129" t="s">
        <v>81</v>
      </c>
      <c r="G11" s="132"/>
      <c r="H11" s="132"/>
      <c r="I11" s="104" t="s">
        <v>21</v>
      </c>
      <c r="J11" s="129" t="s">
        <v>3</v>
      </c>
      <c r="K11" s="132"/>
      <c r="L11" s="2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8" customFormat="1" ht="12" customHeight="1">
      <c r="A12" s="132"/>
      <c r="B12" s="133"/>
      <c r="C12" s="132"/>
      <c r="D12" s="128" t="s">
        <v>22</v>
      </c>
      <c r="E12" s="132"/>
      <c r="F12" s="129" t="s">
        <v>23</v>
      </c>
      <c r="G12" s="132"/>
      <c r="H12" s="132"/>
      <c r="I12" s="104" t="s">
        <v>24</v>
      </c>
      <c r="J12" s="235" t="str">
        <f>'Rekapitulace stavby'!AN8</f>
        <v>22. 2. 2021</v>
      </c>
      <c r="K12" s="132"/>
      <c r="L12" s="2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8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06"/>
      <c r="J13" s="132"/>
      <c r="K13" s="132"/>
      <c r="L13" s="2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8" customFormat="1" ht="12" customHeight="1">
      <c r="A14" s="132"/>
      <c r="B14" s="133"/>
      <c r="C14" s="132"/>
      <c r="D14" s="128" t="s">
        <v>26</v>
      </c>
      <c r="E14" s="132"/>
      <c r="F14" s="132"/>
      <c r="G14" s="132"/>
      <c r="H14" s="132"/>
      <c r="I14" s="104" t="s">
        <v>27</v>
      </c>
      <c r="J14" s="129" t="str">
        <f>IF('Rekapitulace stavby'!AN10="","",'Rekapitulace stavby'!AN10)</f>
        <v/>
      </c>
      <c r="K14" s="132"/>
      <c r="L14" s="2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8" customFormat="1" ht="18" customHeight="1">
      <c r="A15" s="132"/>
      <c r="B15" s="133"/>
      <c r="C15" s="132"/>
      <c r="D15" s="132"/>
      <c r="E15" s="129" t="str">
        <f>IF('Rekapitulace stavby'!E11="","",'Rekapitulace stavby'!E11)</f>
        <v xml:space="preserve"> </v>
      </c>
      <c r="F15" s="132"/>
      <c r="G15" s="132"/>
      <c r="H15" s="132"/>
      <c r="I15" s="104" t="s">
        <v>29</v>
      </c>
      <c r="J15" s="129" t="str">
        <f>IF('Rekapitulace stavby'!AN11="","",'Rekapitulace stavby'!AN11)</f>
        <v/>
      </c>
      <c r="K15" s="132"/>
      <c r="L15" s="2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8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06"/>
      <c r="J16" s="132"/>
      <c r="K16" s="132"/>
      <c r="L16" s="2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8" customFormat="1" ht="12" customHeight="1">
      <c r="A17" s="132"/>
      <c r="B17" s="133"/>
      <c r="C17" s="132"/>
      <c r="D17" s="128" t="s">
        <v>30</v>
      </c>
      <c r="E17" s="132"/>
      <c r="F17" s="132"/>
      <c r="G17" s="132"/>
      <c r="H17" s="132"/>
      <c r="I17" s="104" t="s">
        <v>27</v>
      </c>
      <c r="J17" s="3" t="str">
        <f>'Rekapitulace stavby'!AN13</f>
        <v>Vyplň údaj</v>
      </c>
      <c r="K17" s="132"/>
      <c r="L17" s="2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8" customFormat="1" ht="18" customHeight="1">
      <c r="A18" s="132"/>
      <c r="B18" s="133"/>
      <c r="C18" s="132"/>
      <c r="D18" s="132"/>
      <c r="E18" s="92" t="str">
        <f>'Rekapitulace stavby'!E14</f>
        <v>Vyplň údaj</v>
      </c>
      <c r="F18" s="103"/>
      <c r="G18" s="103"/>
      <c r="H18" s="103"/>
      <c r="I18" s="104" t="s">
        <v>29</v>
      </c>
      <c r="J18" s="3" t="str">
        <f>'Rekapitulace stavby'!AN14</f>
        <v>Vyplň údaj</v>
      </c>
      <c r="K18" s="132"/>
      <c r="L18" s="2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8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06"/>
      <c r="J19" s="132"/>
      <c r="K19" s="132"/>
      <c r="L19" s="2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8" customFormat="1" ht="12" customHeight="1">
      <c r="A20" s="132"/>
      <c r="B20" s="133"/>
      <c r="C20" s="132"/>
      <c r="D20" s="128" t="s">
        <v>32</v>
      </c>
      <c r="E20" s="132"/>
      <c r="F20" s="132"/>
      <c r="G20" s="132"/>
      <c r="H20" s="132"/>
      <c r="I20" s="104" t="s">
        <v>27</v>
      </c>
      <c r="J20" s="129" t="s">
        <v>3</v>
      </c>
      <c r="K20" s="132"/>
      <c r="L20" s="2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8" customFormat="1" ht="18" customHeight="1">
      <c r="A21" s="132"/>
      <c r="B21" s="133"/>
      <c r="C21" s="132"/>
      <c r="D21" s="132"/>
      <c r="E21" s="129" t="s">
        <v>33</v>
      </c>
      <c r="F21" s="132"/>
      <c r="G21" s="132"/>
      <c r="H21" s="132"/>
      <c r="I21" s="104" t="s">
        <v>29</v>
      </c>
      <c r="J21" s="129" t="s">
        <v>3</v>
      </c>
      <c r="K21" s="132"/>
      <c r="L21" s="2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8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06"/>
      <c r="J22" s="132"/>
      <c r="K22" s="132"/>
      <c r="L22" s="2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8" customFormat="1" ht="12" customHeight="1">
      <c r="A23" s="132"/>
      <c r="B23" s="133"/>
      <c r="C23" s="132"/>
      <c r="D23" s="128" t="s">
        <v>35</v>
      </c>
      <c r="E23" s="132"/>
      <c r="F23" s="132"/>
      <c r="G23" s="132"/>
      <c r="H23" s="132"/>
      <c r="I23" s="104" t="s">
        <v>27</v>
      </c>
      <c r="J23" s="129" t="str">
        <f>IF('Rekapitulace stavby'!AN19="","",'Rekapitulace stavby'!AN19)</f>
        <v/>
      </c>
      <c r="K23" s="132"/>
      <c r="L23" s="2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8" customFormat="1" ht="18" customHeight="1">
      <c r="A24" s="132"/>
      <c r="B24" s="133"/>
      <c r="C24" s="132"/>
      <c r="D24" s="132"/>
      <c r="E24" s="129" t="str">
        <f>IF('Rekapitulace stavby'!E20="","",'Rekapitulace stavby'!E20)</f>
        <v xml:space="preserve"> </v>
      </c>
      <c r="F24" s="132"/>
      <c r="G24" s="132"/>
      <c r="H24" s="132"/>
      <c r="I24" s="104" t="s">
        <v>29</v>
      </c>
      <c r="J24" s="129" t="str">
        <f>IF('Rekapitulace stavby'!AN20="","",'Rekapitulace stavby'!AN20)</f>
        <v/>
      </c>
      <c r="K24" s="132"/>
      <c r="L24" s="2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8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06"/>
      <c r="J25" s="132"/>
      <c r="K25" s="132"/>
      <c r="L25" s="2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8" customFormat="1" ht="12" customHeight="1">
      <c r="A26" s="132"/>
      <c r="B26" s="133"/>
      <c r="C26" s="132"/>
      <c r="D26" s="128" t="s">
        <v>36</v>
      </c>
      <c r="E26" s="132"/>
      <c r="F26" s="132"/>
      <c r="G26" s="132"/>
      <c r="H26" s="132"/>
      <c r="I26" s="106"/>
      <c r="J26" s="132"/>
      <c r="K26" s="132"/>
      <c r="L26" s="2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239" customFormat="1" ht="71.25" customHeight="1">
      <c r="A27" s="236"/>
      <c r="B27" s="237"/>
      <c r="C27" s="236"/>
      <c r="D27" s="236"/>
      <c r="E27" s="130" t="s">
        <v>37</v>
      </c>
      <c r="F27" s="130"/>
      <c r="G27" s="130"/>
      <c r="H27" s="130"/>
      <c r="I27" s="331"/>
      <c r="J27" s="236"/>
      <c r="K27" s="236"/>
      <c r="L27" s="238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138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06"/>
      <c r="J28" s="132"/>
      <c r="K28" s="132"/>
      <c r="L28" s="2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38" customFormat="1" ht="6.95" customHeight="1">
      <c r="A29" s="132"/>
      <c r="B29" s="133"/>
      <c r="C29" s="132"/>
      <c r="D29" s="187"/>
      <c r="E29" s="187"/>
      <c r="F29" s="187"/>
      <c r="G29" s="187"/>
      <c r="H29" s="187"/>
      <c r="I29" s="110"/>
      <c r="J29" s="187"/>
      <c r="K29" s="187"/>
      <c r="L29" s="2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38" customFormat="1" ht="25.35" customHeight="1">
      <c r="A30" s="132"/>
      <c r="B30" s="133"/>
      <c r="C30" s="132"/>
      <c r="D30" s="240" t="s">
        <v>38</v>
      </c>
      <c r="E30" s="132"/>
      <c r="F30" s="132"/>
      <c r="G30" s="132"/>
      <c r="H30" s="132"/>
      <c r="I30" s="106"/>
      <c r="J30" s="241">
        <f>ROUND(J85,2)</f>
        <v>0</v>
      </c>
      <c r="K30" s="132"/>
      <c r="L30" s="2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8" customFormat="1" ht="6.95" customHeight="1">
      <c r="A31" s="132"/>
      <c r="B31" s="133"/>
      <c r="C31" s="132"/>
      <c r="D31" s="187"/>
      <c r="E31" s="187"/>
      <c r="F31" s="187"/>
      <c r="G31" s="187"/>
      <c r="H31" s="187"/>
      <c r="I31" s="110"/>
      <c r="J31" s="187"/>
      <c r="K31" s="187"/>
      <c r="L31" s="2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8" customFormat="1" ht="14.45" customHeight="1">
      <c r="A32" s="132"/>
      <c r="B32" s="133"/>
      <c r="C32" s="132"/>
      <c r="D32" s="132"/>
      <c r="E32" s="132"/>
      <c r="F32" s="242" t="s">
        <v>40</v>
      </c>
      <c r="G32" s="132"/>
      <c r="H32" s="132"/>
      <c r="I32" s="332" t="s">
        <v>39</v>
      </c>
      <c r="J32" s="242" t="s">
        <v>41</v>
      </c>
      <c r="K32" s="132"/>
      <c r="L32" s="2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8" customFormat="1" ht="14.45" customHeight="1">
      <c r="A33" s="132"/>
      <c r="B33" s="133"/>
      <c r="C33" s="132"/>
      <c r="D33" s="243" t="s">
        <v>42</v>
      </c>
      <c r="E33" s="128" t="s">
        <v>43</v>
      </c>
      <c r="F33" s="244">
        <f>ROUND((SUM(BE85:BE152)),2)</f>
        <v>0</v>
      </c>
      <c r="G33" s="132"/>
      <c r="H33" s="132"/>
      <c r="I33" s="333">
        <v>0.21</v>
      </c>
      <c r="J33" s="244">
        <f>ROUND(((SUM(BE85:BE152))*I33),2)</f>
        <v>0</v>
      </c>
      <c r="K33" s="132"/>
      <c r="L33" s="2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8" customFormat="1" ht="14.45" customHeight="1">
      <c r="A34" s="132"/>
      <c r="B34" s="133"/>
      <c r="C34" s="132"/>
      <c r="D34" s="132"/>
      <c r="E34" s="128" t="s">
        <v>44</v>
      </c>
      <c r="F34" s="244">
        <f>ROUND((SUM(BF85:BF152)),2)</f>
        <v>0</v>
      </c>
      <c r="G34" s="132"/>
      <c r="H34" s="132"/>
      <c r="I34" s="333">
        <v>0.15</v>
      </c>
      <c r="J34" s="244">
        <f>ROUND(((SUM(BF85:BF152))*I34),2)</f>
        <v>0</v>
      </c>
      <c r="K34" s="132"/>
      <c r="L34" s="2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8" customFormat="1" ht="14.45" customHeight="1" hidden="1">
      <c r="A35" s="132"/>
      <c r="B35" s="133"/>
      <c r="C35" s="132"/>
      <c r="D35" s="132"/>
      <c r="E35" s="128" t="s">
        <v>45</v>
      </c>
      <c r="F35" s="244">
        <f>ROUND((SUM(BG85:BG152)),2)</f>
        <v>0</v>
      </c>
      <c r="G35" s="132"/>
      <c r="H35" s="132"/>
      <c r="I35" s="333">
        <v>0.21</v>
      </c>
      <c r="J35" s="244">
        <f>0</f>
        <v>0</v>
      </c>
      <c r="K35" s="132"/>
      <c r="L35" s="2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8" customFormat="1" ht="14.45" customHeight="1" hidden="1">
      <c r="A36" s="132"/>
      <c r="B36" s="133"/>
      <c r="C36" s="132"/>
      <c r="D36" s="132"/>
      <c r="E36" s="128" t="s">
        <v>46</v>
      </c>
      <c r="F36" s="244">
        <f>ROUND((SUM(BH85:BH152)),2)</f>
        <v>0</v>
      </c>
      <c r="G36" s="132"/>
      <c r="H36" s="132"/>
      <c r="I36" s="333">
        <v>0.15</v>
      </c>
      <c r="J36" s="244">
        <f>0</f>
        <v>0</v>
      </c>
      <c r="K36" s="132"/>
      <c r="L36" s="2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8" customFormat="1" ht="14.45" customHeight="1" hidden="1">
      <c r="A37" s="132"/>
      <c r="B37" s="133"/>
      <c r="C37" s="132"/>
      <c r="D37" s="132"/>
      <c r="E37" s="128" t="s">
        <v>47</v>
      </c>
      <c r="F37" s="244">
        <f>ROUND((SUM(BI85:BI152)),2)</f>
        <v>0</v>
      </c>
      <c r="G37" s="132"/>
      <c r="H37" s="132"/>
      <c r="I37" s="333">
        <v>0</v>
      </c>
      <c r="J37" s="244">
        <f>0</f>
        <v>0</v>
      </c>
      <c r="K37" s="132"/>
      <c r="L37" s="2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8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06"/>
      <c r="J38" s="132"/>
      <c r="K38" s="132"/>
      <c r="L38" s="2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8" customFormat="1" ht="25.35" customHeight="1">
      <c r="A39" s="132"/>
      <c r="B39" s="133"/>
      <c r="C39" s="245"/>
      <c r="D39" s="246" t="s">
        <v>48</v>
      </c>
      <c r="E39" s="179"/>
      <c r="F39" s="179"/>
      <c r="G39" s="247" t="s">
        <v>49</v>
      </c>
      <c r="H39" s="248" t="s">
        <v>50</v>
      </c>
      <c r="I39" s="109"/>
      <c r="J39" s="249">
        <f>SUM(J30:J37)</f>
        <v>0</v>
      </c>
      <c r="K39" s="250"/>
      <c r="L39" s="2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8" customFormat="1" ht="14.45" customHeight="1">
      <c r="A40" s="132"/>
      <c r="B40" s="154"/>
      <c r="C40" s="155"/>
      <c r="D40" s="155"/>
      <c r="E40" s="155"/>
      <c r="F40" s="155"/>
      <c r="G40" s="155"/>
      <c r="H40" s="155"/>
      <c r="I40" s="107"/>
      <c r="J40" s="155"/>
      <c r="K40" s="155"/>
      <c r="L40" s="2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4" spans="1:31" s="138" customFormat="1" ht="6.95" customHeight="1">
      <c r="A44" s="132"/>
      <c r="B44" s="156"/>
      <c r="C44" s="157"/>
      <c r="D44" s="157"/>
      <c r="E44" s="157"/>
      <c r="F44" s="157"/>
      <c r="G44" s="157"/>
      <c r="H44" s="157"/>
      <c r="I44" s="108"/>
      <c r="J44" s="157"/>
      <c r="K44" s="157"/>
      <c r="L44" s="234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1:31" s="138" customFormat="1" ht="24.95" customHeight="1">
      <c r="A45" s="132"/>
      <c r="B45" s="133"/>
      <c r="C45" s="119" t="s">
        <v>105</v>
      </c>
      <c r="D45" s="132"/>
      <c r="E45" s="132"/>
      <c r="F45" s="132"/>
      <c r="G45" s="132"/>
      <c r="H45" s="132"/>
      <c r="I45" s="106"/>
      <c r="J45" s="132"/>
      <c r="K45" s="132"/>
      <c r="L45" s="234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s="138" customFormat="1" ht="6.95" customHeight="1">
      <c r="A46" s="132"/>
      <c r="B46" s="133"/>
      <c r="C46" s="132"/>
      <c r="D46" s="132"/>
      <c r="E46" s="132"/>
      <c r="F46" s="132"/>
      <c r="G46" s="132"/>
      <c r="H46" s="132"/>
      <c r="I46" s="106"/>
      <c r="J46" s="132"/>
      <c r="K46" s="132"/>
      <c r="L46" s="2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8" customFormat="1" ht="12" customHeight="1">
      <c r="A47" s="132"/>
      <c r="B47" s="133"/>
      <c r="C47" s="128" t="s">
        <v>17</v>
      </c>
      <c r="D47" s="132"/>
      <c r="E47" s="132"/>
      <c r="F47" s="132"/>
      <c r="G47" s="132"/>
      <c r="H47" s="132"/>
      <c r="I47" s="106"/>
      <c r="J47" s="132"/>
      <c r="K47" s="132"/>
      <c r="L47" s="2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8" customFormat="1" ht="16.5" customHeight="1">
      <c r="A48" s="132"/>
      <c r="B48" s="133"/>
      <c r="C48" s="132"/>
      <c r="D48" s="132"/>
      <c r="E48" s="231" t="str">
        <f>E7</f>
        <v>Rybník U čtvrtí Dolní, k.ú.Prostřední Vydří</v>
      </c>
      <c r="F48" s="232"/>
      <c r="G48" s="232"/>
      <c r="H48" s="232"/>
      <c r="I48" s="106"/>
      <c r="J48" s="132"/>
      <c r="K48" s="132"/>
      <c r="L48" s="2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8" customFormat="1" ht="12" customHeight="1">
      <c r="A49" s="132"/>
      <c r="B49" s="133"/>
      <c r="C49" s="128" t="s">
        <v>101</v>
      </c>
      <c r="D49" s="132"/>
      <c r="E49" s="132"/>
      <c r="F49" s="132"/>
      <c r="G49" s="132"/>
      <c r="H49" s="132"/>
      <c r="I49" s="106"/>
      <c r="J49" s="132"/>
      <c r="K49" s="132"/>
      <c r="L49" s="2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8" customFormat="1" ht="16.5" customHeight="1">
      <c r="A50" s="132"/>
      <c r="B50" s="133"/>
      <c r="C50" s="132"/>
      <c r="D50" s="132"/>
      <c r="E50" s="163" t="str">
        <f>E9</f>
        <v>SO 02 - Odběrný objekt</v>
      </c>
      <c r="F50" s="233"/>
      <c r="G50" s="233"/>
      <c r="H50" s="233"/>
      <c r="I50" s="106"/>
      <c r="J50" s="132"/>
      <c r="K50" s="132"/>
      <c r="L50" s="2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s="138" customFormat="1" ht="6.95" customHeight="1">
      <c r="A51" s="132"/>
      <c r="B51" s="133"/>
      <c r="C51" s="132"/>
      <c r="D51" s="132"/>
      <c r="E51" s="132"/>
      <c r="F51" s="132"/>
      <c r="G51" s="132"/>
      <c r="H51" s="132"/>
      <c r="I51" s="106"/>
      <c r="J51" s="132"/>
      <c r="K51" s="132"/>
      <c r="L51" s="234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138" customFormat="1" ht="12" customHeight="1">
      <c r="A52" s="132"/>
      <c r="B52" s="133"/>
      <c r="C52" s="128" t="s">
        <v>22</v>
      </c>
      <c r="D52" s="132"/>
      <c r="E52" s="132"/>
      <c r="F52" s="129" t="str">
        <f>F12</f>
        <v>k.ú.Prostřední Vydří</v>
      </c>
      <c r="G52" s="132"/>
      <c r="H52" s="132"/>
      <c r="I52" s="104" t="s">
        <v>24</v>
      </c>
      <c r="J52" s="235" t="str">
        <f>IF(J12="","",J12)</f>
        <v>22. 2. 2021</v>
      </c>
      <c r="K52" s="132"/>
      <c r="L52" s="2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8" customFormat="1" ht="6.95" customHeight="1">
      <c r="A53" s="132"/>
      <c r="B53" s="133"/>
      <c r="C53" s="132"/>
      <c r="D53" s="132"/>
      <c r="E53" s="132"/>
      <c r="F53" s="132"/>
      <c r="G53" s="132"/>
      <c r="H53" s="132"/>
      <c r="I53" s="106"/>
      <c r="J53" s="132"/>
      <c r="K53" s="132"/>
      <c r="L53" s="2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8" customFormat="1" ht="25.7" customHeight="1">
      <c r="A54" s="132"/>
      <c r="B54" s="133"/>
      <c r="C54" s="128" t="s">
        <v>26</v>
      </c>
      <c r="D54" s="132"/>
      <c r="E54" s="132"/>
      <c r="F54" s="129" t="str">
        <f>E15</f>
        <v xml:space="preserve"> </v>
      </c>
      <c r="G54" s="132"/>
      <c r="H54" s="132"/>
      <c r="I54" s="104" t="s">
        <v>32</v>
      </c>
      <c r="J54" s="251" t="str">
        <f>E21</f>
        <v>Ing.Zdeněk Hejtman, Dačice</v>
      </c>
      <c r="K54" s="132"/>
      <c r="L54" s="2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8" customFormat="1" ht="15.2" customHeight="1">
      <c r="A55" s="132"/>
      <c r="B55" s="133"/>
      <c r="C55" s="128" t="s">
        <v>30</v>
      </c>
      <c r="D55" s="132"/>
      <c r="E55" s="132"/>
      <c r="F55" s="129" t="str">
        <f>IF(E18="","",E18)</f>
        <v>Vyplň údaj</v>
      </c>
      <c r="G55" s="132"/>
      <c r="H55" s="132"/>
      <c r="I55" s="104" t="s">
        <v>35</v>
      </c>
      <c r="J55" s="251" t="str">
        <f>E24</f>
        <v xml:space="preserve"> </v>
      </c>
      <c r="K55" s="132"/>
      <c r="L55" s="2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8" customFormat="1" ht="10.35" customHeight="1">
      <c r="A56" s="132"/>
      <c r="B56" s="133"/>
      <c r="C56" s="132"/>
      <c r="D56" s="132"/>
      <c r="E56" s="132"/>
      <c r="F56" s="132"/>
      <c r="G56" s="132"/>
      <c r="H56" s="132"/>
      <c r="I56" s="106"/>
      <c r="J56" s="132"/>
      <c r="K56" s="132"/>
      <c r="L56" s="2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8" customFormat="1" ht="29.25" customHeight="1">
      <c r="A57" s="132"/>
      <c r="B57" s="133"/>
      <c r="C57" s="252" t="s">
        <v>106</v>
      </c>
      <c r="D57" s="245"/>
      <c r="E57" s="245"/>
      <c r="F57" s="245"/>
      <c r="G57" s="245"/>
      <c r="H57" s="245"/>
      <c r="I57" s="334"/>
      <c r="J57" s="253" t="s">
        <v>107</v>
      </c>
      <c r="K57" s="245"/>
      <c r="L57" s="2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8" customFormat="1" ht="10.35" customHeight="1">
      <c r="A58" s="132"/>
      <c r="B58" s="133"/>
      <c r="C58" s="132"/>
      <c r="D58" s="132"/>
      <c r="E58" s="132"/>
      <c r="F58" s="132"/>
      <c r="G58" s="132"/>
      <c r="H58" s="132"/>
      <c r="I58" s="106"/>
      <c r="J58" s="132"/>
      <c r="K58" s="132"/>
      <c r="L58" s="2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47" s="138" customFormat="1" ht="22.9" customHeight="1">
      <c r="A59" s="132"/>
      <c r="B59" s="133"/>
      <c r="C59" s="254" t="s">
        <v>70</v>
      </c>
      <c r="D59" s="132"/>
      <c r="E59" s="132"/>
      <c r="F59" s="132"/>
      <c r="G59" s="132"/>
      <c r="H59" s="132"/>
      <c r="I59" s="106"/>
      <c r="J59" s="241">
        <f>J85</f>
        <v>0</v>
      </c>
      <c r="K59" s="132"/>
      <c r="L59" s="2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U59" s="115" t="s">
        <v>108</v>
      </c>
    </row>
    <row r="60" spans="2:12" s="255" customFormat="1" ht="24.95" customHeight="1">
      <c r="B60" s="256"/>
      <c r="D60" s="257" t="s">
        <v>109</v>
      </c>
      <c r="E60" s="258"/>
      <c r="F60" s="258"/>
      <c r="G60" s="258"/>
      <c r="H60" s="258"/>
      <c r="I60" s="335"/>
      <c r="J60" s="259">
        <f>J86</f>
        <v>0</v>
      </c>
      <c r="L60" s="256"/>
    </row>
    <row r="61" spans="2:12" s="217" customFormat="1" ht="19.9" customHeight="1">
      <c r="B61" s="260"/>
      <c r="D61" s="261" t="s">
        <v>110</v>
      </c>
      <c r="E61" s="262"/>
      <c r="F61" s="262"/>
      <c r="G61" s="262"/>
      <c r="H61" s="262"/>
      <c r="I61" s="336"/>
      <c r="J61" s="263">
        <f>J87</f>
        <v>0</v>
      </c>
      <c r="L61" s="260"/>
    </row>
    <row r="62" spans="2:12" s="217" customFormat="1" ht="19.9" customHeight="1">
      <c r="B62" s="260"/>
      <c r="D62" s="261" t="s">
        <v>208</v>
      </c>
      <c r="E62" s="262"/>
      <c r="F62" s="262"/>
      <c r="G62" s="262"/>
      <c r="H62" s="262"/>
      <c r="I62" s="336"/>
      <c r="J62" s="263">
        <f>J118</f>
        <v>0</v>
      </c>
      <c r="L62" s="260"/>
    </row>
    <row r="63" spans="2:12" s="217" customFormat="1" ht="19.9" customHeight="1">
      <c r="B63" s="260"/>
      <c r="D63" s="261" t="s">
        <v>111</v>
      </c>
      <c r="E63" s="262"/>
      <c r="F63" s="262"/>
      <c r="G63" s="262"/>
      <c r="H63" s="262"/>
      <c r="I63" s="336"/>
      <c r="J63" s="263">
        <f>J133</f>
        <v>0</v>
      </c>
      <c r="L63" s="260"/>
    </row>
    <row r="64" spans="2:12" s="217" customFormat="1" ht="19.9" customHeight="1">
      <c r="B64" s="260"/>
      <c r="D64" s="261" t="s">
        <v>209</v>
      </c>
      <c r="E64" s="262"/>
      <c r="F64" s="262"/>
      <c r="G64" s="262"/>
      <c r="H64" s="262"/>
      <c r="I64" s="336"/>
      <c r="J64" s="263">
        <f>J146</f>
        <v>0</v>
      </c>
      <c r="L64" s="260"/>
    </row>
    <row r="65" spans="2:12" s="217" customFormat="1" ht="19.9" customHeight="1">
      <c r="B65" s="260"/>
      <c r="D65" s="261" t="s">
        <v>112</v>
      </c>
      <c r="E65" s="262"/>
      <c r="F65" s="262"/>
      <c r="G65" s="262"/>
      <c r="H65" s="262"/>
      <c r="I65" s="336"/>
      <c r="J65" s="263">
        <f>J151</f>
        <v>0</v>
      </c>
      <c r="L65" s="260"/>
    </row>
    <row r="66" spans="1:31" s="138" customFormat="1" ht="21.75" customHeight="1">
      <c r="A66" s="132"/>
      <c r="B66" s="133"/>
      <c r="C66" s="132"/>
      <c r="D66" s="132"/>
      <c r="E66" s="132"/>
      <c r="F66" s="132"/>
      <c r="G66" s="132"/>
      <c r="H66" s="132"/>
      <c r="I66" s="106"/>
      <c r="J66" s="132"/>
      <c r="K66" s="132"/>
      <c r="L66" s="234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1" s="138" customFormat="1" ht="6.95" customHeight="1">
      <c r="A67" s="132"/>
      <c r="B67" s="154"/>
      <c r="C67" s="155"/>
      <c r="D67" s="155"/>
      <c r="E67" s="155"/>
      <c r="F67" s="155"/>
      <c r="G67" s="155"/>
      <c r="H67" s="155"/>
      <c r="I67" s="107"/>
      <c r="J67" s="155"/>
      <c r="K67" s="155"/>
      <c r="L67" s="234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</row>
    <row r="71" spans="1:31" s="138" customFormat="1" ht="6.95" customHeight="1">
      <c r="A71" s="132"/>
      <c r="B71" s="156"/>
      <c r="C71" s="157"/>
      <c r="D71" s="157"/>
      <c r="E71" s="157"/>
      <c r="F71" s="157"/>
      <c r="G71" s="157"/>
      <c r="H71" s="157"/>
      <c r="I71" s="108"/>
      <c r="J71" s="157"/>
      <c r="K71" s="157"/>
      <c r="L71" s="2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8" customFormat="1" ht="24.95" customHeight="1">
      <c r="A72" s="132"/>
      <c r="B72" s="133"/>
      <c r="C72" s="119" t="s">
        <v>113</v>
      </c>
      <c r="D72" s="132"/>
      <c r="E72" s="132"/>
      <c r="F72" s="132"/>
      <c r="G72" s="132"/>
      <c r="H72" s="132"/>
      <c r="I72" s="106"/>
      <c r="J72" s="132"/>
      <c r="K72" s="132"/>
      <c r="L72" s="2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8" customFormat="1" ht="6.95" customHeight="1">
      <c r="A73" s="132"/>
      <c r="B73" s="133"/>
      <c r="C73" s="132"/>
      <c r="D73" s="132"/>
      <c r="E73" s="132"/>
      <c r="F73" s="132"/>
      <c r="G73" s="132"/>
      <c r="H73" s="132"/>
      <c r="I73" s="106"/>
      <c r="J73" s="132"/>
      <c r="K73" s="132"/>
      <c r="L73" s="2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8" customFormat="1" ht="12" customHeight="1">
      <c r="A74" s="132"/>
      <c r="B74" s="133"/>
      <c r="C74" s="128" t="s">
        <v>17</v>
      </c>
      <c r="D74" s="132"/>
      <c r="E74" s="132"/>
      <c r="F74" s="132"/>
      <c r="G74" s="132"/>
      <c r="H74" s="132"/>
      <c r="I74" s="106"/>
      <c r="J74" s="132"/>
      <c r="K74" s="132"/>
      <c r="L74" s="2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8" customFormat="1" ht="16.5" customHeight="1">
      <c r="A75" s="132"/>
      <c r="B75" s="133"/>
      <c r="C75" s="132"/>
      <c r="D75" s="132"/>
      <c r="E75" s="231" t="str">
        <f>E7</f>
        <v>Rybník U čtvrtí Dolní, k.ú.Prostřední Vydří</v>
      </c>
      <c r="F75" s="232"/>
      <c r="G75" s="232"/>
      <c r="H75" s="232"/>
      <c r="I75" s="106"/>
      <c r="J75" s="132"/>
      <c r="K75" s="132"/>
      <c r="L75" s="2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s="138" customFormat="1" ht="12" customHeight="1">
      <c r="A76" s="132"/>
      <c r="B76" s="133"/>
      <c r="C76" s="128" t="s">
        <v>101</v>
      </c>
      <c r="D76" s="132"/>
      <c r="E76" s="132"/>
      <c r="F76" s="132"/>
      <c r="G76" s="132"/>
      <c r="H76" s="132"/>
      <c r="I76" s="106"/>
      <c r="J76" s="132"/>
      <c r="K76" s="132"/>
      <c r="L76" s="2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8" customFormat="1" ht="16.5" customHeight="1">
      <c r="A77" s="132"/>
      <c r="B77" s="133"/>
      <c r="C77" s="132"/>
      <c r="D77" s="132"/>
      <c r="E77" s="163" t="str">
        <f>E9</f>
        <v>SO 02 - Odběrný objekt</v>
      </c>
      <c r="F77" s="233"/>
      <c r="G77" s="233"/>
      <c r="H77" s="233"/>
      <c r="I77" s="106"/>
      <c r="J77" s="132"/>
      <c r="K77" s="132"/>
      <c r="L77" s="2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8" customFormat="1" ht="6.95" customHeight="1">
      <c r="A78" s="132"/>
      <c r="B78" s="133"/>
      <c r="C78" s="132"/>
      <c r="D78" s="132"/>
      <c r="E78" s="132"/>
      <c r="F78" s="132"/>
      <c r="G78" s="132"/>
      <c r="H78" s="132"/>
      <c r="I78" s="106"/>
      <c r="J78" s="132"/>
      <c r="K78" s="132"/>
      <c r="L78" s="2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8" customFormat="1" ht="12" customHeight="1">
      <c r="A79" s="132"/>
      <c r="B79" s="133"/>
      <c r="C79" s="128" t="s">
        <v>22</v>
      </c>
      <c r="D79" s="132"/>
      <c r="E79" s="132"/>
      <c r="F79" s="129" t="str">
        <f>F12</f>
        <v>k.ú.Prostřední Vydří</v>
      </c>
      <c r="G79" s="132"/>
      <c r="H79" s="132"/>
      <c r="I79" s="104" t="s">
        <v>24</v>
      </c>
      <c r="J79" s="235" t="str">
        <f>IF(J12="","",J12)</f>
        <v>22. 2. 2021</v>
      </c>
      <c r="K79" s="132"/>
      <c r="L79" s="2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8" customFormat="1" ht="6.95" customHeight="1">
      <c r="A80" s="132"/>
      <c r="B80" s="133"/>
      <c r="C80" s="132"/>
      <c r="D80" s="132"/>
      <c r="E80" s="132"/>
      <c r="F80" s="132"/>
      <c r="G80" s="132"/>
      <c r="H80" s="132"/>
      <c r="I80" s="106"/>
      <c r="J80" s="132"/>
      <c r="K80" s="132"/>
      <c r="L80" s="2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8" customFormat="1" ht="25.7" customHeight="1">
      <c r="A81" s="132"/>
      <c r="B81" s="133"/>
      <c r="C81" s="128" t="s">
        <v>26</v>
      </c>
      <c r="D81" s="132"/>
      <c r="E81" s="132"/>
      <c r="F81" s="129" t="str">
        <f>E15</f>
        <v xml:space="preserve"> </v>
      </c>
      <c r="G81" s="132"/>
      <c r="H81" s="132"/>
      <c r="I81" s="104" t="s">
        <v>32</v>
      </c>
      <c r="J81" s="251" t="str">
        <f>E21</f>
        <v>Ing.Zdeněk Hejtman, Dačice</v>
      </c>
      <c r="K81" s="132"/>
      <c r="L81" s="2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8" customFormat="1" ht="15.2" customHeight="1">
      <c r="A82" s="132"/>
      <c r="B82" s="133"/>
      <c r="C82" s="128" t="s">
        <v>30</v>
      </c>
      <c r="D82" s="132"/>
      <c r="E82" s="132"/>
      <c r="F82" s="129" t="str">
        <f>IF(E18="","",E18)</f>
        <v>Vyplň údaj</v>
      </c>
      <c r="G82" s="132"/>
      <c r="H82" s="132"/>
      <c r="I82" s="104" t="s">
        <v>35</v>
      </c>
      <c r="J82" s="251" t="str">
        <f>E24</f>
        <v xml:space="preserve"> </v>
      </c>
      <c r="K82" s="132"/>
      <c r="L82" s="2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138" customFormat="1" ht="10.35" customHeight="1">
      <c r="A83" s="132"/>
      <c r="B83" s="133"/>
      <c r="C83" s="132"/>
      <c r="D83" s="132"/>
      <c r="E83" s="132"/>
      <c r="F83" s="132"/>
      <c r="G83" s="132"/>
      <c r="H83" s="132"/>
      <c r="I83" s="106"/>
      <c r="J83" s="132"/>
      <c r="K83" s="132"/>
      <c r="L83" s="234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270" customFormat="1" ht="29.25" customHeight="1">
      <c r="A84" s="264"/>
      <c r="B84" s="265"/>
      <c r="C84" s="266" t="s">
        <v>114</v>
      </c>
      <c r="D84" s="267" t="s">
        <v>57</v>
      </c>
      <c r="E84" s="267" t="s">
        <v>53</v>
      </c>
      <c r="F84" s="267" t="s">
        <v>54</v>
      </c>
      <c r="G84" s="267" t="s">
        <v>115</v>
      </c>
      <c r="H84" s="267" t="s">
        <v>116</v>
      </c>
      <c r="I84" s="337" t="s">
        <v>117</v>
      </c>
      <c r="J84" s="267" t="s">
        <v>107</v>
      </c>
      <c r="K84" s="268" t="s">
        <v>118</v>
      </c>
      <c r="L84" s="269"/>
      <c r="M84" s="183" t="s">
        <v>3</v>
      </c>
      <c r="N84" s="184" t="s">
        <v>42</v>
      </c>
      <c r="O84" s="184" t="s">
        <v>119</v>
      </c>
      <c r="P84" s="184" t="s">
        <v>120</v>
      </c>
      <c r="Q84" s="184" t="s">
        <v>121</v>
      </c>
      <c r="R84" s="184" t="s">
        <v>122</v>
      </c>
      <c r="S84" s="184" t="s">
        <v>123</v>
      </c>
      <c r="T84" s="185" t="s">
        <v>124</v>
      </c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</row>
    <row r="85" spans="1:63" s="138" customFormat="1" ht="22.9" customHeight="1">
      <c r="A85" s="132"/>
      <c r="B85" s="133"/>
      <c r="C85" s="191" t="s">
        <v>125</v>
      </c>
      <c r="D85" s="132"/>
      <c r="E85" s="132"/>
      <c r="F85" s="132"/>
      <c r="G85" s="132"/>
      <c r="H85" s="132"/>
      <c r="I85" s="106"/>
      <c r="J85" s="271">
        <f>BK85</f>
        <v>0</v>
      </c>
      <c r="K85" s="132"/>
      <c r="L85" s="133"/>
      <c r="M85" s="186"/>
      <c r="N85" s="171"/>
      <c r="O85" s="187"/>
      <c r="P85" s="272">
        <f>P86</f>
        <v>0</v>
      </c>
      <c r="Q85" s="187"/>
      <c r="R85" s="272">
        <f>R86</f>
        <v>8.60288492</v>
      </c>
      <c r="S85" s="187"/>
      <c r="T85" s="273">
        <f>T86</f>
        <v>0</v>
      </c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T85" s="115" t="s">
        <v>71</v>
      </c>
      <c r="AU85" s="115" t="s">
        <v>108</v>
      </c>
      <c r="BK85" s="274">
        <f>BK86</f>
        <v>0</v>
      </c>
    </row>
    <row r="86" spans="2:63" s="275" customFormat="1" ht="25.9" customHeight="1">
      <c r="B86" s="276"/>
      <c r="D86" s="277" t="s">
        <v>71</v>
      </c>
      <c r="E86" s="278" t="s">
        <v>126</v>
      </c>
      <c r="F86" s="278" t="s">
        <v>127</v>
      </c>
      <c r="I86" s="5"/>
      <c r="J86" s="279">
        <f>BK86</f>
        <v>0</v>
      </c>
      <c r="L86" s="276"/>
      <c r="M86" s="280"/>
      <c r="N86" s="281"/>
      <c r="O86" s="281"/>
      <c r="P86" s="282">
        <f>P87+P118+P133+P146+P151</f>
        <v>0</v>
      </c>
      <c r="Q86" s="281"/>
      <c r="R86" s="282">
        <f>R87+R118+R133+R146+R151</f>
        <v>8.60288492</v>
      </c>
      <c r="S86" s="281"/>
      <c r="T86" s="283">
        <f>T87+T118+T133+T146+T151</f>
        <v>0</v>
      </c>
      <c r="AR86" s="277" t="s">
        <v>79</v>
      </c>
      <c r="AT86" s="284" t="s">
        <v>71</v>
      </c>
      <c r="AU86" s="284" t="s">
        <v>72</v>
      </c>
      <c r="AY86" s="277" t="s">
        <v>128</v>
      </c>
      <c r="BK86" s="285">
        <f>BK87+BK118+BK133+BK146+BK151</f>
        <v>0</v>
      </c>
    </row>
    <row r="87" spans="2:63" s="275" customFormat="1" ht="22.9" customHeight="1">
      <c r="B87" s="276"/>
      <c r="D87" s="277" t="s">
        <v>71</v>
      </c>
      <c r="E87" s="286" t="s">
        <v>79</v>
      </c>
      <c r="F87" s="286" t="s">
        <v>129</v>
      </c>
      <c r="I87" s="5"/>
      <c r="J87" s="287">
        <f>BK87</f>
        <v>0</v>
      </c>
      <c r="L87" s="276"/>
      <c r="M87" s="280"/>
      <c r="N87" s="281"/>
      <c r="O87" s="281"/>
      <c r="P87" s="282">
        <f>SUM(P88:P117)</f>
        <v>0</v>
      </c>
      <c r="Q87" s="281"/>
      <c r="R87" s="282">
        <f>SUM(R88:R117)</f>
        <v>0.0906</v>
      </c>
      <c r="S87" s="281"/>
      <c r="T87" s="283">
        <f>SUM(T88:T117)</f>
        <v>0</v>
      </c>
      <c r="AR87" s="277" t="s">
        <v>79</v>
      </c>
      <c r="AT87" s="284" t="s">
        <v>71</v>
      </c>
      <c r="AU87" s="284" t="s">
        <v>79</v>
      </c>
      <c r="AY87" s="277" t="s">
        <v>128</v>
      </c>
      <c r="BK87" s="285">
        <f>SUM(BK88:BK117)</f>
        <v>0</v>
      </c>
    </row>
    <row r="88" spans="1:65" s="138" customFormat="1" ht="24">
      <c r="A88" s="132"/>
      <c r="B88" s="133"/>
      <c r="C88" s="288" t="s">
        <v>79</v>
      </c>
      <c r="D88" s="288" t="s">
        <v>130</v>
      </c>
      <c r="E88" s="289" t="s">
        <v>319</v>
      </c>
      <c r="F88" s="290" t="s">
        <v>320</v>
      </c>
      <c r="G88" s="291" t="s">
        <v>141</v>
      </c>
      <c r="H88" s="292">
        <v>60</v>
      </c>
      <c r="I88" s="6"/>
      <c r="J88" s="293">
        <f>ROUND(I88*H88,2)</f>
        <v>0</v>
      </c>
      <c r="K88" s="290" t="s">
        <v>134</v>
      </c>
      <c r="L88" s="133"/>
      <c r="M88" s="294" t="s">
        <v>3</v>
      </c>
      <c r="N88" s="295" t="s">
        <v>43</v>
      </c>
      <c r="O88" s="175"/>
      <c r="P88" s="296">
        <f>O88*H88</f>
        <v>0</v>
      </c>
      <c r="Q88" s="296">
        <v>0</v>
      </c>
      <c r="R88" s="296">
        <f>Q88*H88</f>
        <v>0</v>
      </c>
      <c r="S88" s="296">
        <v>0</v>
      </c>
      <c r="T88" s="297">
        <f>S88*H88</f>
        <v>0</v>
      </c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R88" s="298" t="s">
        <v>135</v>
      </c>
      <c r="AT88" s="298" t="s">
        <v>130</v>
      </c>
      <c r="AU88" s="298" t="s">
        <v>82</v>
      </c>
      <c r="AY88" s="115" t="s">
        <v>128</v>
      </c>
      <c r="BE88" s="299">
        <f>IF(N88="základní",J88,0)</f>
        <v>0</v>
      </c>
      <c r="BF88" s="299">
        <f>IF(N88="snížená",J88,0)</f>
        <v>0</v>
      </c>
      <c r="BG88" s="299">
        <f>IF(N88="zákl. přenesená",J88,0)</f>
        <v>0</v>
      </c>
      <c r="BH88" s="299">
        <f>IF(N88="sníž. přenesená",J88,0)</f>
        <v>0</v>
      </c>
      <c r="BI88" s="299">
        <f>IF(N88="nulová",J88,0)</f>
        <v>0</v>
      </c>
      <c r="BJ88" s="115" t="s">
        <v>79</v>
      </c>
      <c r="BK88" s="299">
        <f>ROUND(I88*H88,2)</f>
        <v>0</v>
      </c>
      <c r="BL88" s="115" t="s">
        <v>135</v>
      </c>
      <c r="BM88" s="298" t="s">
        <v>321</v>
      </c>
    </row>
    <row r="89" spans="2:51" s="300" customFormat="1" ht="11.25">
      <c r="B89" s="301"/>
      <c r="D89" s="302" t="s">
        <v>137</v>
      </c>
      <c r="E89" s="303" t="s">
        <v>3</v>
      </c>
      <c r="F89" s="304" t="s">
        <v>322</v>
      </c>
      <c r="H89" s="305">
        <v>60</v>
      </c>
      <c r="I89" s="7"/>
      <c r="L89" s="301"/>
      <c r="M89" s="306"/>
      <c r="N89" s="307"/>
      <c r="O89" s="307"/>
      <c r="P89" s="307"/>
      <c r="Q89" s="307"/>
      <c r="R89" s="307"/>
      <c r="S89" s="307"/>
      <c r="T89" s="308"/>
      <c r="AT89" s="303" t="s">
        <v>137</v>
      </c>
      <c r="AU89" s="303" t="s">
        <v>82</v>
      </c>
      <c r="AV89" s="300" t="s">
        <v>82</v>
      </c>
      <c r="AW89" s="300" t="s">
        <v>34</v>
      </c>
      <c r="AX89" s="300" t="s">
        <v>79</v>
      </c>
      <c r="AY89" s="303" t="s">
        <v>128</v>
      </c>
    </row>
    <row r="90" spans="1:65" s="138" customFormat="1" ht="60">
      <c r="A90" s="132"/>
      <c r="B90" s="133"/>
      <c r="C90" s="288" t="s">
        <v>82</v>
      </c>
      <c r="D90" s="288" t="s">
        <v>130</v>
      </c>
      <c r="E90" s="289" t="s">
        <v>323</v>
      </c>
      <c r="F90" s="290" t="s">
        <v>324</v>
      </c>
      <c r="G90" s="291" t="s">
        <v>133</v>
      </c>
      <c r="H90" s="292">
        <v>9.38</v>
      </c>
      <c r="I90" s="6"/>
      <c r="J90" s="293">
        <f>ROUND(I90*H90,2)</f>
        <v>0</v>
      </c>
      <c r="K90" s="290" t="s">
        <v>134</v>
      </c>
      <c r="L90" s="133"/>
      <c r="M90" s="294" t="s">
        <v>3</v>
      </c>
      <c r="N90" s="295" t="s">
        <v>43</v>
      </c>
      <c r="O90" s="175"/>
      <c r="P90" s="296">
        <f>O90*H90</f>
        <v>0</v>
      </c>
      <c r="Q90" s="296">
        <v>0</v>
      </c>
      <c r="R90" s="296">
        <f>Q90*H90</f>
        <v>0</v>
      </c>
      <c r="S90" s="296">
        <v>0</v>
      </c>
      <c r="T90" s="297">
        <f>S90*H90</f>
        <v>0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R90" s="298" t="s">
        <v>135</v>
      </c>
      <c r="AT90" s="298" t="s">
        <v>130</v>
      </c>
      <c r="AU90" s="298" t="s">
        <v>82</v>
      </c>
      <c r="AY90" s="115" t="s">
        <v>128</v>
      </c>
      <c r="BE90" s="299">
        <f>IF(N90="základní",J90,0)</f>
        <v>0</v>
      </c>
      <c r="BF90" s="299">
        <f>IF(N90="snížená",J90,0)</f>
        <v>0</v>
      </c>
      <c r="BG90" s="299">
        <f>IF(N90="zákl. přenesená",J90,0)</f>
        <v>0</v>
      </c>
      <c r="BH90" s="299">
        <f>IF(N90="sníž. přenesená",J90,0)</f>
        <v>0</v>
      </c>
      <c r="BI90" s="299">
        <f>IF(N90="nulová",J90,0)</f>
        <v>0</v>
      </c>
      <c r="BJ90" s="115" t="s">
        <v>79</v>
      </c>
      <c r="BK90" s="299">
        <f>ROUND(I90*H90,2)</f>
        <v>0</v>
      </c>
      <c r="BL90" s="115" t="s">
        <v>135</v>
      </c>
      <c r="BM90" s="298" t="s">
        <v>325</v>
      </c>
    </row>
    <row r="91" spans="2:51" s="300" customFormat="1" ht="11.25">
      <c r="B91" s="301"/>
      <c r="D91" s="302" t="s">
        <v>137</v>
      </c>
      <c r="E91" s="303" t="s">
        <v>3</v>
      </c>
      <c r="F91" s="304" t="s">
        <v>326</v>
      </c>
      <c r="H91" s="305">
        <v>9.38</v>
      </c>
      <c r="I91" s="7"/>
      <c r="L91" s="301"/>
      <c r="M91" s="306"/>
      <c r="N91" s="307"/>
      <c r="O91" s="307"/>
      <c r="P91" s="307"/>
      <c r="Q91" s="307"/>
      <c r="R91" s="307"/>
      <c r="S91" s="307"/>
      <c r="T91" s="308"/>
      <c r="AT91" s="303" t="s">
        <v>137</v>
      </c>
      <c r="AU91" s="303" t="s">
        <v>82</v>
      </c>
      <c r="AV91" s="300" t="s">
        <v>82</v>
      </c>
      <c r="AW91" s="300" t="s">
        <v>34</v>
      </c>
      <c r="AX91" s="300" t="s">
        <v>79</v>
      </c>
      <c r="AY91" s="303" t="s">
        <v>128</v>
      </c>
    </row>
    <row r="92" spans="1:65" s="138" customFormat="1" ht="44.25" customHeight="1">
      <c r="A92" s="132"/>
      <c r="B92" s="133"/>
      <c r="C92" s="288" t="s">
        <v>144</v>
      </c>
      <c r="D92" s="288" t="s">
        <v>130</v>
      </c>
      <c r="E92" s="289" t="s">
        <v>327</v>
      </c>
      <c r="F92" s="290" t="s">
        <v>328</v>
      </c>
      <c r="G92" s="291" t="s">
        <v>133</v>
      </c>
      <c r="H92" s="292">
        <v>2.2</v>
      </c>
      <c r="I92" s="6"/>
      <c r="J92" s="293">
        <f>ROUND(I92*H92,2)</f>
        <v>0</v>
      </c>
      <c r="K92" s="290" t="s">
        <v>134</v>
      </c>
      <c r="L92" s="133"/>
      <c r="M92" s="294" t="s">
        <v>3</v>
      </c>
      <c r="N92" s="295" t="s">
        <v>43</v>
      </c>
      <c r="O92" s="175"/>
      <c r="P92" s="296">
        <f>O92*H92</f>
        <v>0</v>
      </c>
      <c r="Q92" s="296">
        <v>0</v>
      </c>
      <c r="R92" s="296">
        <f>Q92*H92</f>
        <v>0</v>
      </c>
      <c r="S92" s="296">
        <v>0</v>
      </c>
      <c r="T92" s="297">
        <f>S92*H92</f>
        <v>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R92" s="298" t="s">
        <v>135</v>
      </c>
      <c r="AT92" s="298" t="s">
        <v>130</v>
      </c>
      <c r="AU92" s="298" t="s">
        <v>82</v>
      </c>
      <c r="AY92" s="115" t="s">
        <v>128</v>
      </c>
      <c r="BE92" s="299">
        <f>IF(N92="základní",J92,0)</f>
        <v>0</v>
      </c>
      <c r="BF92" s="299">
        <f>IF(N92="snížená",J92,0)</f>
        <v>0</v>
      </c>
      <c r="BG92" s="299">
        <f>IF(N92="zákl. přenesená",J92,0)</f>
        <v>0</v>
      </c>
      <c r="BH92" s="299">
        <f>IF(N92="sníž. přenesená",J92,0)</f>
        <v>0</v>
      </c>
      <c r="BI92" s="299">
        <f>IF(N92="nulová",J92,0)</f>
        <v>0</v>
      </c>
      <c r="BJ92" s="115" t="s">
        <v>79</v>
      </c>
      <c r="BK92" s="299">
        <f>ROUND(I92*H92,2)</f>
        <v>0</v>
      </c>
      <c r="BL92" s="115" t="s">
        <v>135</v>
      </c>
      <c r="BM92" s="298" t="s">
        <v>329</v>
      </c>
    </row>
    <row r="93" spans="2:51" s="300" customFormat="1" ht="11.25">
      <c r="B93" s="301"/>
      <c r="D93" s="302" t="s">
        <v>137</v>
      </c>
      <c r="E93" s="303" t="s">
        <v>3</v>
      </c>
      <c r="F93" s="304" t="s">
        <v>330</v>
      </c>
      <c r="H93" s="305">
        <v>2.2</v>
      </c>
      <c r="I93" s="7"/>
      <c r="L93" s="301"/>
      <c r="M93" s="306"/>
      <c r="N93" s="307"/>
      <c r="O93" s="307"/>
      <c r="P93" s="307"/>
      <c r="Q93" s="307"/>
      <c r="R93" s="307"/>
      <c r="S93" s="307"/>
      <c r="T93" s="308"/>
      <c r="AT93" s="303" t="s">
        <v>137</v>
      </c>
      <c r="AU93" s="303" t="s">
        <v>82</v>
      </c>
      <c r="AV93" s="300" t="s">
        <v>82</v>
      </c>
      <c r="AW93" s="300" t="s">
        <v>34</v>
      </c>
      <c r="AX93" s="300" t="s">
        <v>72</v>
      </c>
      <c r="AY93" s="303" t="s">
        <v>128</v>
      </c>
    </row>
    <row r="94" spans="2:51" s="318" customFormat="1" ht="11.25">
      <c r="B94" s="319"/>
      <c r="D94" s="302" t="s">
        <v>137</v>
      </c>
      <c r="E94" s="320" t="s">
        <v>3</v>
      </c>
      <c r="F94" s="321" t="s">
        <v>331</v>
      </c>
      <c r="H94" s="322">
        <v>2.2</v>
      </c>
      <c r="I94" s="9"/>
      <c r="L94" s="319"/>
      <c r="M94" s="323"/>
      <c r="N94" s="324"/>
      <c r="O94" s="324"/>
      <c r="P94" s="324"/>
      <c r="Q94" s="324"/>
      <c r="R94" s="324"/>
      <c r="S94" s="324"/>
      <c r="T94" s="325"/>
      <c r="AT94" s="320" t="s">
        <v>137</v>
      </c>
      <c r="AU94" s="320" t="s">
        <v>82</v>
      </c>
      <c r="AV94" s="318" t="s">
        <v>135</v>
      </c>
      <c r="AW94" s="318" t="s">
        <v>34</v>
      </c>
      <c r="AX94" s="318" t="s">
        <v>79</v>
      </c>
      <c r="AY94" s="320" t="s">
        <v>128</v>
      </c>
    </row>
    <row r="95" spans="1:65" s="138" customFormat="1" ht="44.25" customHeight="1">
      <c r="A95" s="132"/>
      <c r="B95" s="133"/>
      <c r="C95" s="288" t="s">
        <v>135</v>
      </c>
      <c r="D95" s="288" t="s">
        <v>130</v>
      </c>
      <c r="E95" s="289" t="s">
        <v>332</v>
      </c>
      <c r="F95" s="290" t="s">
        <v>333</v>
      </c>
      <c r="G95" s="291" t="s">
        <v>133</v>
      </c>
      <c r="H95" s="292">
        <v>50.4</v>
      </c>
      <c r="I95" s="6"/>
      <c r="J95" s="293">
        <f>ROUND(I95*H95,2)</f>
        <v>0</v>
      </c>
      <c r="K95" s="290" t="s">
        <v>134</v>
      </c>
      <c r="L95" s="133"/>
      <c r="M95" s="294" t="s">
        <v>3</v>
      </c>
      <c r="N95" s="295" t="s">
        <v>43</v>
      </c>
      <c r="O95" s="175"/>
      <c r="P95" s="296">
        <f>O95*H95</f>
        <v>0</v>
      </c>
      <c r="Q95" s="296">
        <v>0</v>
      </c>
      <c r="R95" s="296">
        <f>Q95*H95</f>
        <v>0</v>
      </c>
      <c r="S95" s="296">
        <v>0</v>
      </c>
      <c r="T95" s="297">
        <f>S95*H95</f>
        <v>0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R95" s="298" t="s">
        <v>135</v>
      </c>
      <c r="AT95" s="298" t="s">
        <v>130</v>
      </c>
      <c r="AU95" s="298" t="s">
        <v>82</v>
      </c>
      <c r="AY95" s="115" t="s">
        <v>128</v>
      </c>
      <c r="BE95" s="299">
        <f>IF(N95="základní",J95,0)</f>
        <v>0</v>
      </c>
      <c r="BF95" s="299">
        <f>IF(N95="snížená",J95,0)</f>
        <v>0</v>
      </c>
      <c r="BG95" s="299">
        <f>IF(N95="zákl. přenesená",J95,0)</f>
        <v>0</v>
      </c>
      <c r="BH95" s="299">
        <f>IF(N95="sníž. přenesená",J95,0)</f>
        <v>0</v>
      </c>
      <c r="BI95" s="299">
        <f>IF(N95="nulová",J95,0)</f>
        <v>0</v>
      </c>
      <c r="BJ95" s="115" t="s">
        <v>79</v>
      </c>
      <c r="BK95" s="299">
        <f>ROUND(I95*H95,2)</f>
        <v>0</v>
      </c>
      <c r="BL95" s="115" t="s">
        <v>135</v>
      </c>
      <c r="BM95" s="298" t="s">
        <v>334</v>
      </c>
    </row>
    <row r="96" spans="2:51" s="300" customFormat="1" ht="11.25">
      <c r="B96" s="301"/>
      <c r="D96" s="302" t="s">
        <v>137</v>
      </c>
      <c r="E96" s="303" t="s">
        <v>3</v>
      </c>
      <c r="F96" s="304" t="s">
        <v>335</v>
      </c>
      <c r="H96" s="305">
        <v>50.4</v>
      </c>
      <c r="I96" s="7"/>
      <c r="L96" s="301"/>
      <c r="M96" s="306"/>
      <c r="N96" s="307"/>
      <c r="O96" s="307"/>
      <c r="P96" s="307"/>
      <c r="Q96" s="307"/>
      <c r="R96" s="307"/>
      <c r="S96" s="307"/>
      <c r="T96" s="308"/>
      <c r="AT96" s="303" t="s">
        <v>137</v>
      </c>
      <c r="AU96" s="303" t="s">
        <v>82</v>
      </c>
      <c r="AV96" s="300" t="s">
        <v>82</v>
      </c>
      <c r="AW96" s="300" t="s">
        <v>34</v>
      </c>
      <c r="AX96" s="300" t="s">
        <v>79</v>
      </c>
      <c r="AY96" s="303" t="s">
        <v>128</v>
      </c>
    </row>
    <row r="97" spans="1:65" s="138" customFormat="1" ht="24">
      <c r="A97" s="132"/>
      <c r="B97" s="133"/>
      <c r="C97" s="288" t="s">
        <v>155</v>
      </c>
      <c r="D97" s="288" t="s">
        <v>130</v>
      </c>
      <c r="E97" s="289" t="s">
        <v>336</v>
      </c>
      <c r="F97" s="290" t="s">
        <v>337</v>
      </c>
      <c r="G97" s="291" t="s">
        <v>133</v>
      </c>
      <c r="H97" s="292">
        <v>0.197</v>
      </c>
      <c r="I97" s="6"/>
      <c r="J97" s="293">
        <f>ROUND(I97*H97,2)</f>
        <v>0</v>
      </c>
      <c r="K97" s="290" t="s">
        <v>134</v>
      </c>
      <c r="L97" s="133"/>
      <c r="M97" s="294" t="s">
        <v>3</v>
      </c>
      <c r="N97" s="295" t="s">
        <v>43</v>
      </c>
      <c r="O97" s="175"/>
      <c r="P97" s="296">
        <f>O97*H97</f>
        <v>0</v>
      </c>
      <c r="Q97" s="296">
        <v>0</v>
      </c>
      <c r="R97" s="296">
        <f>Q97*H97</f>
        <v>0</v>
      </c>
      <c r="S97" s="296">
        <v>0</v>
      </c>
      <c r="T97" s="297">
        <f>S97*H97</f>
        <v>0</v>
      </c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R97" s="298" t="s">
        <v>135</v>
      </c>
      <c r="AT97" s="298" t="s">
        <v>130</v>
      </c>
      <c r="AU97" s="298" t="s">
        <v>82</v>
      </c>
      <c r="AY97" s="115" t="s">
        <v>128</v>
      </c>
      <c r="BE97" s="299">
        <f>IF(N97="základní",J97,0)</f>
        <v>0</v>
      </c>
      <c r="BF97" s="299">
        <f>IF(N97="snížená",J97,0)</f>
        <v>0</v>
      </c>
      <c r="BG97" s="299">
        <f>IF(N97="zákl. přenesená",J97,0)</f>
        <v>0</v>
      </c>
      <c r="BH97" s="299">
        <f>IF(N97="sníž. přenesená",J97,0)</f>
        <v>0</v>
      </c>
      <c r="BI97" s="299">
        <f>IF(N97="nulová",J97,0)</f>
        <v>0</v>
      </c>
      <c r="BJ97" s="115" t="s">
        <v>79</v>
      </c>
      <c r="BK97" s="299">
        <f>ROUND(I97*H97,2)</f>
        <v>0</v>
      </c>
      <c r="BL97" s="115" t="s">
        <v>135</v>
      </c>
      <c r="BM97" s="298" t="s">
        <v>338</v>
      </c>
    </row>
    <row r="98" spans="2:51" s="300" customFormat="1" ht="11.25">
      <c r="B98" s="301"/>
      <c r="D98" s="302" t="s">
        <v>137</v>
      </c>
      <c r="E98" s="303" t="s">
        <v>3</v>
      </c>
      <c r="F98" s="304" t="s">
        <v>339</v>
      </c>
      <c r="H98" s="305">
        <v>0.197</v>
      </c>
      <c r="I98" s="7"/>
      <c r="L98" s="301"/>
      <c r="M98" s="306"/>
      <c r="N98" s="307"/>
      <c r="O98" s="307"/>
      <c r="P98" s="307"/>
      <c r="Q98" s="307"/>
      <c r="R98" s="307"/>
      <c r="S98" s="307"/>
      <c r="T98" s="308"/>
      <c r="AT98" s="303" t="s">
        <v>137</v>
      </c>
      <c r="AU98" s="303" t="s">
        <v>82</v>
      </c>
      <c r="AV98" s="300" t="s">
        <v>82</v>
      </c>
      <c r="AW98" s="300" t="s">
        <v>34</v>
      </c>
      <c r="AX98" s="300" t="s">
        <v>72</v>
      </c>
      <c r="AY98" s="303" t="s">
        <v>128</v>
      </c>
    </row>
    <row r="99" spans="2:51" s="318" customFormat="1" ht="11.25">
      <c r="B99" s="319"/>
      <c r="D99" s="302" t="s">
        <v>137</v>
      </c>
      <c r="E99" s="320" t="s">
        <v>3</v>
      </c>
      <c r="F99" s="321" t="s">
        <v>331</v>
      </c>
      <c r="H99" s="322">
        <v>0.197</v>
      </c>
      <c r="I99" s="9"/>
      <c r="L99" s="319"/>
      <c r="M99" s="323"/>
      <c r="N99" s="324"/>
      <c r="O99" s="324"/>
      <c r="P99" s="324"/>
      <c r="Q99" s="324"/>
      <c r="R99" s="324"/>
      <c r="S99" s="324"/>
      <c r="T99" s="325"/>
      <c r="AT99" s="320" t="s">
        <v>137</v>
      </c>
      <c r="AU99" s="320" t="s">
        <v>82</v>
      </c>
      <c r="AV99" s="318" t="s">
        <v>135</v>
      </c>
      <c r="AW99" s="318" t="s">
        <v>34</v>
      </c>
      <c r="AX99" s="318" t="s">
        <v>79</v>
      </c>
      <c r="AY99" s="320" t="s">
        <v>128</v>
      </c>
    </row>
    <row r="100" spans="1:65" s="138" customFormat="1" ht="36">
      <c r="A100" s="132"/>
      <c r="B100" s="133"/>
      <c r="C100" s="288" t="s">
        <v>160</v>
      </c>
      <c r="D100" s="288" t="s">
        <v>130</v>
      </c>
      <c r="E100" s="289" t="s">
        <v>340</v>
      </c>
      <c r="F100" s="290" t="s">
        <v>341</v>
      </c>
      <c r="G100" s="291" t="s">
        <v>141</v>
      </c>
      <c r="H100" s="292">
        <v>150</v>
      </c>
      <c r="I100" s="6"/>
      <c r="J100" s="293">
        <f>ROUND(I100*H100,2)</f>
        <v>0</v>
      </c>
      <c r="K100" s="290" t="s">
        <v>134</v>
      </c>
      <c r="L100" s="133"/>
      <c r="M100" s="294" t="s">
        <v>3</v>
      </c>
      <c r="N100" s="295" t="s">
        <v>43</v>
      </c>
      <c r="O100" s="175"/>
      <c r="P100" s="296">
        <f>O100*H100</f>
        <v>0</v>
      </c>
      <c r="Q100" s="296">
        <v>0.00058</v>
      </c>
      <c r="R100" s="296">
        <f>Q100*H100</f>
        <v>0.087</v>
      </c>
      <c r="S100" s="296">
        <v>0</v>
      </c>
      <c r="T100" s="297">
        <f>S100*H100</f>
        <v>0</v>
      </c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R100" s="298" t="s">
        <v>135</v>
      </c>
      <c r="AT100" s="298" t="s">
        <v>130</v>
      </c>
      <c r="AU100" s="298" t="s">
        <v>82</v>
      </c>
      <c r="AY100" s="115" t="s">
        <v>128</v>
      </c>
      <c r="BE100" s="299">
        <f>IF(N100="základní",J100,0)</f>
        <v>0</v>
      </c>
      <c r="BF100" s="299">
        <f>IF(N100="snížená",J100,0)</f>
        <v>0</v>
      </c>
      <c r="BG100" s="299">
        <f>IF(N100="zákl. přenesená",J100,0)</f>
        <v>0</v>
      </c>
      <c r="BH100" s="299">
        <f>IF(N100="sníž. přenesená",J100,0)</f>
        <v>0</v>
      </c>
      <c r="BI100" s="299">
        <f>IF(N100="nulová",J100,0)</f>
        <v>0</v>
      </c>
      <c r="BJ100" s="115" t="s">
        <v>79</v>
      </c>
      <c r="BK100" s="299">
        <f>ROUND(I100*H100,2)</f>
        <v>0</v>
      </c>
      <c r="BL100" s="115" t="s">
        <v>135</v>
      </c>
      <c r="BM100" s="298" t="s">
        <v>342</v>
      </c>
    </row>
    <row r="101" spans="2:51" s="300" customFormat="1" ht="11.25">
      <c r="B101" s="301"/>
      <c r="D101" s="302" t="s">
        <v>137</v>
      </c>
      <c r="E101" s="303" t="s">
        <v>3</v>
      </c>
      <c r="F101" s="304" t="s">
        <v>343</v>
      </c>
      <c r="H101" s="305">
        <v>150</v>
      </c>
      <c r="I101" s="7"/>
      <c r="L101" s="301"/>
      <c r="M101" s="306"/>
      <c r="N101" s="307"/>
      <c r="O101" s="307"/>
      <c r="P101" s="307"/>
      <c r="Q101" s="307"/>
      <c r="R101" s="307"/>
      <c r="S101" s="307"/>
      <c r="T101" s="308"/>
      <c r="AT101" s="303" t="s">
        <v>137</v>
      </c>
      <c r="AU101" s="303" t="s">
        <v>82</v>
      </c>
      <c r="AV101" s="300" t="s">
        <v>82</v>
      </c>
      <c r="AW101" s="300" t="s">
        <v>34</v>
      </c>
      <c r="AX101" s="300" t="s">
        <v>79</v>
      </c>
      <c r="AY101" s="303" t="s">
        <v>128</v>
      </c>
    </row>
    <row r="102" spans="1:65" s="138" customFormat="1" ht="36">
      <c r="A102" s="132"/>
      <c r="B102" s="133"/>
      <c r="C102" s="288" t="s">
        <v>165</v>
      </c>
      <c r="D102" s="288" t="s">
        <v>130</v>
      </c>
      <c r="E102" s="289" t="s">
        <v>344</v>
      </c>
      <c r="F102" s="290" t="s">
        <v>345</v>
      </c>
      <c r="G102" s="291" t="s">
        <v>141</v>
      </c>
      <c r="H102" s="292">
        <v>150</v>
      </c>
      <c r="I102" s="6"/>
      <c r="J102" s="293">
        <f>ROUND(I102*H102,2)</f>
        <v>0</v>
      </c>
      <c r="K102" s="290" t="s">
        <v>134</v>
      </c>
      <c r="L102" s="133"/>
      <c r="M102" s="294" t="s">
        <v>3</v>
      </c>
      <c r="N102" s="295" t="s">
        <v>43</v>
      </c>
      <c r="O102" s="175"/>
      <c r="P102" s="296">
        <f>O102*H102</f>
        <v>0</v>
      </c>
      <c r="Q102" s="296">
        <v>0</v>
      </c>
      <c r="R102" s="296">
        <f>Q102*H102</f>
        <v>0</v>
      </c>
      <c r="S102" s="296">
        <v>0</v>
      </c>
      <c r="T102" s="297">
        <f>S102*H102</f>
        <v>0</v>
      </c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R102" s="298" t="s">
        <v>135</v>
      </c>
      <c r="AT102" s="298" t="s">
        <v>130</v>
      </c>
      <c r="AU102" s="298" t="s">
        <v>82</v>
      </c>
      <c r="AY102" s="115" t="s">
        <v>128</v>
      </c>
      <c r="BE102" s="299">
        <f>IF(N102="základní",J102,0)</f>
        <v>0</v>
      </c>
      <c r="BF102" s="299">
        <f>IF(N102="snížená",J102,0)</f>
        <v>0</v>
      </c>
      <c r="BG102" s="299">
        <f>IF(N102="zákl. přenesená",J102,0)</f>
        <v>0</v>
      </c>
      <c r="BH102" s="299">
        <f>IF(N102="sníž. přenesená",J102,0)</f>
        <v>0</v>
      </c>
      <c r="BI102" s="299">
        <f>IF(N102="nulová",J102,0)</f>
        <v>0</v>
      </c>
      <c r="BJ102" s="115" t="s">
        <v>79</v>
      </c>
      <c r="BK102" s="299">
        <f>ROUND(I102*H102,2)</f>
        <v>0</v>
      </c>
      <c r="BL102" s="115" t="s">
        <v>135</v>
      </c>
      <c r="BM102" s="298" t="s">
        <v>346</v>
      </c>
    </row>
    <row r="103" spans="1:65" s="138" customFormat="1" ht="24">
      <c r="A103" s="132"/>
      <c r="B103" s="133"/>
      <c r="C103" s="288" t="s">
        <v>152</v>
      </c>
      <c r="D103" s="288" t="s">
        <v>130</v>
      </c>
      <c r="E103" s="289" t="s">
        <v>347</v>
      </c>
      <c r="F103" s="290" t="s">
        <v>348</v>
      </c>
      <c r="G103" s="291" t="s">
        <v>133</v>
      </c>
      <c r="H103" s="292">
        <v>17.783</v>
      </c>
      <c r="I103" s="6"/>
      <c r="J103" s="293">
        <f>ROUND(I103*H103,2)</f>
        <v>0</v>
      </c>
      <c r="K103" s="290" t="s">
        <v>134</v>
      </c>
      <c r="L103" s="133"/>
      <c r="M103" s="294" t="s">
        <v>3</v>
      </c>
      <c r="N103" s="295" t="s">
        <v>43</v>
      </c>
      <c r="O103" s="175"/>
      <c r="P103" s="296">
        <f>O103*H103</f>
        <v>0</v>
      </c>
      <c r="Q103" s="296">
        <v>0</v>
      </c>
      <c r="R103" s="296">
        <f>Q103*H103</f>
        <v>0</v>
      </c>
      <c r="S103" s="296">
        <v>0</v>
      </c>
      <c r="T103" s="297">
        <f>S103*H103</f>
        <v>0</v>
      </c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R103" s="298" t="s">
        <v>135</v>
      </c>
      <c r="AT103" s="298" t="s">
        <v>130</v>
      </c>
      <c r="AU103" s="298" t="s">
        <v>82</v>
      </c>
      <c r="AY103" s="115" t="s">
        <v>128</v>
      </c>
      <c r="BE103" s="299">
        <f>IF(N103="základní",J103,0)</f>
        <v>0</v>
      </c>
      <c r="BF103" s="299">
        <f>IF(N103="snížená",J103,0)</f>
        <v>0</v>
      </c>
      <c r="BG103" s="299">
        <f>IF(N103="zákl. přenesená",J103,0)</f>
        <v>0</v>
      </c>
      <c r="BH103" s="299">
        <f>IF(N103="sníž. přenesená",J103,0)</f>
        <v>0</v>
      </c>
      <c r="BI103" s="299">
        <f>IF(N103="nulová",J103,0)</f>
        <v>0</v>
      </c>
      <c r="BJ103" s="115" t="s">
        <v>79</v>
      </c>
      <c r="BK103" s="299">
        <f>ROUND(I103*H103,2)</f>
        <v>0</v>
      </c>
      <c r="BL103" s="115" t="s">
        <v>135</v>
      </c>
      <c r="BM103" s="298" t="s">
        <v>349</v>
      </c>
    </row>
    <row r="104" spans="2:51" s="300" customFormat="1" ht="11.25">
      <c r="B104" s="301"/>
      <c r="D104" s="302" t="s">
        <v>137</v>
      </c>
      <c r="E104" s="303" t="s">
        <v>3</v>
      </c>
      <c r="F104" s="304" t="s">
        <v>350</v>
      </c>
      <c r="H104" s="305">
        <v>17.783</v>
      </c>
      <c r="I104" s="7"/>
      <c r="L104" s="301"/>
      <c r="M104" s="306"/>
      <c r="N104" s="307"/>
      <c r="O104" s="307"/>
      <c r="P104" s="307"/>
      <c r="Q104" s="307"/>
      <c r="R104" s="307"/>
      <c r="S104" s="307"/>
      <c r="T104" s="308"/>
      <c r="AT104" s="303" t="s">
        <v>137</v>
      </c>
      <c r="AU104" s="303" t="s">
        <v>82</v>
      </c>
      <c r="AV104" s="300" t="s">
        <v>82</v>
      </c>
      <c r="AW104" s="300" t="s">
        <v>34</v>
      </c>
      <c r="AX104" s="300" t="s">
        <v>79</v>
      </c>
      <c r="AY104" s="303" t="s">
        <v>128</v>
      </c>
    </row>
    <row r="105" spans="1:65" s="138" customFormat="1" ht="44.25" customHeight="1">
      <c r="A105" s="132"/>
      <c r="B105" s="133"/>
      <c r="C105" s="288" t="s">
        <v>174</v>
      </c>
      <c r="D105" s="288" t="s">
        <v>130</v>
      </c>
      <c r="E105" s="289" t="s">
        <v>351</v>
      </c>
      <c r="F105" s="290" t="s">
        <v>352</v>
      </c>
      <c r="G105" s="291" t="s">
        <v>133</v>
      </c>
      <c r="H105" s="292">
        <v>26.4</v>
      </c>
      <c r="I105" s="6"/>
      <c r="J105" s="293">
        <f>ROUND(I105*H105,2)</f>
        <v>0</v>
      </c>
      <c r="K105" s="290" t="s">
        <v>134</v>
      </c>
      <c r="L105" s="133"/>
      <c r="M105" s="294" t="s">
        <v>3</v>
      </c>
      <c r="N105" s="295" t="s">
        <v>43</v>
      </c>
      <c r="O105" s="175"/>
      <c r="P105" s="296">
        <f>O105*H105</f>
        <v>0</v>
      </c>
      <c r="Q105" s="296">
        <v>0</v>
      </c>
      <c r="R105" s="296">
        <f>Q105*H105</f>
        <v>0</v>
      </c>
      <c r="S105" s="296">
        <v>0</v>
      </c>
      <c r="T105" s="297">
        <f>S105*H105</f>
        <v>0</v>
      </c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R105" s="298" t="s">
        <v>135</v>
      </c>
      <c r="AT105" s="298" t="s">
        <v>130</v>
      </c>
      <c r="AU105" s="298" t="s">
        <v>82</v>
      </c>
      <c r="AY105" s="115" t="s">
        <v>128</v>
      </c>
      <c r="BE105" s="299">
        <f>IF(N105="základní",J105,0)</f>
        <v>0</v>
      </c>
      <c r="BF105" s="299">
        <f>IF(N105="snížená",J105,0)</f>
        <v>0</v>
      </c>
      <c r="BG105" s="299">
        <f>IF(N105="zákl. přenesená",J105,0)</f>
        <v>0</v>
      </c>
      <c r="BH105" s="299">
        <f>IF(N105="sníž. přenesená",J105,0)</f>
        <v>0</v>
      </c>
      <c r="BI105" s="299">
        <f>IF(N105="nulová",J105,0)</f>
        <v>0</v>
      </c>
      <c r="BJ105" s="115" t="s">
        <v>79</v>
      </c>
      <c r="BK105" s="299">
        <f>ROUND(I105*H105,2)</f>
        <v>0</v>
      </c>
      <c r="BL105" s="115" t="s">
        <v>135</v>
      </c>
      <c r="BM105" s="298" t="s">
        <v>353</v>
      </c>
    </row>
    <row r="106" spans="2:51" s="300" customFormat="1" ht="11.25">
      <c r="B106" s="301"/>
      <c r="D106" s="302" t="s">
        <v>137</v>
      </c>
      <c r="E106" s="303" t="s">
        <v>3</v>
      </c>
      <c r="F106" s="304" t="s">
        <v>354</v>
      </c>
      <c r="H106" s="305">
        <v>26.4</v>
      </c>
      <c r="I106" s="7"/>
      <c r="L106" s="301"/>
      <c r="M106" s="306"/>
      <c r="N106" s="307"/>
      <c r="O106" s="307"/>
      <c r="P106" s="307"/>
      <c r="Q106" s="307"/>
      <c r="R106" s="307"/>
      <c r="S106" s="307"/>
      <c r="T106" s="308"/>
      <c r="AT106" s="303" t="s">
        <v>137</v>
      </c>
      <c r="AU106" s="303" t="s">
        <v>82</v>
      </c>
      <c r="AV106" s="300" t="s">
        <v>82</v>
      </c>
      <c r="AW106" s="300" t="s">
        <v>34</v>
      </c>
      <c r="AX106" s="300" t="s">
        <v>79</v>
      </c>
      <c r="AY106" s="303" t="s">
        <v>128</v>
      </c>
    </row>
    <row r="107" spans="1:65" s="138" customFormat="1" ht="66.75" customHeight="1">
      <c r="A107" s="132"/>
      <c r="B107" s="133"/>
      <c r="C107" s="288" t="s">
        <v>182</v>
      </c>
      <c r="D107" s="288" t="s">
        <v>130</v>
      </c>
      <c r="E107" s="289" t="s">
        <v>355</v>
      </c>
      <c r="F107" s="290" t="s">
        <v>356</v>
      </c>
      <c r="G107" s="291" t="s">
        <v>133</v>
      </c>
      <c r="H107" s="292">
        <v>17.994</v>
      </c>
      <c r="I107" s="6"/>
      <c r="J107" s="293">
        <f>ROUND(I107*H107,2)</f>
        <v>0</v>
      </c>
      <c r="K107" s="290" t="s">
        <v>134</v>
      </c>
      <c r="L107" s="133"/>
      <c r="M107" s="294" t="s">
        <v>3</v>
      </c>
      <c r="N107" s="295" t="s">
        <v>43</v>
      </c>
      <c r="O107" s="175"/>
      <c r="P107" s="296">
        <f>O107*H107</f>
        <v>0</v>
      </c>
      <c r="Q107" s="296">
        <v>0</v>
      </c>
      <c r="R107" s="296">
        <f>Q107*H107</f>
        <v>0</v>
      </c>
      <c r="S107" s="296">
        <v>0</v>
      </c>
      <c r="T107" s="297">
        <f>S107*H107</f>
        <v>0</v>
      </c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R107" s="298" t="s">
        <v>135</v>
      </c>
      <c r="AT107" s="298" t="s">
        <v>130</v>
      </c>
      <c r="AU107" s="298" t="s">
        <v>82</v>
      </c>
      <c r="AY107" s="115" t="s">
        <v>128</v>
      </c>
      <c r="BE107" s="299">
        <f>IF(N107="základní",J107,0)</f>
        <v>0</v>
      </c>
      <c r="BF107" s="299">
        <f>IF(N107="snížená",J107,0)</f>
        <v>0</v>
      </c>
      <c r="BG107" s="299">
        <f>IF(N107="zákl. přenesená",J107,0)</f>
        <v>0</v>
      </c>
      <c r="BH107" s="299">
        <f>IF(N107="sníž. přenesená",J107,0)</f>
        <v>0</v>
      </c>
      <c r="BI107" s="299">
        <f>IF(N107="nulová",J107,0)</f>
        <v>0</v>
      </c>
      <c r="BJ107" s="115" t="s">
        <v>79</v>
      </c>
      <c r="BK107" s="299">
        <f>ROUND(I107*H107,2)</f>
        <v>0</v>
      </c>
      <c r="BL107" s="115" t="s">
        <v>135</v>
      </c>
      <c r="BM107" s="298" t="s">
        <v>357</v>
      </c>
    </row>
    <row r="108" spans="1:65" s="138" customFormat="1" ht="66.75" customHeight="1">
      <c r="A108" s="132"/>
      <c r="B108" s="133"/>
      <c r="C108" s="288" t="s">
        <v>188</v>
      </c>
      <c r="D108" s="288" t="s">
        <v>130</v>
      </c>
      <c r="E108" s="289" t="s">
        <v>358</v>
      </c>
      <c r="F108" s="290" t="s">
        <v>359</v>
      </c>
      <c r="G108" s="291" t="s">
        <v>133</v>
      </c>
      <c r="H108" s="292">
        <v>17.994</v>
      </c>
      <c r="I108" s="6"/>
      <c r="J108" s="293">
        <f>ROUND(I108*H108,2)</f>
        <v>0</v>
      </c>
      <c r="K108" s="290" t="s">
        <v>134</v>
      </c>
      <c r="L108" s="133"/>
      <c r="M108" s="294" t="s">
        <v>3</v>
      </c>
      <c r="N108" s="295" t="s">
        <v>43</v>
      </c>
      <c r="O108" s="175"/>
      <c r="P108" s="296">
        <f>O108*H108</f>
        <v>0</v>
      </c>
      <c r="Q108" s="296">
        <v>0</v>
      </c>
      <c r="R108" s="296">
        <f>Q108*H108</f>
        <v>0</v>
      </c>
      <c r="S108" s="296">
        <v>0</v>
      </c>
      <c r="T108" s="297">
        <f>S108*H108</f>
        <v>0</v>
      </c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R108" s="298" t="s">
        <v>135</v>
      </c>
      <c r="AT108" s="298" t="s">
        <v>130</v>
      </c>
      <c r="AU108" s="298" t="s">
        <v>82</v>
      </c>
      <c r="AY108" s="115" t="s">
        <v>128</v>
      </c>
      <c r="BE108" s="299">
        <f>IF(N108="základní",J108,0)</f>
        <v>0</v>
      </c>
      <c r="BF108" s="299">
        <f>IF(N108="snížená",J108,0)</f>
        <v>0</v>
      </c>
      <c r="BG108" s="299">
        <f>IF(N108="zákl. přenesená",J108,0)</f>
        <v>0</v>
      </c>
      <c r="BH108" s="299">
        <f>IF(N108="sníž. přenesená",J108,0)</f>
        <v>0</v>
      </c>
      <c r="BI108" s="299">
        <f>IF(N108="nulová",J108,0)</f>
        <v>0</v>
      </c>
      <c r="BJ108" s="115" t="s">
        <v>79</v>
      </c>
      <c r="BK108" s="299">
        <f>ROUND(I108*H108,2)</f>
        <v>0</v>
      </c>
      <c r="BL108" s="115" t="s">
        <v>135</v>
      </c>
      <c r="BM108" s="298" t="s">
        <v>360</v>
      </c>
    </row>
    <row r="109" spans="2:51" s="300" customFormat="1" ht="11.25">
      <c r="B109" s="301"/>
      <c r="D109" s="302" t="s">
        <v>137</v>
      </c>
      <c r="E109" s="303" t="s">
        <v>3</v>
      </c>
      <c r="F109" s="304" t="s">
        <v>361</v>
      </c>
      <c r="H109" s="305">
        <v>17.994</v>
      </c>
      <c r="I109" s="7"/>
      <c r="L109" s="301"/>
      <c r="M109" s="306"/>
      <c r="N109" s="307"/>
      <c r="O109" s="307"/>
      <c r="P109" s="307"/>
      <c r="Q109" s="307"/>
      <c r="R109" s="307"/>
      <c r="S109" s="307"/>
      <c r="T109" s="308"/>
      <c r="AT109" s="303" t="s">
        <v>137</v>
      </c>
      <c r="AU109" s="303" t="s">
        <v>82</v>
      </c>
      <c r="AV109" s="300" t="s">
        <v>82</v>
      </c>
      <c r="AW109" s="300" t="s">
        <v>34</v>
      </c>
      <c r="AX109" s="300" t="s">
        <v>79</v>
      </c>
      <c r="AY109" s="303" t="s">
        <v>128</v>
      </c>
    </row>
    <row r="110" spans="1:65" s="138" customFormat="1" ht="36">
      <c r="A110" s="132"/>
      <c r="B110" s="133"/>
      <c r="C110" s="288" t="s">
        <v>195</v>
      </c>
      <c r="D110" s="288" t="s">
        <v>130</v>
      </c>
      <c r="E110" s="289" t="s">
        <v>362</v>
      </c>
      <c r="F110" s="290" t="s">
        <v>363</v>
      </c>
      <c r="G110" s="291" t="s">
        <v>141</v>
      </c>
      <c r="H110" s="292">
        <v>60</v>
      </c>
      <c r="I110" s="6"/>
      <c r="J110" s="293">
        <f>ROUND(I110*H110,2)</f>
        <v>0</v>
      </c>
      <c r="K110" s="290" t="s">
        <v>134</v>
      </c>
      <c r="L110" s="133"/>
      <c r="M110" s="294" t="s">
        <v>3</v>
      </c>
      <c r="N110" s="295" t="s">
        <v>43</v>
      </c>
      <c r="O110" s="175"/>
      <c r="P110" s="296">
        <f>O110*H110</f>
        <v>0</v>
      </c>
      <c r="Q110" s="296">
        <v>0</v>
      </c>
      <c r="R110" s="296">
        <f>Q110*H110</f>
        <v>0</v>
      </c>
      <c r="S110" s="296">
        <v>0</v>
      </c>
      <c r="T110" s="297">
        <f>S110*H110</f>
        <v>0</v>
      </c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R110" s="298" t="s">
        <v>135</v>
      </c>
      <c r="AT110" s="298" t="s">
        <v>130</v>
      </c>
      <c r="AU110" s="298" t="s">
        <v>82</v>
      </c>
      <c r="AY110" s="115" t="s">
        <v>128</v>
      </c>
      <c r="BE110" s="299">
        <f>IF(N110="základní",J110,0)</f>
        <v>0</v>
      </c>
      <c r="BF110" s="299">
        <f>IF(N110="snížená",J110,0)</f>
        <v>0</v>
      </c>
      <c r="BG110" s="299">
        <f>IF(N110="zákl. přenesená",J110,0)</f>
        <v>0</v>
      </c>
      <c r="BH110" s="299">
        <f>IF(N110="sníž. přenesená",J110,0)</f>
        <v>0</v>
      </c>
      <c r="BI110" s="299">
        <f>IF(N110="nulová",J110,0)</f>
        <v>0</v>
      </c>
      <c r="BJ110" s="115" t="s">
        <v>79</v>
      </c>
      <c r="BK110" s="299">
        <f>ROUND(I110*H110,2)</f>
        <v>0</v>
      </c>
      <c r="BL110" s="115" t="s">
        <v>135</v>
      </c>
      <c r="BM110" s="298" t="s">
        <v>364</v>
      </c>
    </row>
    <row r="111" spans="2:51" s="300" customFormat="1" ht="11.25">
      <c r="B111" s="301"/>
      <c r="D111" s="302" t="s">
        <v>137</v>
      </c>
      <c r="E111" s="303" t="s">
        <v>3</v>
      </c>
      <c r="F111" s="304" t="s">
        <v>322</v>
      </c>
      <c r="H111" s="305">
        <v>60</v>
      </c>
      <c r="I111" s="7"/>
      <c r="L111" s="301"/>
      <c r="M111" s="306"/>
      <c r="N111" s="307"/>
      <c r="O111" s="307"/>
      <c r="P111" s="307"/>
      <c r="Q111" s="307"/>
      <c r="R111" s="307"/>
      <c r="S111" s="307"/>
      <c r="T111" s="308"/>
      <c r="AT111" s="303" t="s">
        <v>137</v>
      </c>
      <c r="AU111" s="303" t="s">
        <v>82</v>
      </c>
      <c r="AV111" s="300" t="s">
        <v>82</v>
      </c>
      <c r="AW111" s="300" t="s">
        <v>34</v>
      </c>
      <c r="AX111" s="300" t="s">
        <v>79</v>
      </c>
      <c r="AY111" s="303" t="s">
        <v>128</v>
      </c>
    </row>
    <row r="112" spans="1:65" s="138" customFormat="1" ht="36">
      <c r="A112" s="132"/>
      <c r="B112" s="133"/>
      <c r="C112" s="288" t="s">
        <v>202</v>
      </c>
      <c r="D112" s="288" t="s">
        <v>130</v>
      </c>
      <c r="E112" s="289" t="s">
        <v>145</v>
      </c>
      <c r="F112" s="290" t="s">
        <v>146</v>
      </c>
      <c r="G112" s="291" t="s">
        <v>141</v>
      </c>
      <c r="H112" s="292">
        <v>180</v>
      </c>
      <c r="I112" s="6"/>
      <c r="J112" s="293">
        <f>ROUND(I112*H112,2)</f>
        <v>0</v>
      </c>
      <c r="K112" s="290" t="s">
        <v>134</v>
      </c>
      <c r="L112" s="133"/>
      <c r="M112" s="294" t="s">
        <v>3</v>
      </c>
      <c r="N112" s="295" t="s">
        <v>43</v>
      </c>
      <c r="O112" s="175"/>
      <c r="P112" s="296">
        <f>O112*H112</f>
        <v>0</v>
      </c>
      <c r="Q112" s="296">
        <v>0</v>
      </c>
      <c r="R112" s="296">
        <f>Q112*H112</f>
        <v>0</v>
      </c>
      <c r="S112" s="296">
        <v>0</v>
      </c>
      <c r="T112" s="297">
        <f>S112*H112</f>
        <v>0</v>
      </c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R112" s="298" t="s">
        <v>135</v>
      </c>
      <c r="AT112" s="298" t="s">
        <v>130</v>
      </c>
      <c r="AU112" s="298" t="s">
        <v>82</v>
      </c>
      <c r="AY112" s="115" t="s">
        <v>128</v>
      </c>
      <c r="BE112" s="299">
        <f>IF(N112="základní",J112,0)</f>
        <v>0</v>
      </c>
      <c r="BF112" s="299">
        <f>IF(N112="snížená",J112,0)</f>
        <v>0</v>
      </c>
      <c r="BG112" s="299">
        <f>IF(N112="zákl. přenesená",J112,0)</f>
        <v>0</v>
      </c>
      <c r="BH112" s="299">
        <f>IF(N112="sníž. přenesená",J112,0)</f>
        <v>0</v>
      </c>
      <c r="BI112" s="299">
        <f>IF(N112="nulová",J112,0)</f>
        <v>0</v>
      </c>
      <c r="BJ112" s="115" t="s">
        <v>79</v>
      </c>
      <c r="BK112" s="299">
        <f>ROUND(I112*H112,2)</f>
        <v>0</v>
      </c>
      <c r="BL112" s="115" t="s">
        <v>135</v>
      </c>
      <c r="BM112" s="298" t="s">
        <v>365</v>
      </c>
    </row>
    <row r="113" spans="2:51" s="300" customFormat="1" ht="11.25">
      <c r="B113" s="301"/>
      <c r="D113" s="302" t="s">
        <v>137</v>
      </c>
      <c r="E113" s="303" t="s">
        <v>3</v>
      </c>
      <c r="F113" s="304" t="s">
        <v>366</v>
      </c>
      <c r="H113" s="305">
        <v>180</v>
      </c>
      <c r="I113" s="7"/>
      <c r="L113" s="301"/>
      <c r="M113" s="306"/>
      <c r="N113" s="307"/>
      <c r="O113" s="307"/>
      <c r="P113" s="307"/>
      <c r="Q113" s="307"/>
      <c r="R113" s="307"/>
      <c r="S113" s="307"/>
      <c r="T113" s="308"/>
      <c r="AT113" s="303" t="s">
        <v>137</v>
      </c>
      <c r="AU113" s="303" t="s">
        <v>82</v>
      </c>
      <c r="AV113" s="300" t="s">
        <v>82</v>
      </c>
      <c r="AW113" s="300" t="s">
        <v>34</v>
      </c>
      <c r="AX113" s="300" t="s">
        <v>79</v>
      </c>
      <c r="AY113" s="303" t="s">
        <v>128</v>
      </c>
    </row>
    <row r="114" spans="1:65" s="138" customFormat="1" ht="16.5" customHeight="1">
      <c r="A114" s="132"/>
      <c r="B114" s="133"/>
      <c r="C114" s="309" t="s">
        <v>277</v>
      </c>
      <c r="D114" s="309" t="s">
        <v>148</v>
      </c>
      <c r="E114" s="310" t="s">
        <v>149</v>
      </c>
      <c r="F114" s="311" t="s">
        <v>150</v>
      </c>
      <c r="G114" s="312" t="s">
        <v>151</v>
      </c>
      <c r="H114" s="313">
        <v>3.6</v>
      </c>
      <c r="I114" s="8"/>
      <c r="J114" s="314">
        <f>ROUND(I114*H114,2)</f>
        <v>0</v>
      </c>
      <c r="K114" s="311" t="s">
        <v>134</v>
      </c>
      <c r="L114" s="315"/>
      <c r="M114" s="316" t="s">
        <v>3</v>
      </c>
      <c r="N114" s="317" t="s">
        <v>43</v>
      </c>
      <c r="O114" s="175"/>
      <c r="P114" s="296">
        <f>O114*H114</f>
        <v>0</v>
      </c>
      <c r="Q114" s="296">
        <v>0.001</v>
      </c>
      <c r="R114" s="296">
        <f>Q114*H114</f>
        <v>0.0036000000000000003</v>
      </c>
      <c r="S114" s="296">
        <v>0</v>
      </c>
      <c r="T114" s="297">
        <f>S114*H114</f>
        <v>0</v>
      </c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R114" s="298" t="s">
        <v>152</v>
      </c>
      <c r="AT114" s="298" t="s">
        <v>148</v>
      </c>
      <c r="AU114" s="298" t="s">
        <v>82</v>
      </c>
      <c r="AY114" s="115" t="s">
        <v>128</v>
      </c>
      <c r="BE114" s="299">
        <f>IF(N114="základní",J114,0)</f>
        <v>0</v>
      </c>
      <c r="BF114" s="299">
        <f>IF(N114="snížená",J114,0)</f>
        <v>0</v>
      </c>
      <c r="BG114" s="299">
        <f>IF(N114="zákl. přenesená",J114,0)</f>
        <v>0</v>
      </c>
      <c r="BH114" s="299">
        <f>IF(N114="sníž. přenesená",J114,0)</f>
        <v>0</v>
      </c>
      <c r="BI114" s="299">
        <f>IF(N114="nulová",J114,0)</f>
        <v>0</v>
      </c>
      <c r="BJ114" s="115" t="s">
        <v>79</v>
      </c>
      <c r="BK114" s="299">
        <f>ROUND(I114*H114,2)</f>
        <v>0</v>
      </c>
      <c r="BL114" s="115" t="s">
        <v>135</v>
      </c>
      <c r="BM114" s="298" t="s">
        <v>367</v>
      </c>
    </row>
    <row r="115" spans="2:51" s="300" customFormat="1" ht="11.25">
      <c r="B115" s="301"/>
      <c r="D115" s="302" t="s">
        <v>137</v>
      </c>
      <c r="F115" s="304" t="s">
        <v>368</v>
      </c>
      <c r="H115" s="305">
        <v>3.6</v>
      </c>
      <c r="I115" s="7"/>
      <c r="L115" s="301"/>
      <c r="M115" s="306"/>
      <c r="N115" s="307"/>
      <c r="O115" s="307"/>
      <c r="P115" s="307"/>
      <c r="Q115" s="307"/>
      <c r="R115" s="307"/>
      <c r="S115" s="307"/>
      <c r="T115" s="308"/>
      <c r="AT115" s="303" t="s">
        <v>137</v>
      </c>
      <c r="AU115" s="303" t="s">
        <v>82</v>
      </c>
      <c r="AV115" s="300" t="s">
        <v>82</v>
      </c>
      <c r="AW115" s="300" t="s">
        <v>4</v>
      </c>
      <c r="AX115" s="300" t="s">
        <v>79</v>
      </c>
      <c r="AY115" s="303" t="s">
        <v>128</v>
      </c>
    </row>
    <row r="116" spans="1:65" s="138" customFormat="1" ht="33" customHeight="1">
      <c r="A116" s="132"/>
      <c r="B116" s="133"/>
      <c r="C116" s="288" t="s">
        <v>9</v>
      </c>
      <c r="D116" s="288" t="s">
        <v>130</v>
      </c>
      <c r="E116" s="289" t="s">
        <v>310</v>
      </c>
      <c r="F116" s="290" t="s">
        <v>311</v>
      </c>
      <c r="G116" s="291" t="s">
        <v>141</v>
      </c>
      <c r="H116" s="292">
        <v>120</v>
      </c>
      <c r="I116" s="6"/>
      <c r="J116" s="293">
        <f>ROUND(I116*H116,2)</f>
        <v>0</v>
      </c>
      <c r="K116" s="290" t="s">
        <v>134</v>
      </c>
      <c r="L116" s="133"/>
      <c r="M116" s="294" t="s">
        <v>3</v>
      </c>
      <c r="N116" s="295" t="s">
        <v>43</v>
      </c>
      <c r="O116" s="175"/>
      <c r="P116" s="296">
        <f>O116*H116</f>
        <v>0</v>
      </c>
      <c r="Q116" s="296">
        <v>0</v>
      </c>
      <c r="R116" s="296">
        <f>Q116*H116</f>
        <v>0</v>
      </c>
      <c r="S116" s="296">
        <v>0</v>
      </c>
      <c r="T116" s="297">
        <f>S116*H116</f>
        <v>0</v>
      </c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R116" s="298" t="s">
        <v>135</v>
      </c>
      <c r="AT116" s="298" t="s">
        <v>130</v>
      </c>
      <c r="AU116" s="298" t="s">
        <v>82</v>
      </c>
      <c r="AY116" s="115" t="s">
        <v>128</v>
      </c>
      <c r="BE116" s="299">
        <f>IF(N116="základní",J116,0)</f>
        <v>0</v>
      </c>
      <c r="BF116" s="299">
        <f>IF(N116="snížená",J116,0)</f>
        <v>0</v>
      </c>
      <c r="BG116" s="299">
        <f>IF(N116="zákl. přenesená",J116,0)</f>
        <v>0</v>
      </c>
      <c r="BH116" s="299">
        <f>IF(N116="sníž. přenesená",J116,0)</f>
        <v>0</v>
      </c>
      <c r="BI116" s="299">
        <f>IF(N116="nulová",J116,0)</f>
        <v>0</v>
      </c>
      <c r="BJ116" s="115" t="s">
        <v>79</v>
      </c>
      <c r="BK116" s="299">
        <f>ROUND(I116*H116,2)</f>
        <v>0</v>
      </c>
      <c r="BL116" s="115" t="s">
        <v>135</v>
      </c>
      <c r="BM116" s="298" t="s">
        <v>369</v>
      </c>
    </row>
    <row r="117" spans="2:51" s="300" customFormat="1" ht="11.25">
      <c r="B117" s="301"/>
      <c r="D117" s="302" t="s">
        <v>137</v>
      </c>
      <c r="E117" s="303" t="s">
        <v>3</v>
      </c>
      <c r="F117" s="304" t="s">
        <v>370</v>
      </c>
      <c r="H117" s="305">
        <v>120</v>
      </c>
      <c r="I117" s="7"/>
      <c r="L117" s="301"/>
      <c r="M117" s="306"/>
      <c r="N117" s="307"/>
      <c r="O117" s="307"/>
      <c r="P117" s="307"/>
      <c r="Q117" s="307"/>
      <c r="R117" s="307"/>
      <c r="S117" s="307"/>
      <c r="T117" s="308"/>
      <c r="AT117" s="303" t="s">
        <v>137</v>
      </c>
      <c r="AU117" s="303" t="s">
        <v>82</v>
      </c>
      <c r="AV117" s="300" t="s">
        <v>82</v>
      </c>
      <c r="AW117" s="300" t="s">
        <v>34</v>
      </c>
      <c r="AX117" s="300" t="s">
        <v>79</v>
      </c>
      <c r="AY117" s="303" t="s">
        <v>128</v>
      </c>
    </row>
    <row r="118" spans="2:63" s="275" customFormat="1" ht="22.9" customHeight="1">
      <c r="B118" s="276"/>
      <c r="D118" s="277" t="s">
        <v>71</v>
      </c>
      <c r="E118" s="286" t="s">
        <v>144</v>
      </c>
      <c r="F118" s="286" t="s">
        <v>213</v>
      </c>
      <c r="I118" s="5"/>
      <c r="J118" s="287">
        <f>BK118</f>
        <v>0</v>
      </c>
      <c r="L118" s="276"/>
      <c r="M118" s="280"/>
      <c r="N118" s="281"/>
      <c r="O118" s="281"/>
      <c r="P118" s="282">
        <f>SUM(P119:P132)</f>
        <v>0</v>
      </c>
      <c r="Q118" s="281"/>
      <c r="R118" s="282">
        <f>SUM(R119:R132)</f>
        <v>0.09269792</v>
      </c>
      <c r="S118" s="281"/>
      <c r="T118" s="283">
        <f>SUM(T119:T132)</f>
        <v>0</v>
      </c>
      <c r="AR118" s="277" t="s">
        <v>79</v>
      </c>
      <c r="AT118" s="284" t="s">
        <v>71</v>
      </c>
      <c r="AU118" s="284" t="s">
        <v>79</v>
      </c>
      <c r="AY118" s="277" t="s">
        <v>128</v>
      </c>
      <c r="BK118" s="285">
        <f>SUM(BK119:BK132)</f>
        <v>0</v>
      </c>
    </row>
    <row r="119" spans="1:65" s="138" customFormat="1" ht="66.75" customHeight="1">
      <c r="A119" s="132"/>
      <c r="B119" s="133"/>
      <c r="C119" s="288" t="s">
        <v>280</v>
      </c>
      <c r="D119" s="288" t="s">
        <v>130</v>
      </c>
      <c r="E119" s="289" t="s">
        <v>225</v>
      </c>
      <c r="F119" s="290" t="s">
        <v>226</v>
      </c>
      <c r="G119" s="291" t="s">
        <v>133</v>
      </c>
      <c r="H119" s="292">
        <v>2.397</v>
      </c>
      <c r="I119" s="6"/>
      <c r="J119" s="293">
        <f>ROUND(I119*H119,2)</f>
        <v>0</v>
      </c>
      <c r="K119" s="290" t="s">
        <v>134</v>
      </c>
      <c r="L119" s="133"/>
      <c r="M119" s="294" t="s">
        <v>3</v>
      </c>
      <c r="N119" s="295" t="s">
        <v>43</v>
      </c>
      <c r="O119" s="175"/>
      <c r="P119" s="296">
        <f>O119*H119</f>
        <v>0</v>
      </c>
      <c r="Q119" s="296">
        <v>0</v>
      </c>
      <c r="R119" s="296">
        <f>Q119*H119</f>
        <v>0</v>
      </c>
      <c r="S119" s="296">
        <v>0</v>
      </c>
      <c r="T119" s="297">
        <f>S119*H119</f>
        <v>0</v>
      </c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R119" s="298" t="s">
        <v>135</v>
      </c>
      <c r="AT119" s="298" t="s">
        <v>130</v>
      </c>
      <c r="AU119" s="298" t="s">
        <v>82</v>
      </c>
      <c r="AY119" s="115" t="s">
        <v>128</v>
      </c>
      <c r="BE119" s="299">
        <f>IF(N119="základní",J119,0)</f>
        <v>0</v>
      </c>
      <c r="BF119" s="299">
        <f>IF(N119="snížená",J119,0)</f>
        <v>0</v>
      </c>
      <c r="BG119" s="299">
        <f>IF(N119="zákl. přenesená",J119,0)</f>
        <v>0</v>
      </c>
      <c r="BH119" s="299">
        <f>IF(N119="sníž. přenesená",J119,0)</f>
        <v>0</v>
      </c>
      <c r="BI119" s="299">
        <f>IF(N119="nulová",J119,0)</f>
        <v>0</v>
      </c>
      <c r="BJ119" s="115" t="s">
        <v>79</v>
      </c>
      <c r="BK119" s="299">
        <f>ROUND(I119*H119,2)</f>
        <v>0</v>
      </c>
      <c r="BL119" s="115" t="s">
        <v>135</v>
      </c>
      <c r="BM119" s="298" t="s">
        <v>371</v>
      </c>
    </row>
    <row r="120" spans="2:51" s="300" customFormat="1" ht="11.25">
      <c r="B120" s="301"/>
      <c r="D120" s="302" t="s">
        <v>137</v>
      </c>
      <c r="E120" s="303" t="s">
        <v>3</v>
      </c>
      <c r="F120" s="304" t="s">
        <v>330</v>
      </c>
      <c r="H120" s="305">
        <v>2.2</v>
      </c>
      <c r="I120" s="7"/>
      <c r="L120" s="301"/>
      <c r="M120" s="306"/>
      <c r="N120" s="307"/>
      <c r="O120" s="307"/>
      <c r="P120" s="307"/>
      <c r="Q120" s="307"/>
      <c r="R120" s="307"/>
      <c r="S120" s="307"/>
      <c r="T120" s="308"/>
      <c r="AT120" s="303" t="s">
        <v>137</v>
      </c>
      <c r="AU120" s="303" t="s">
        <v>82</v>
      </c>
      <c r="AV120" s="300" t="s">
        <v>82</v>
      </c>
      <c r="AW120" s="300" t="s">
        <v>34</v>
      </c>
      <c r="AX120" s="300" t="s">
        <v>72</v>
      </c>
      <c r="AY120" s="303" t="s">
        <v>128</v>
      </c>
    </row>
    <row r="121" spans="2:51" s="300" customFormat="1" ht="11.25">
      <c r="B121" s="301"/>
      <c r="D121" s="302" t="s">
        <v>137</v>
      </c>
      <c r="E121" s="303" t="s">
        <v>3</v>
      </c>
      <c r="F121" s="304" t="s">
        <v>339</v>
      </c>
      <c r="H121" s="305">
        <v>0.197</v>
      </c>
      <c r="I121" s="7"/>
      <c r="L121" s="301"/>
      <c r="M121" s="306"/>
      <c r="N121" s="307"/>
      <c r="O121" s="307"/>
      <c r="P121" s="307"/>
      <c r="Q121" s="307"/>
      <c r="R121" s="307"/>
      <c r="S121" s="307"/>
      <c r="T121" s="308"/>
      <c r="AT121" s="303" t="s">
        <v>137</v>
      </c>
      <c r="AU121" s="303" t="s">
        <v>82</v>
      </c>
      <c r="AV121" s="300" t="s">
        <v>82</v>
      </c>
      <c r="AW121" s="300" t="s">
        <v>34</v>
      </c>
      <c r="AX121" s="300" t="s">
        <v>72</v>
      </c>
      <c r="AY121" s="303" t="s">
        <v>128</v>
      </c>
    </row>
    <row r="122" spans="2:51" s="318" customFormat="1" ht="11.25">
      <c r="B122" s="319"/>
      <c r="D122" s="302" t="s">
        <v>137</v>
      </c>
      <c r="E122" s="320" t="s">
        <v>3</v>
      </c>
      <c r="F122" s="321" t="s">
        <v>331</v>
      </c>
      <c r="H122" s="322">
        <v>2.3970000000000002</v>
      </c>
      <c r="I122" s="9"/>
      <c r="L122" s="319"/>
      <c r="M122" s="323"/>
      <c r="N122" s="324"/>
      <c r="O122" s="324"/>
      <c r="P122" s="324"/>
      <c r="Q122" s="324"/>
      <c r="R122" s="324"/>
      <c r="S122" s="324"/>
      <c r="T122" s="325"/>
      <c r="AT122" s="320" t="s">
        <v>137</v>
      </c>
      <c r="AU122" s="320" t="s">
        <v>82</v>
      </c>
      <c r="AV122" s="318" t="s">
        <v>135</v>
      </c>
      <c r="AW122" s="318" t="s">
        <v>34</v>
      </c>
      <c r="AX122" s="318" t="s">
        <v>79</v>
      </c>
      <c r="AY122" s="320" t="s">
        <v>128</v>
      </c>
    </row>
    <row r="123" spans="1:65" s="138" customFormat="1" ht="72">
      <c r="A123" s="132"/>
      <c r="B123" s="133"/>
      <c r="C123" s="288" t="s">
        <v>372</v>
      </c>
      <c r="D123" s="288" t="s">
        <v>130</v>
      </c>
      <c r="E123" s="289" t="s">
        <v>231</v>
      </c>
      <c r="F123" s="290" t="s">
        <v>232</v>
      </c>
      <c r="G123" s="291" t="s">
        <v>141</v>
      </c>
      <c r="H123" s="292">
        <v>11.416</v>
      </c>
      <c r="I123" s="6"/>
      <c r="J123" s="293">
        <f>ROUND(I123*H123,2)</f>
        <v>0</v>
      </c>
      <c r="K123" s="290" t="s">
        <v>134</v>
      </c>
      <c r="L123" s="133"/>
      <c r="M123" s="294" t="s">
        <v>3</v>
      </c>
      <c r="N123" s="295" t="s">
        <v>43</v>
      </c>
      <c r="O123" s="175"/>
      <c r="P123" s="296">
        <f>O123*H123</f>
        <v>0</v>
      </c>
      <c r="Q123" s="296">
        <v>0.00726</v>
      </c>
      <c r="R123" s="296">
        <f>Q123*H123</f>
        <v>0.08288016000000001</v>
      </c>
      <c r="S123" s="296">
        <v>0</v>
      </c>
      <c r="T123" s="297">
        <f>S123*H123</f>
        <v>0</v>
      </c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R123" s="298" t="s">
        <v>135</v>
      </c>
      <c r="AT123" s="298" t="s">
        <v>130</v>
      </c>
      <c r="AU123" s="298" t="s">
        <v>82</v>
      </c>
      <c r="AY123" s="115" t="s">
        <v>128</v>
      </c>
      <c r="BE123" s="299">
        <f>IF(N123="základní",J123,0)</f>
        <v>0</v>
      </c>
      <c r="BF123" s="299">
        <f>IF(N123="snížená",J123,0)</f>
        <v>0</v>
      </c>
      <c r="BG123" s="299">
        <f>IF(N123="zákl. přenesená",J123,0)</f>
        <v>0</v>
      </c>
      <c r="BH123" s="299">
        <f>IF(N123="sníž. přenesená",J123,0)</f>
        <v>0</v>
      </c>
      <c r="BI123" s="299">
        <f>IF(N123="nulová",J123,0)</f>
        <v>0</v>
      </c>
      <c r="BJ123" s="115" t="s">
        <v>79</v>
      </c>
      <c r="BK123" s="299">
        <f>ROUND(I123*H123,2)</f>
        <v>0</v>
      </c>
      <c r="BL123" s="115" t="s">
        <v>135</v>
      </c>
      <c r="BM123" s="298" t="s">
        <v>373</v>
      </c>
    </row>
    <row r="124" spans="2:51" s="300" customFormat="1" ht="11.25">
      <c r="B124" s="301"/>
      <c r="D124" s="302" t="s">
        <v>137</v>
      </c>
      <c r="E124" s="303" t="s">
        <v>3</v>
      </c>
      <c r="F124" s="304" t="s">
        <v>374</v>
      </c>
      <c r="H124" s="305">
        <v>2.296</v>
      </c>
      <c r="I124" s="7"/>
      <c r="L124" s="301"/>
      <c r="M124" s="306"/>
      <c r="N124" s="307"/>
      <c r="O124" s="307"/>
      <c r="P124" s="307"/>
      <c r="Q124" s="307"/>
      <c r="R124" s="307"/>
      <c r="S124" s="307"/>
      <c r="T124" s="308"/>
      <c r="AT124" s="303" t="s">
        <v>137</v>
      </c>
      <c r="AU124" s="303" t="s">
        <v>82</v>
      </c>
      <c r="AV124" s="300" t="s">
        <v>82</v>
      </c>
      <c r="AW124" s="300" t="s">
        <v>34</v>
      </c>
      <c r="AX124" s="300" t="s">
        <v>72</v>
      </c>
      <c r="AY124" s="303" t="s">
        <v>128</v>
      </c>
    </row>
    <row r="125" spans="2:51" s="300" customFormat="1" ht="11.25">
      <c r="B125" s="301"/>
      <c r="D125" s="302" t="s">
        <v>137</v>
      </c>
      <c r="E125" s="303" t="s">
        <v>3</v>
      </c>
      <c r="F125" s="304" t="s">
        <v>375</v>
      </c>
      <c r="H125" s="305">
        <v>9.12</v>
      </c>
      <c r="I125" s="7"/>
      <c r="L125" s="301"/>
      <c r="M125" s="306"/>
      <c r="N125" s="307"/>
      <c r="O125" s="307"/>
      <c r="P125" s="307"/>
      <c r="Q125" s="307"/>
      <c r="R125" s="307"/>
      <c r="S125" s="307"/>
      <c r="T125" s="308"/>
      <c r="AT125" s="303" t="s">
        <v>137</v>
      </c>
      <c r="AU125" s="303" t="s">
        <v>82</v>
      </c>
      <c r="AV125" s="300" t="s">
        <v>82</v>
      </c>
      <c r="AW125" s="300" t="s">
        <v>34</v>
      </c>
      <c r="AX125" s="300" t="s">
        <v>72</v>
      </c>
      <c r="AY125" s="303" t="s">
        <v>128</v>
      </c>
    </row>
    <row r="126" spans="2:51" s="318" customFormat="1" ht="11.25">
      <c r="B126" s="319"/>
      <c r="D126" s="302" t="s">
        <v>137</v>
      </c>
      <c r="E126" s="320" t="s">
        <v>3</v>
      </c>
      <c r="F126" s="321" t="s">
        <v>331</v>
      </c>
      <c r="H126" s="322">
        <v>11.415999999999999</v>
      </c>
      <c r="I126" s="9"/>
      <c r="L126" s="319"/>
      <c r="M126" s="323"/>
      <c r="N126" s="324"/>
      <c r="O126" s="324"/>
      <c r="P126" s="324"/>
      <c r="Q126" s="324"/>
      <c r="R126" s="324"/>
      <c r="S126" s="324"/>
      <c r="T126" s="325"/>
      <c r="AT126" s="320" t="s">
        <v>137</v>
      </c>
      <c r="AU126" s="320" t="s">
        <v>82</v>
      </c>
      <c r="AV126" s="318" t="s">
        <v>135</v>
      </c>
      <c r="AW126" s="318" t="s">
        <v>34</v>
      </c>
      <c r="AX126" s="318" t="s">
        <v>79</v>
      </c>
      <c r="AY126" s="320" t="s">
        <v>128</v>
      </c>
    </row>
    <row r="127" spans="1:65" s="138" customFormat="1" ht="72">
      <c r="A127" s="132"/>
      <c r="B127" s="133"/>
      <c r="C127" s="288" t="s">
        <v>376</v>
      </c>
      <c r="D127" s="288" t="s">
        <v>130</v>
      </c>
      <c r="E127" s="289" t="s">
        <v>238</v>
      </c>
      <c r="F127" s="290" t="s">
        <v>239</v>
      </c>
      <c r="G127" s="291" t="s">
        <v>141</v>
      </c>
      <c r="H127" s="292">
        <v>11.416</v>
      </c>
      <c r="I127" s="6"/>
      <c r="J127" s="293">
        <f>ROUND(I127*H127,2)</f>
        <v>0</v>
      </c>
      <c r="K127" s="290" t="s">
        <v>134</v>
      </c>
      <c r="L127" s="133"/>
      <c r="M127" s="294" t="s">
        <v>3</v>
      </c>
      <c r="N127" s="295" t="s">
        <v>43</v>
      </c>
      <c r="O127" s="175"/>
      <c r="P127" s="296">
        <f>O127*H127</f>
        <v>0</v>
      </c>
      <c r="Q127" s="296">
        <v>0.00086</v>
      </c>
      <c r="R127" s="296">
        <f>Q127*H127</f>
        <v>0.00981776</v>
      </c>
      <c r="S127" s="296">
        <v>0</v>
      </c>
      <c r="T127" s="297">
        <f>S127*H127</f>
        <v>0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R127" s="298" t="s">
        <v>135</v>
      </c>
      <c r="AT127" s="298" t="s">
        <v>130</v>
      </c>
      <c r="AU127" s="298" t="s">
        <v>82</v>
      </c>
      <c r="AY127" s="115" t="s">
        <v>128</v>
      </c>
      <c r="BE127" s="299">
        <f>IF(N127="základní",J127,0)</f>
        <v>0</v>
      </c>
      <c r="BF127" s="299">
        <f>IF(N127="snížená",J127,0)</f>
        <v>0</v>
      </c>
      <c r="BG127" s="299">
        <f>IF(N127="zákl. přenesená",J127,0)</f>
        <v>0</v>
      </c>
      <c r="BH127" s="299">
        <f>IF(N127="sníž. přenesená",J127,0)</f>
        <v>0</v>
      </c>
      <c r="BI127" s="299">
        <f>IF(N127="nulová",J127,0)</f>
        <v>0</v>
      </c>
      <c r="BJ127" s="115" t="s">
        <v>79</v>
      </c>
      <c r="BK127" s="299">
        <f>ROUND(I127*H127,2)</f>
        <v>0</v>
      </c>
      <c r="BL127" s="115" t="s">
        <v>135</v>
      </c>
      <c r="BM127" s="298" t="s">
        <v>377</v>
      </c>
    </row>
    <row r="128" spans="2:51" s="300" customFormat="1" ht="11.25">
      <c r="B128" s="301"/>
      <c r="D128" s="302" t="s">
        <v>137</v>
      </c>
      <c r="E128" s="303" t="s">
        <v>3</v>
      </c>
      <c r="F128" s="304" t="s">
        <v>374</v>
      </c>
      <c r="H128" s="305">
        <v>2.296</v>
      </c>
      <c r="I128" s="7"/>
      <c r="L128" s="301"/>
      <c r="M128" s="306"/>
      <c r="N128" s="307"/>
      <c r="O128" s="307"/>
      <c r="P128" s="307"/>
      <c r="Q128" s="307"/>
      <c r="R128" s="307"/>
      <c r="S128" s="307"/>
      <c r="T128" s="308"/>
      <c r="AT128" s="303" t="s">
        <v>137</v>
      </c>
      <c r="AU128" s="303" t="s">
        <v>82</v>
      </c>
      <c r="AV128" s="300" t="s">
        <v>82</v>
      </c>
      <c r="AW128" s="300" t="s">
        <v>34</v>
      </c>
      <c r="AX128" s="300" t="s">
        <v>72</v>
      </c>
      <c r="AY128" s="303" t="s">
        <v>128</v>
      </c>
    </row>
    <row r="129" spans="2:51" s="300" customFormat="1" ht="11.25">
      <c r="B129" s="301"/>
      <c r="D129" s="302" t="s">
        <v>137</v>
      </c>
      <c r="E129" s="303" t="s">
        <v>3</v>
      </c>
      <c r="F129" s="304" t="s">
        <v>375</v>
      </c>
      <c r="H129" s="305">
        <v>9.12</v>
      </c>
      <c r="I129" s="7"/>
      <c r="L129" s="301"/>
      <c r="M129" s="306"/>
      <c r="N129" s="307"/>
      <c r="O129" s="307"/>
      <c r="P129" s="307"/>
      <c r="Q129" s="307"/>
      <c r="R129" s="307"/>
      <c r="S129" s="307"/>
      <c r="T129" s="308"/>
      <c r="AT129" s="303" t="s">
        <v>137</v>
      </c>
      <c r="AU129" s="303" t="s">
        <v>82</v>
      </c>
      <c r="AV129" s="300" t="s">
        <v>82</v>
      </c>
      <c r="AW129" s="300" t="s">
        <v>34</v>
      </c>
      <c r="AX129" s="300" t="s">
        <v>72</v>
      </c>
      <c r="AY129" s="303" t="s">
        <v>128</v>
      </c>
    </row>
    <row r="130" spans="2:51" s="318" customFormat="1" ht="11.25">
      <c r="B130" s="319"/>
      <c r="D130" s="302" t="s">
        <v>137</v>
      </c>
      <c r="E130" s="320" t="s">
        <v>3</v>
      </c>
      <c r="F130" s="321" t="s">
        <v>331</v>
      </c>
      <c r="H130" s="322">
        <v>11.415999999999999</v>
      </c>
      <c r="I130" s="9"/>
      <c r="L130" s="319"/>
      <c r="M130" s="323"/>
      <c r="N130" s="324"/>
      <c r="O130" s="324"/>
      <c r="P130" s="324"/>
      <c r="Q130" s="324"/>
      <c r="R130" s="324"/>
      <c r="S130" s="324"/>
      <c r="T130" s="325"/>
      <c r="AT130" s="320" t="s">
        <v>137</v>
      </c>
      <c r="AU130" s="320" t="s">
        <v>82</v>
      </c>
      <c r="AV130" s="318" t="s">
        <v>135</v>
      </c>
      <c r="AW130" s="318" t="s">
        <v>34</v>
      </c>
      <c r="AX130" s="318" t="s">
        <v>79</v>
      </c>
      <c r="AY130" s="320" t="s">
        <v>128</v>
      </c>
    </row>
    <row r="131" spans="1:65" s="138" customFormat="1" ht="24">
      <c r="A131" s="132"/>
      <c r="B131" s="133"/>
      <c r="C131" s="288" t="s">
        <v>378</v>
      </c>
      <c r="D131" s="288" t="s">
        <v>130</v>
      </c>
      <c r="E131" s="289" t="s">
        <v>379</v>
      </c>
      <c r="F131" s="290" t="s">
        <v>380</v>
      </c>
      <c r="G131" s="291" t="s">
        <v>222</v>
      </c>
      <c r="H131" s="292">
        <v>1</v>
      </c>
      <c r="I131" s="6"/>
      <c r="J131" s="293">
        <f>ROUND(I131*H131,2)</f>
        <v>0</v>
      </c>
      <c r="K131" s="290" t="s">
        <v>3</v>
      </c>
      <c r="L131" s="133"/>
      <c r="M131" s="294" t="s">
        <v>3</v>
      </c>
      <c r="N131" s="295" t="s">
        <v>43</v>
      </c>
      <c r="O131" s="175"/>
      <c r="P131" s="296">
        <f>O131*H131</f>
        <v>0</v>
      </c>
      <c r="Q131" s="296">
        <v>0</v>
      </c>
      <c r="R131" s="296">
        <f>Q131*H131</f>
        <v>0</v>
      </c>
      <c r="S131" s="296">
        <v>0</v>
      </c>
      <c r="T131" s="297">
        <f>S131*H131</f>
        <v>0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R131" s="298" t="s">
        <v>135</v>
      </c>
      <c r="AT131" s="298" t="s">
        <v>130</v>
      </c>
      <c r="AU131" s="298" t="s">
        <v>82</v>
      </c>
      <c r="AY131" s="115" t="s">
        <v>128</v>
      </c>
      <c r="BE131" s="299">
        <f>IF(N131="základní",J131,0)</f>
        <v>0</v>
      </c>
      <c r="BF131" s="299">
        <f>IF(N131="snížená",J131,0)</f>
        <v>0</v>
      </c>
      <c r="BG131" s="299">
        <f>IF(N131="zákl. přenesená",J131,0)</f>
        <v>0</v>
      </c>
      <c r="BH131" s="299">
        <f>IF(N131="sníž. přenesená",J131,0)</f>
        <v>0</v>
      </c>
      <c r="BI131" s="299">
        <f>IF(N131="nulová",J131,0)</f>
        <v>0</v>
      </c>
      <c r="BJ131" s="115" t="s">
        <v>79</v>
      </c>
      <c r="BK131" s="299">
        <f>ROUND(I131*H131,2)</f>
        <v>0</v>
      </c>
      <c r="BL131" s="115" t="s">
        <v>135</v>
      </c>
      <c r="BM131" s="298" t="s">
        <v>381</v>
      </c>
    </row>
    <row r="132" spans="2:51" s="300" customFormat="1" ht="11.25">
      <c r="B132" s="301"/>
      <c r="D132" s="302" t="s">
        <v>137</v>
      </c>
      <c r="E132" s="303" t="s">
        <v>3</v>
      </c>
      <c r="F132" s="304" t="s">
        <v>382</v>
      </c>
      <c r="H132" s="305">
        <v>1</v>
      </c>
      <c r="I132" s="7"/>
      <c r="L132" s="301"/>
      <c r="M132" s="306"/>
      <c r="N132" s="307"/>
      <c r="O132" s="307"/>
      <c r="P132" s="307"/>
      <c r="Q132" s="307"/>
      <c r="R132" s="307"/>
      <c r="S132" s="307"/>
      <c r="T132" s="308"/>
      <c r="AT132" s="303" t="s">
        <v>137</v>
      </c>
      <c r="AU132" s="303" t="s">
        <v>82</v>
      </c>
      <c r="AV132" s="300" t="s">
        <v>82</v>
      </c>
      <c r="AW132" s="300" t="s">
        <v>34</v>
      </c>
      <c r="AX132" s="300" t="s">
        <v>79</v>
      </c>
      <c r="AY132" s="303" t="s">
        <v>128</v>
      </c>
    </row>
    <row r="133" spans="2:63" s="275" customFormat="1" ht="22.9" customHeight="1">
      <c r="B133" s="276"/>
      <c r="D133" s="277" t="s">
        <v>71</v>
      </c>
      <c r="E133" s="286" t="s">
        <v>135</v>
      </c>
      <c r="F133" s="286" t="s">
        <v>173</v>
      </c>
      <c r="I133" s="5"/>
      <c r="J133" s="287">
        <f>BK133</f>
        <v>0</v>
      </c>
      <c r="L133" s="276"/>
      <c r="M133" s="280"/>
      <c r="N133" s="281"/>
      <c r="O133" s="281"/>
      <c r="P133" s="282">
        <f>SUM(P134:P145)</f>
        <v>0</v>
      </c>
      <c r="Q133" s="281"/>
      <c r="R133" s="282">
        <f>SUM(R134:R145)</f>
        <v>8.270787</v>
      </c>
      <c r="S133" s="281"/>
      <c r="T133" s="283">
        <f>SUM(T134:T145)</f>
        <v>0</v>
      </c>
      <c r="AR133" s="277" t="s">
        <v>79</v>
      </c>
      <c r="AT133" s="284" t="s">
        <v>71</v>
      </c>
      <c r="AU133" s="284" t="s">
        <v>79</v>
      </c>
      <c r="AY133" s="277" t="s">
        <v>128</v>
      </c>
      <c r="BK133" s="285">
        <f>SUM(BK134:BK145)</f>
        <v>0</v>
      </c>
    </row>
    <row r="134" spans="1:65" s="138" customFormat="1" ht="33" customHeight="1">
      <c r="A134" s="132"/>
      <c r="B134" s="133"/>
      <c r="C134" s="288" t="s">
        <v>383</v>
      </c>
      <c r="D134" s="288" t="s">
        <v>130</v>
      </c>
      <c r="E134" s="289" t="s">
        <v>384</v>
      </c>
      <c r="F134" s="290" t="s">
        <v>385</v>
      </c>
      <c r="G134" s="291" t="s">
        <v>141</v>
      </c>
      <c r="H134" s="292">
        <v>2.1</v>
      </c>
      <c r="I134" s="6"/>
      <c r="J134" s="293">
        <f>ROUND(I134*H134,2)</f>
        <v>0</v>
      </c>
      <c r="K134" s="290" t="s">
        <v>134</v>
      </c>
      <c r="L134" s="133"/>
      <c r="M134" s="294" t="s">
        <v>3</v>
      </c>
      <c r="N134" s="295" t="s">
        <v>43</v>
      </c>
      <c r="O134" s="175"/>
      <c r="P134" s="296">
        <f>O134*H134</f>
        <v>0</v>
      </c>
      <c r="Q134" s="296">
        <v>0</v>
      </c>
      <c r="R134" s="296">
        <f>Q134*H134</f>
        <v>0</v>
      </c>
      <c r="S134" s="296">
        <v>0</v>
      </c>
      <c r="T134" s="297">
        <f>S134*H134</f>
        <v>0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R134" s="298" t="s">
        <v>135</v>
      </c>
      <c r="AT134" s="298" t="s">
        <v>130</v>
      </c>
      <c r="AU134" s="298" t="s">
        <v>82</v>
      </c>
      <c r="AY134" s="115" t="s">
        <v>128</v>
      </c>
      <c r="BE134" s="299">
        <f>IF(N134="základní",J134,0)</f>
        <v>0</v>
      </c>
      <c r="BF134" s="299">
        <f>IF(N134="snížená",J134,0)</f>
        <v>0</v>
      </c>
      <c r="BG134" s="299">
        <f>IF(N134="zákl. přenesená",J134,0)</f>
        <v>0</v>
      </c>
      <c r="BH134" s="299">
        <f>IF(N134="sníž. přenesená",J134,0)</f>
        <v>0</v>
      </c>
      <c r="BI134" s="299">
        <f>IF(N134="nulová",J134,0)</f>
        <v>0</v>
      </c>
      <c r="BJ134" s="115" t="s">
        <v>79</v>
      </c>
      <c r="BK134" s="299">
        <f>ROUND(I134*H134,2)</f>
        <v>0</v>
      </c>
      <c r="BL134" s="115" t="s">
        <v>135</v>
      </c>
      <c r="BM134" s="298" t="s">
        <v>386</v>
      </c>
    </row>
    <row r="135" spans="2:51" s="300" customFormat="1" ht="11.25">
      <c r="B135" s="301"/>
      <c r="D135" s="302" t="s">
        <v>137</v>
      </c>
      <c r="E135" s="303" t="s">
        <v>3</v>
      </c>
      <c r="F135" s="304" t="s">
        <v>387</v>
      </c>
      <c r="H135" s="305">
        <v>1.1</v>
      </c>
      <c r="I135" s="7"/>
      <c r="L135" s="301"/>
      <c r="M135" s="306"/>
      <c r="N135" s="307"/>
      <c r="O135" s="307"/>
      <c r="P135" s="307"/>
      <c r="Q135" s="307"/>
      <c r="R135" s="307"/>
      <c r="S135" s="307"/>
      <c r="T135" s="308"/>
      <c r="AT135" s="303" t="s">
        <v>137</v>
      </c>
      <c r="AU135" s="303" t="s">
        <v>82</v>
      </c>
      <c r="AV135" s="300" t="s">
        <v>82</v>
      </c>
      <c r="AW135" s="300" t="s">
        <v>34</v>
      </c>
      <c r="AX135" s="300" t="s">
        <v>72</v>
      </c>
      <c r="AY135" s="303" t="s">
        <v>128</v>
      </c>
    </row>
    <row r="136" spans="2:51" s="300" customFormat="1" ht="11.25">
      <c r="B136" s="301"/>
      <c r="D136" s="302" t="s">
        <v>137</v>
      </c>
      <c r="E136" s="303" t="s">
        <v>3</v>
      </c>
      <c r="F136" s="304" t="s">
        <v>388</v>
      </c>
      <c r="H136" s="305">
        <v>1</v>
      </c>
      <c r="I136" s="7"/>
      <c r="L136" s="301"/>
      <c r="M136" s="306"/>
      <c r="N136" s="307"/>
      <c r="O136" s="307"/>
      <c r="P136" s="307"/>
      <c r="Q136" s="307"/>
      <c r="R136" s="307"/>
      <c r="S136" s="307"/>
      <c r="T136" s="308"/>
      <c r="AT136" s="303" t="s">
        <v>137</v>
      </c>
      <c r="AU136" s="303" t="s">
        <v>82</v>
      </c>
      <c r="AV136" s="300" t="s">
        <v>82</v>
      </c>
      <c r="AW136" s="300" t="s">
        <v>34</v>
      </c>
      <c r="AX136" s="300" t="s">
        <v>72</v>
      </c>
      <c r="AY136" s="303" t="s">
        <v>128</v>
      </c>
    </row>
    <row r="137" spans="2:51" s="318" customFormat="1" ht="11.25">
      <c r="B137" s="319"/>
      <c r="D137" s="302" t="s">
        <v>137</v>
      </c>
      <c r="E137" s="320" t="s">
        <v>3</v>
      </c>
      <c r="F137" s="321" t="s">
        <v>181</v>
      </c>
      <c r="H137" s="322">
        <v>2.1</v>
      </c>
      <c r="I137" s="9"/>
      <c r="L137" s="319"/>
      <c r="M137" s="323"/>
      <c r="N137" s="324"/>
      <c r="O137" s="324"/>
      <c r="P137" s="324"/>
      <c r="Q137" s="324"/>
      <c r="R137" s="324"/>
      <c r="S137" s="324"/>
      <c r="T137" s="325"/>
      <c r="AT137" s="320" t="s">
        <v>137</v>
      </c>
      <c r="AU137" s="320" t="s">
        <v>82</v>
      </c>
      <c r="AV137" s="318" t="s">
        <v>135</v>
      </c>
      <c r="AW137" s="318" t="s">
        <v>34</v>
      </c>
      <c r="AX137" s="318" t="s">
        <v>79</v>
      </c>
      <c r="AY137" s="320" t="s">
        <v>128</v>
      </c>
    </row>
    <row r="138" spans="1:65" s="138" customFormat="1" ht="33" customHeight="1">
      <c r="A138" s="132"/>
      <c r="B138" s="133"/>
      <c r="C138" s="288" t="s">
        <v>8</v>
      </c>
      <c r="D138" s="288" t="s">
        <v>130</v>
      </c>
      <c r="E138" s="289" t="s">
        <v>389</v>
      </c>
      <c r="F138" s="290" t="s">
        <v>390</v>
      </c>
      <c r="G138" s="291" t="s">
        <v>133</v>
      </c>
      <c r="H138" s="292">
        <v>4.8</v>
      </c>
      <c r="I138" s="6"/>
      <c r="J138" s="293">
        <f>ROUND(I138*H138,2)</f>
        <v>0</v>
      </c>
      <c r="K138" s="290" t="s">
        <v>134</v>
      </c>
      <c r="L138" s="133"/>
      <c r="M138" s="294" t="s">
        <v>3</v>
      </c>
      <c r="N138" s="295" t="s">
        <v>43</v>
      </c>
      <c r="O138" s="175"/>
      <c r="P138" s="296">
        <f>O138*H138</f>
        <v>0</v>
      </c>
      <c r="Q138" s="296">
        <v>0</v>
      </c>
      <c r="R138" s="296">
        <f>Q138*H138</f>
        <v>0</v>
      </c>
      <c r="S138" s="296">
        <v>0</v>
      </c>
      <c r="T138" s="297">
        <f>S138*H138</f>
        <v>0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R138" s="298" t="s">
        <v>135</v>
      </c>
      <c r="AT138" s="298" t="s">
        <v>130</v>
      </c>
      <c r="AU138" s="298" t="s">
        <v>82</v>
      </c>
      <c r="AY138" s="115" t="s">
        <v>128</v>
      </c>
      <c r="BE138" s="299">
        <f>IF(N138="základní",J138,0)</f>
        <v>0</v>
      </c>
      <c r="BF138" s="299">
        <f>IF(N138="snížená",J138,0)</f>
        <v>0</v>
      </c>
      <c r="BG138" s="299">
        <f>IF(N138="zákl. přenesená",J138,0)</f>
        <v>0</v>
      </c>
      <c r="BH138" s="299">
        <f>IF(N138="sníž. přenesená",J138,0)</f>
        <v>0</v>
      </c>
      <c r="BI138" s="299">
        <f>IF(N138="nulová",J138,0)</f>
        <v>0</v>
      </c>
      <c r="BJ138" s="115" t="s">
        <v>79</v>
      </c>
      <c r="BK138" s="299">
        <f>ROUND(I138*H138,2)</f>
        <v>0</v>
      </c>
      <c r="BL138" s="115" t="s">
        <v>135</v>
      </c>
      <c r="BM138" s="298" t="s">
        <v>391</v>
      </c>
    </row>
    <row r="139" spans="2:51" s="300" customFormat="1" ht="11.25">
      <c r="B139" s="301"/>
      <c r="D139" s="302" t="s">
        <v>137</v>
      </c>
      <c r="E139" s="303" t="s">
        <v>3</v>
      </c>
      <c r="F139" s="304" t="s">
        <v>392</v>
      </c>
      <c r="H139" s="305">
        <v>4.8</v>
      </c>
      <c r="I139" s="7"/>
      <c r="L139" s="301"/>
      <c r="M139" s="306"/>
      <c r="N139" s="307"/>
      <c r="O139" s="307"/>
      <c r="P139" s="307"/>
      <c r="Q139" s="307"/>
      <c r="R139" s="307"/>
      <c r="S139" s="307"/>
      <c r="T139" s="308"/>
      <c r="AT139" s="303" t="s">
        <v>137</v>
      </c>
      <c r="AU139" s="303" t="s">
        <v>82</v>
      </c>
      <c r="AV139" s="300" t="s">
        <v>82</v>
      </c>
      <c r="AW139" s="300" t="s">
        <v>34</v>
      </c>
      <c r="AX139" s="300" t="s">
        <v>79</v>
      </c>
      <c r="AY139" s="303" t="s">
        <v>128</v>
      </c>
    </row>
    <row r="140" spans="1:65" s="138" customFormat="1" ht="33" customHeight="1">
      <c r="A140" s="132"/>
      <c r="B140" s="133"/>
      <c r="C140" s="288" t="s">
        <v>393</v>
      </c>
      <c r="D140" s="288" t="s">
        <v>130</v>
      </c>
      <c r="E140" s="289" t="s">
        <v>183</v>
      </c>
      <c r="F140" s="290" t="s">
        <v>184</v>
      </c>
      <c r="G140" s="291" t="s">
        <v>133</v>
      </c>
      <c r="H140" s="292">
        <v>3.54</v>
      </c>
      <c r="I140" s="6"/>
      <c r="J140" s="293">
        <f>ROUND(I140*H140,2)</f>
        <v>0</v>
      </c>
      <c r="K140" s="290" t="s">
        <v>134</v>
      </c>
      <c r="L140" s="133"/>
      <c r="M140" s="294" t="s">
        <v>3</v>
      </c>
      <c r="N140" s="295" t="s">
        <v>43</v>
      </c>
      <c r="O140" s="175"/>
      <c r="P140" s="296">
        <f>O140*H140</f>
        <v>0</v>
      </c>
      <c r="Q140" s="296">
        <v>1.848</v>
      </c>
      <c r="R140" s="296">
        <f>Q140*H140</f>
        <v>6.54192</v>
      </c>
      <c r="S140" s="296">
        <v>0</v>
      </c>
      <c r="T140" s="297">
        <f>S140*H140</f>
        <v>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R140" s="298" t="s">
        <v>135</v>
      </c>
      <c r="AT140" s="298" t="s">
        <v>130</v>
      </c>
      <c r="AU140" s="298" t="s">
        <v>82</v>
      </c>
      <c r="AY140" s="115" t="s">
        <v>128</v>
      </c>
      <c r="BE140" s="299">
        <f>IF(N140="základní",J140,0)</f>
        <v>0</v>
      </c>
      <c r="BF140" s="299">
        <f>IF(N140="snížená",J140,0)</f>
        <v>0</v>
      </c>
      <c r="BG140" s="299">
        <f>IF(N140="zákl. přenesená",J140,0)</f>
        <v>0</v>
      </c>
      <c r="BH140" s="299">
        <f>IF(N140="sníž. přenesená",J140,0)</f>
        <v>0</v>
      </c>
      <c r="BI140" s="299">
        <f>IF(N140="nulová",J140,0)</f>
        <v>0</v>
      </c>
      <c r="BJ140" s="115" t="s">
        <v>79</v>
      </c>
      <c r="BK140" s="299">
        <f>ROUND(I140*H140,2)</f>
        <v>0</v>
      </c>
      <c r="BL140" s="115" t="s">
        <v>135</v>
      </c>
      <c r="BM140" s="298" t="s">
        <v>394</v>
      </c>
    </row>
    <row r="141" spans="2:51" s="300" customFormat="1" ht="11.25">
      <c r="B141" s="301"/>
      <c r="D141" s="302" t="s">
        <v>137</v>
      </c>
      <c r="E141" s="303" t="s">
        <v>3</v>
      </c>
      <c r="F141" s="304" t="s">
        <v>395</v>
      </c>
      <c r="H141" s="305">
        <v>3.54</v>
      </c>
      <c r="I141" s="7"/>
      <c r="L141" s="301"/>
      <c r="M141" s="306"/>
      <c r="N141" s="307"/>
      <c r="O141" s="307"/>
      <c r="P141" s="307"/>
      <c r="Q141" s="307"/>
      <c r="R141" s="307"/>
      <c r="S141" s="307"/>
      <c r="T141" s="308"/>
      <c r="AT141" s="303" t="s">
        <v>137</v>
      </c>
      <c r="AU141" s="303" t="s">
        <v>82</v>
      </c>
      <c r="AV141" s="300" t="s">
        <v>82</v>
      </c>
      <c r="AW141" s="300" t="s">
        <v>34</v>
      </c>
      <c r="AX141" s="300" t="s">
        <v>79</v>
      </c>
      <c r="AY141" s="303" t="s">
        <v>128</v>
      </c>
    </row>
    <row r="142" spans="1:65" s="138" customFormat="1" ht="44.25" customHeight="1">
      <c r="A142" s="132"/>
      <c r="B142" s="133"/>
      <c r="C142" s="288" t="s">
        <v>396</v>
      </c>
      <c r="D142" s="288" t="s">
        <v>130</v>
      </c>
      <c r="E142" s="289" t="s">
        <v>397</v>
      </c>
      <c r="F142" s="290" t="s">
        <v>398</v>
      </c>
      <c r="G142" s="291" t="s">
        <v>141</v>
      </c>
      <c r="H142" s="292">
        <v>2.1</v>
      </c>
      <c r="I142" s="6"/>
      <c r="J142" s="293">
        <f>ROUND(I142*H142,2)</f>
        <v>0</v>
      </c>
      <c r="K142" s="290" t="s">
        <v>134</v>
      </c>
      <c r="L142" s="133"/>
      <c r="M142" s="294" t="s">
        <v>3</v>
      </c>
      <c r="N142" s="295" t="s">
        <v>43</v>
      </c>
      <c r="O142" s="175"/>
      <c r="P142" s="296">
        <f>O142*H142</f>
        <v>0</v>
      </c>
      <c r="Q142" s="296">
        <v>0.82327</v>
      </c>
      <c r="R142" s="296">
        <f>Q142*H142</f>
        <v>1.728867</v>
      </c>
      <c r="S142" s="296">
        <v>0</v>
      </c>
      <c r="T142" s="297">
        <f>S142*H142</f>
        <v>0</v>
      </c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R142" s="298" t="s">
        <v>135</v>
      </c>
      <c r="AT142" s="298" t="s">
        <v>130</v>
      </c>
      <c r="AU142" s="298" t="s">
        <v>82</v>
      </c>
      <c r="AY142" s="115" t="s">
        <v>128</v>
      </c>
      <c r="BE142" s="299">
        <f>IF(N142="základní",J142,0)</f>
        <v>0</v>
      </c>
      <c r="BF142" s="299">
        <f>IF(N142="snížená",J142,0)</f>
        <v>0</v>
      </c>
      <c r="BG142" s="299">
        <f>IF(N142="zákl. přenesená",J142,0)</f>
        <v>0</v>
      </c>
      <c r="BH142" s="299">
        <f>IF(N142="sníž. přenesená",J142,0)</f>
        <v>0</v>
      </c>
      <c r="BI142" s="299">
        <f>IF(N142="nulová",J142,0)</f>
        <v>0</v>
      </c>
      <c r="BJ142" s="115" t="s">
        <v>79</v>
      </c>
      <c r="BK142" s="299">
        <f>ROUND(I142*H142,2)</f>
        <v>0</v>
      </c>
      <c r="BL142" s="115" t="s">
        <v>135</v>
      </c>
      <c r="BM142" s="298" t="s">
        <v>399</v>
      </c>
    </row>
    <row r="143" spans="2:51" s="300" customFormat="1" ht="11.25">
      <c r="B143" s="301"/>
      <c r="D143" s="302" t="s">
        <v>137</v>
      </c>
      <c r="E143" s="303" t="s">
        <v>3</v>
      </c>
      <c r="F143" s="304" t="s">
        <v>400</v>
      </c>
      <c r="H143" s="305">
        <v>1.1</v>
      </c>
      <c r="I143" s="7"/>
      <c r="L143" s="301"/>
      <c r="M143" s="306"/>
      <c r="N143" s="307"/>
      <c r="O143" s="307"/>
      <c r="P143" s="307"/>
      <c r="Q143" s="307"/>
      <c r="R143" s="307"/>
      <c r="S143" s="307"/>
      <c r="T143" s="308"/>
      <c r="AT143" s="303" t="s">
        <v>137</v>
      </c>
      <c r="AU143" s="303" t="s">
        <v>82</v>
      </c>
      <c r="AV143" s="300" t="s">
        <v>82</v>
      </c>
      <c r="AW143" s="300" t="s">
        <v>34</v>
      </c>
      <c r="AX143" s="300" t="s">
        <v>72</v>
      </c>
      <c r="AY143" s="303" t="s">
        <v>128</v>
      </c>
    </row>
    <row r="144" spans="2:51" s="300" customFormat="1" ht="11.25">
      <c r="B144" s="301"/>
      <c r="D144" s="302" t="s">
        <v>137</v>
      </c>
      <c r="E144" s="303" t="s">
        <v>3</v>
      </c>
      <c r="F144" s="304" t="s">
        <v>388</v>
      </c>
      <c r="H144" s="305">
        <v>1</v>
      </c>
      <c r="I144" s="7"/>
      <c r="L144" s="301"/>
      <c r="M144" s="306"/>
      <c r="N144" s="307"/>
      <c r="O144" s="307"/>
      <c r="P144" s="307"/>
      <c r="Q144" s="307"/>
      <c r="R144" s="307"/>
      <c r="S144" s="307"/>
      <c r="T144" s="308"/>
      <c r="AT144" s="303" t="s">
        <v>137</v>
      </c>
      <c r="AU144" s="303" t="s">
        <v>82</v>
      </c>
      <c r="AV144" s="300" t="s">
        <v>82</v>
      </c>
      <c r="AW144" s="300" t="s">
        <v>34</v>
      </c>
      <c r="AX144" s="300" t="s">
        <v>72</v>
      </c>
      <c r="AY144" s="303" t="s">
        <v>128</v>
      </c>
    </row>
    <row r="145" spans="2:51" s="318" customFormat="1" ht="11.25">
      <c r="B145" s="319"/>
      <c r="D145" s="302" t="s">
        <v>137</v>
      </c>
      <c r="E145" s="320" t="s">
        <v>3</v>
      </c>
      <c r="F145" s="321" t="s">
        <v>181</v>
      </c>
      <c r="H145" s="322">
        <v>2.1</v>
      </c>
      <c r="I145" s="9"/>
      <c r="L145" s="319"/>
      <c r="M145" s="323"/>
      <c r="N145" s="324"/>
      <c r="O145" s="324"/>
      <c r="P145" s="324"/>
      <c r="Q145" s="324"/>
      <c r="R145" s="324"/>
      <c r="S145" s="324"/>
      <c r="T145" s="325"/>
      <c r="AT145" s="320" t="s">
        <v>137</v>
      </c>
      <c r="AU145" s="320" t="s">
        <v>82</v>
      </c>
      <c r="AV145" s="318" t="s">
        <v>135</v>
      </c>
      <c r="AW145" s="318" t="s">
        <v>34</v>
      </c>
      <c r="AX145" s="318" t="s">
        <v>79</v>
      </c>
      <c r="AY145" s="320" t="s">
        <v>128</v>
      </c>
    </row>
    <row r="146" spans="2:63" s="275" customFormat="1" ht="22.9" customHeight="1">
      <c r="B146" s="276"/>
      <c r="D146" s="277" t="s">
        <v>71</v>
      </c>
      <c r="E146" s="286" t="s">
        <v>152</v>
      </c>
      <c r="F146" s="286" t="s">
        <v>249</v>
      </c>
      <c r="I146" s="5"/>
      <c r="J146" s="287">
        <f>BK146</f>
        <v>0</v>
      </c>
      <c r="L146" s="276"/>
      <c r="M146" s="280"/>
      <c r="N146" s="281"/>
      <c r="O146" s="281"/>
      <c r="P146" s="282">
        <f>SUM(P147:P150)</f>
        <v>0</v>
      </c>
      <c r="Q146" s="281"/>
      <c r="R146" s="282">
        <f>SUM(R147:R150)</f>
        <v>0.1488</v>
      </c>
      <c r="S146" s="281"/>
      <c r="T146" s="283">
        <f>SUM(T147:T150)</f>
        <v>0</v>
      </c>
      <c r="AR146" s="277" t="s">
        <v>79</v>
      </c>
      <c r="AT146" s="284" t="s">
        <v>71</v>
      </c>
      <c r="AU146" s="284" t="s">
        <v>79</v>
      </c>
      <c r="AY146" s="277" t="s">
        <v>128</v>
      </c>
      <c r="BK146" s="285">
        <f>SUM(BK147:BK150)</f>
        <v>0</v>
      </c>
    </row>
    <row r="147" spans="1:65" s="138" customFormat="1" ht="44.25" customHeight="1">
      <c r="A147" s="132"/>
      <c r="B147" s="133"/>
      <c r="C147" s="288" t="s">
        <v>401</v>
      </c>
      <c r="D147" s="288" t="s">
        <v>130</v>
      </c>
      <c r="E147" s="289" t="s">
        <v>402</v>
      </c>
      <c r="F147" s="290" t="s">
        <v>403</v>
      </c>
      <c r="G147" s="291" t="s">
        <v>243</v>
      </c>
      <c r="H147" s="292">
        <v>60</v>
      </c>
      <c r="I147" s="6"/>
      <c r="J147" s="293">
        <f>ROUND(I147*H147,2)</f>
        <v>0</v>
      </c>
      <c r="K147" s="290" t="s">
        <v>134</v>
      </c>
      <c r="L147" s="133"/>
      <c r="M147" s="294" t="s">
        <v>3</v>
      </c>
      <c r="N147" s="295" t="s">
        <v>43</v>
      </c>
      <c r="O147" s="175"/>
      <c r="P147" s="296">
        <f>O147*H147</f>
        <v>0</v>
      </c>
      <c r="Q147" s="296">
        <v>0.00248</v>
      </c>
      <c r="R147" s="296">
        <f>Q147*H147</f>
        <v>0.1488</v>
      </c>
      <c r="S147" s="296">
        <v>0</v>
      </c>
      <c r="T147" s="297">
        <f>S147*H147</f>
        <v>0</v>
      </c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R147" s="298" t="s">
        <v>135</v>
      </c>
      <c r="AT147" s="298" t="s">
        <v>130</v>
      </c>
      <c r="AU147" s="298" t="s">
        <v>82</v>
      </c>
      <c r="AY147" s="115" t="s">
        <v>128</v>
      </c>
      <c r="BE147" s="299">
        <f>IF(N147="základní",J147,0)</f>
        <v>0</v>
      </c>
      <c r="BF147" s="299">
        <f>IF(N147="snížená",J147,0)</f>
        <v>0</v>
      </c>
      <c r="BG147" s="299">
        <f>IF(N147="zákl. přenesená",J147,0)</f>
        <v>0</v>
      </c>
      <c r="BH147" s="299">
        <f>IF(N147="sníž. přenesená",J147,0)</f>
        <v>0</v>
      </c>
      <c r="BI147" s="299">
        <f>IF(N147="nulová",J147,0)</f>
        <v>0</v>
      </c>
      <c r="BJ147" s="115" t="s">
        <v>79</v>
      </c>
      <c r="BK147" s="299">
        <f>ROUND(I147*H147,2)</f>
        <v>0</v>
      </c>
      <c r="BL147" s="115" t="s">
        <v>135</v>
      </c>
      <c r="BM147" s="298" t="s">
        <v>404</v>
      </c>
    </row>
    <row r="148" spans="2:51" s="300" customFormat="1" ht="11.25">
      <c r="B148" s="301"/>
      <c r="D148" s="302" t="s">
        <v>137</v>
      </c>
      <c r="E148" s="303" t="s">
        <v>3</v>
      </c>
      <c r="F148" s="304" t="s">
        <v>405</v>
      </c>
      <c r="H148" s="305">
        <v>60</v>
      </c>
      <c r="I148" s="7"/>
      <c r="L148" s="301"/>
      <c r="M148" s="306"/>
      <c r="N148" s="307"/>
      <c r="O148" s="307"/>
      <c r="P148" s="307"/>
      <c r="Q148" s="307"/>
      <c r="R148" s="307"/>
      <c r="S148" s="307"/>
      <c r="T148" s="308"/>
      <c r="AT148" s="303" t="s">
        <v>137</v>
      </c>
      <c r="AU148" s="303" t="s">
        <v>82</v>
      </c>
      <c r="AV148" s="300" t="s">
        <v>82</v>
      </c>
      <c r="AW148" s="300" t="s">
        <v>34</v>
      </c>
      <c r="AX148" s="300" t="s">
        <v>79</v>
      </c>
      <c r="AY148" s="303" t="s">
        <v>128</v>
      </c>
    </row>
    <row r="149" spans="1:65" s="138" customFormat="1" ht="21.75" customHeight="1">
      <c r="A149" s="132"/>
      <c r="B149" s="133"/>
      <c r="C149" s="288" t="s">
        <v>406</v>
      </c>
      <c r="D149" s="288" t="s">
        <v>130</v>
      </c>
      <c r="E149" s="289" t="s">
        <v>258</v>
      </c>
      <c r="F149" s="290" t="s">
        <v>407</v>
      </c>
      <c r="G149" s="291" t="s">
        <v>222</v>
      </c>
      <c r="H149" s="292">
        <v>1</v>
      </c>
      <c r="I149" s="6"/>
      <c r="J149" s="293">
        <f>ROUND(I149*H149,2)</f>
        <v>0</v>
      </c>
      <c r="K149" s="290" t="s">
        <v>3</v>
      </c>
      <c r="L149" s="133"/>
      <c r="M149" s="294" t="s">
        <v>3</v>
      </c>
      <c r="N149" s="295" t="s">
        <v>43</v>
      </c>
      <c r="O149" s="175"/>
      <c r="P149" s="296">
        <f>O149*H149</f>
        <v>0</v>
      </c>
      <c r="Q149" s="296">
        <v>0</v>
      </c>
      <c r="R149" s="296">
        <f>Q149*H149</f>
        <v>0</v>
      </c>
      <c r="S149" s="296">
        <v>0</v>
      </c>
      <c r="T149" s="297">
        <f>S149*H149</f>
        <v>0</v>
      </c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R149" s="298" t="s">
        <v>135</v>
      </c>
      <c r="AT149" s="298" t="s">
        <v>130</v>
      </c>
      <c r="AU149" s="298" t="s">
        <v>82</v>
      </c>
      <c r="AY149" s="115" t="s">
        <v>128</v>
      </c>
      <c r="BE149" s="299">
        <f>IF(N149="základní",J149,0)</f>
        <v>0</v>
      </c>
      <c r="BF149" s="299">
        <f>IF(N149="snížená",J149,0)</f>
        <v>0</v>
      </c>
      <c r="BG149" s="299">
        <f>IF(N149="zákl. přenesená",J149,0)</f>
        <v>0</v>
      </c>
      <c r="BH149" s="299">
        <f>IF(N149="sníž. přenesená",J149,0)</f>
        <v>0</v>
      </c>
      <c r="BI149" s="299">
        <f>IF(N149="nulová",J149,0)</f>
        <v>0</v>
      </c>
      <c r="BJ149" s="115" t="s">
        <v>79</v>
      </c>
      <c r="BK149" s="299">
        <f>ROUND(I149*H149,2)</f>
        <v>0</v>
      </c>
      <c r="BL149" s="115" t="s">
        <v>135</v>
      </c>
      <c r="BM149" s="298" t="s">
        <v>408</v>
      </c>
    </row>
    <row r="150" spans="2:51" s="300" customFormat="1" ht="11.25">
      <c r="B150" s="301"/>
      <c r="D150" s="302" t="s">
        <v>137</v>
      </c>
      <c r="E150" s="303" t="s">
        <v>3</v>
      </c>
      <c r="F150" s="304" t="s">
        <v>382</v>
      </c>
      <c r="H150" s="305">
        <v>1</v>
      </c>
      <c r="I150" s="7"/>
      <c r="L150" s="301"/>
      <c r="M150" s="306"/>
      <c r="N150" s="307"/>
      <c r="O150" s="307"/>
      <c r="P150" s="307"/>
      <c r="Q150" s="307"/>
      <c r="R150" s="307"/>
      <c r="S150" s="307"/>
      <c r="T150" s="308"/>
      <c r="AT150" s="303" t="s">
        <v>137</v>
      </c>
      <c r="AU150" s="303" t="s">
        <v>82</v>
      </c>
      <c r="AV150" s="300" t="s">
        <v>82</v>
      </c>
      <c r="AW150" s="300" t="s">
        <v>34</v>
      </c>
      <c r="AX150" s="300" t="s">
        <v>79</v>
      </c>
      <c r="AY150" s="303" t="s">
        <v>128</v>
      </c>
    </row>
    <row r="151" spans="2:63" s="275" customFormat="1" ht="22.9" customHeight="1">
      <c r="B151" s="276"/>
      <c r="D151" s="277" t="s">
        <v>71</v>
      </c>
      <c r="E151" s="286" t="s">
        <v>200</v>
      </c>
      <c r="F151" s="286" t="s">
        <v>201</v>
      </c>
      <c r="I151" s="5"/>
      <c r="J151" s="287">
        <f>BK151</f>
        <v>0</v>
      </c>
      <c r="L151" s="276"/>
      <c r="M151" s="280"/>
      <c r="N151" s="281"/>
      <c r="O151" s="281"/>
      <c r="P151" s="282">
        <f>P152</f>
        <v>0</v>
      </c>
      <c r="Q151" s="281"/>
      <c r="R151" s="282">
        <f>R152</f>
        <v>0</v>
      </c>
      <c r="S151" s="281"/>
      <c r="T151" s="283">
        <f>T152</f>
        <v>0</v>
      </c>
      <c r="AR151" s="277" t="s">
        <v>79</v>
      </c>
      <c r="AT151" s="284" t="s">
        <v>71</v>
      </c>
      <c r="AU151" s="284" t="s">
        <v>79</v>
      </c>
      <c r="AY151" s="277" t="s">
        <v>128</v>
      </c>
      <c r="BK151" s="285">
        <f>BK152</f>
        <v>0</v>
      </c>
    </row>
    <row r="152" spans="1:65" s="138" customFormat="1" ht="36">
      <c r="A152" s="132"/>
      <c r="B152" s="133"/>
      <c r="C152" s="288" t="s">
        <v>409</v>
      </c>
      <c r="D152" s="288" t="s">
        <v>130</v>
      </c>
      <c r="E152" s="289" t="s">
        <v>270</v>
      </c>
      <c r="F152" s="290" t="s">
        <v>271</v>
      </c>
      <c r="G152" s="291" t="s">
        <v>205</v>
      </c>
      <c r="H152" s="292">
        <v>8.603</v>
      </c>
      <c r="I152" s="6"/>
      <c r="J152" s="293">
        <f>ROUND(I152*H152,2)</f>
        <v>0</v>
      </c>
      <c r="K152" s="290" t="s">
        <v>134</v>
      </c>
      <c r="L152" s="133"/>
      <c r="M152" s="326" t="s">
        <v>3</v>
      </c>
      <c r="N152" s="327" t="s">
        <v>43</v>
      </c>
      <c r="O152" s="328"/>
      <c r="P152" s="329">
        <f>O152*H152</f>
        <v>0</v>
      </c>
      <c r="Q152" s="329">
        <v>0</v>
      </c>
      <c r="R152" s="329">
        <f>Q152*H152</f>
        <v>0</v>
      </c>
      <c r="S152" s="329">
        <v>0</v>
      </c>
      <c r="T152" s="330">
        <f>S152*H152</f>
        <v>0</v>
      </c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R152" s="298" t="s">
        <v>135</v>
      </c>
      <c r="AT152" s="298" t="s">
        <v>130</v>
      </c>
      <c r="AU152" s="298" t="s">
        <v>82</v>
      </c>
      <c r="AY152" s="115" t="s">
        <v>128</v>
      </c>
      <c r="BE152" s="299">
        <f>IF(N152="základní",J152,0)</f>
        <v>0</v>
      </c>
      <c r="BF152" s="299">
        <f>IF(N152="snížená",J152,0)</f>
        <v>0</v>
      </c>
      <c r="BG152" s="299">
        <f>IF(N152="zákl. přenesená",J152,0)</f>
        <v>0</v>
      </c>
      <c r="BH152" s="299">
        <f>IF(N152="sníž. přenesená",J152,0)</f>
        <v>0</v>
      </c>
      <c r="BI152" s="299">
        <f>IF(N152="nulová",J152,0)</f>
        <v>0</v>
      </c>
      <c r="BJ152" s="115" t="s">
        <v>79</v>
      </c>
      <c r="BK152" s="299">
        <f>ROUND(I152*H152,2)</f>
        <v>0</v>
      </c>
      <c r="BL152" s="115" t="s">
        <v>135</v>
      </c>
      <c r="BM152" s="298" t="s">
        <v>410</v>
      </c>
    </row>
    <row r="153" spans="1:31" s="138" customFormat="1" ht="6.95" customHeight="1">
      <c r="A153" s="132"/>
      <c r="B153" s="154"/>
      <c r="C153" s="155"/>
      <c r="D153" s="155"/>
      <c r="E153" s="155"/>
      <c r="F153" s="155"/>
      <c r="G153" s="155"/>
      <c r="H153" s="155"/>
      <c r="I153" s="107"/>
      <c r="J153" s="155"/>
      <c r="K153" s="155"/>
      <c r="L153" s="133"/>
      <c r="M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</sheetData>
  <sheetProtection algorithmName="SHA-512" hashValue="QZwLznd/Xd+JBSgselij3ESIkt3hc8s5WRZiG2xw/FlRfdHyrm+C3/+LTa6IyJ+llR2C3oo+u0PNx4tcNKDJdg==" saltValue="JSYulMUHXdHeiBFsqcnEQg==" spinCount="100000" sheet="1" objects="1" scenarios="1"/>
  <autoFilter ref="C84:K15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7"/>
  <sheetViews>
    <sheetView showGridLines="0" workbookViewId="0" topLeftCell="A1">
      <selection activeCell="V27" sqref="V27"/>
    </sheetView>
  </sheetViews>
  <sheetFormatPr defaultColWidth="9.140625" defaultRowHeight="12"/>
  <cols>
    <col min="1" max="1" width="8.28125" style="112" customWidth="1"/>
    <col min="2" max="2" width="1.1484375" style="112" customWidth="1"/>
    <col min="3" max="3" width="4.140625" style="112" customWidth="1"/>
    <col min="4" max="4" width="4.28125" style="112" customWidth="1"/>
    <col min="5" max="5" width="17.140625" style="112" customWidth="1"/>
    <col min="6" max="6" width="50.8515625" style="112" customWidth="1"/>
    <col min="7" max="7" width="7.421875" style="112" customWidth="1"/>
    <col min="8" max="8" width="14.00390625" style="112" customWidth="1"/>
    <col min="9" max="9" width="15.8515625" style="101" customWidth="1"/>
    <col min="10" max="11" width="22.28125" style="112" customWidth="1"/>
    <col min="12" max="12" width="9.28125" style="112" customWidth="1"/>
    <col min="13" max="13" width="10.8515625" style="112" hidden="1" customWidth="1"/>
    <col min="14" max="14" width="9.28125" style="112" hidden="1" customWidth="1"/>
    <col min="15" max="20" width="14.140625" style="112" hidden="1" customWidth="1"/>
    <col min="21" max="21" width="16.28125" style="112" hidden="1" customWidth="1"/>
    <col min="22" max="22" width="12.28125" style="112" customWidth="1"/>
    <col min="23" max="23" width="16.28125" style="112" customWidth="1"/>
    <col min="24" max="24" width="12.281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28125" style="112" customWidth="1"/>
    <col min="29" max="29" width="11.00390625" style="112" customWidth="1"/>
    <col min="30" max="30" width="15.00390625" style="112" customWidth="1"/>
    <col min="31" max="31" width="16.28125" style="112" customWidth="1"/>
    <col min="32" max="43" width="9.28125" style="112" customWidth="1"/>
    <col min="44" max="65" width="9.28125" style="112" hidden="1" customWidth="1"/>
    <col min="66" max="16384" width="9.28125" style="112" customWidth="1"/>
  </cols>
  <sheetData>
    <row r="1" ht="12"/>
    <row r="2" spans="12:46" ht="36.95" customHeight="1">
      <c r="L2" s="113" t="s">
        <v>6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AT2" s="115" t="s">
        <v>99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02"/>
      <c r="J3" s="117"/>
      <c r="K3" s="117"/>
      <c r="L3" s="118"/>
      <c r="AT3" s="115" t="s">
        <v>82</v>
      </c>
    </row>
    <row r="4" spans="2:46" ht="24.95" customHeight="1">
      <c r="B4" s="118"/>
      <c r="D4" s="119" t="s">
        <v>100</v>
      </c>
      <c r="L4" s="118"/>
      <c r="M4" s="230" t="s">
        <v>11</v>
      </c>
      <c r="AT4" s="115" t="s">
        <v>4</v>
      </c>
    </row>
    <row r="5" spans="2:12" ht="6.95" customHeight="1">
      <c r="B5" s="118"/>
      <c r="L5" s="118"/>
    </row>
    <row r="6" spans="2:12" ht="12" customHeight="1">
      <c r="B6" s="118"/>
      <c r="D6" s="128" t="s">
        <v>17</v>
      </c>
      <c r="L6" s="118"/>
    </row>
    <row r="7" spans="2:12" ht="16.5" customHeight="1">
      <c r="B7" s="118"/>
      <c r="E7" s="231" t="str">
        <f>'Rekapitulace stavby'!K6</f>
        <v>Rybník U čtvrtí Dolní, k.ú.Prostřední Vydří</v>
      </c>
      <c r="F7" s="232"/>
      <c r="G7" s="232"/>
      <c r="H7" s="232"/>
      <c r="L7" s="118"/>
    </row>
    <row r="8" spans="1:31" s="138" customFormat="1" ht="12" customHeight="1">
      <c r="A8" s="132"/>
      <c r="B8" s="133"/>
      <c r="C8" s="132"/>
      <c r="D8" s="128" t="s">
        <v>101</v>
      </c>
      <c r="E8" s="132"/>
      <c r="F8" s="132"/>
      <c r="G8" s="132"/>
      <c r="H8" s="132"/>
      <c r="I8" s="106"/>
      <c r="J8" s="132"/>
      <c r="K8" s="132"/>
      <c r="L8" s="234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38" customFormat="1" ht="16.5" customHeight="1">
      <c r="A9" s="132"/>
      <c r="B9" s="133"/>
      <c r="C9" s="132"/>
      <c r="D9" s="132"/>
      <c r="E9" s="163" t="s">
        <v>411</v>
      </c>
      <c r="F9" s="233"/>
      <c r="G9" s="233"/>
      <c r="H9" s="233"/>
      <c r="I9" s="106"/>
      <c r="J9" s="132"/>
      <c r="K9" s="132"/>
      <c r="L9" s="2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8" customFormat="1" ht="11.25">
      <c r="A10" s="132"/>
      <c r="B10" s="133"/>
      <c r="C10" s="132"/>
      <c r="D10" s="132"/>
      <c r="E10" s="132"/>
      <c r="F10" s="132"/>
      <c r="G10" s="132"/>
      <c r="H10" s="132"/>
      <c r="I10" s="106"/>
      <c r="J10" s="132"/>
      <c r="K10" s="132"/>
      <c r="L10" s="2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8" customFormat="1" ht="12" customHeight="1">
      <c r="A11" s="132"/>
      <c r="B11" s="133"/>
      <c r="C11" s="132"/>
      <c r="D11" s="128" t="s">
        <v>19</v>
      </c>
      <c r="E11" s="132"/>
      <c r="F11" s="129" t="s">
        <v>81</v>
      </c>
      <c r="G11" s="132"/>
      <c r="H11" s="132"/>
      <c r="I11" s="104" t="s">
        <v>21</v>
      </c>
      <c r="J11" s="129" t="s">
        <v>3</v>
      </c>
      <c r="K11" s="132"/>
      <c r="L11" s="2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8" customFormat="1" ht="12" customHeight="1">
      <c r="A12" s="132"/>
      <c r="B12" s="133"/>
      <c r="C12" s="132"/>
      <c r="D12" s="128" t="s">
        <v>22</v>
      </c>
      <c r="E12" s="132"/>
      <c r="F12" s="129" t="s">
        <v>23</v>
      </c>
      <c r="G12" s="132"/>
      <c r="H12" s="132"/>
      <c r="I12" s="104" t="s">
        <v>24</v>
      </c>
      <c r="J12" s="235" t="str">
        <f>'Rekapitulace stavby'!AN8</f>
        <v>22. 2. 2021</v>
      </c>
      <c r="K12" s="132"/>
      <c r="L12" s="2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8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06"/>
      <c r="J13" s="132"/>
      <c r="K13" s="132"/>
      <c r="L13" s="2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8" customFormat="1" ht="12" customHeight="1">
      <c r="A14" s="132"/>
      <c r="B14" s="133"/>
      <c r="C14" s="132"/>
      <c r="D14" s="128" t="s">
        <v>26</v>
      </c>
      <c r="E14" s="132"/>
      <c r="F14" s="132"/>
      <c r="G14" s="132"/>
      <c r="H14" s="132"/>
      <c r="I14" s="104" t="s">
        <v>27</v>
      </c>
      <c r="J14" s="129" t="str">
        <f>IF('Rekapitulace stavby'!AN10="","",'Rekapitulace stavby'!AN10)</f>
        <v/>
      </c>
      <c r="K14" s="132"/>
      <c r="L14" s="2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8" customFormat="1" ht="18" customHeight="1">
      <c r="A15" s="132"/>
      <c r="B15" s="133"/>
      <c r="C15" s="132"/>
      <c r="D15" s="132"/>
      <c r="E15" s="129" t="str">
        <f>IF('Rekapitulace stavby'!E11="","",'Rekapitulace stavby'!E11)</f>
        <v xml:space="preserve"> </v>
      </c>
      <c r="F15" s="132"/>
      <c r="G15" s="132"/>
      <c r="H15" s="132"/>
      <c r="I15" s="104" t="s">
        <v>29</v>
      </c>
      <c r="J15" s="129" t="str">
        <f>IF('Rekapitulace stavby'!AN11="","",'Rekapitulace stavby'!AN11)</f>
        <v/>
      </c>
      <c r="K15" s="132"/>
      <c r="L15" s="2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8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06"/>
      <c r="J16" s="132"/>
      <c r="K16" s="132"/>
      <c r="L16" s="2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8" customFormat="1" ht="12" customHeight="1">
      <c r="A17" s="132"/>
      <c r="B17" s="133"/>
      <c r="C17" s="132"/>
      <c r="D17" s="128" t="s">
        <v>30</v>
      </c>
      <c r="E17" s="132"/>
      <c r="F17" s="132"/>
      <c r="G17" s="132"/>
      <c r="H17" s="132"/>
      <c r="I17" s="104" t="s">
        <v>27</v>
      </c>
      <c r="J17" s="3" t="str">
        <f>'Rekapitulace stavby'!AN13</f>
        <v>Vyplň údaj</v>
      </c>
      <c r="K17" s="132"/>
      <c r="L17" s="2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8" customFormat="1" ht="18" customHeight="1">
      <c r="A18" s="132"/>
      <c r="B18" s="133"/>
      <c r="C18" s="132"/>
      <c r="D18" s="132"/>
      <c r="E18" s="92" t="str">
        <f>'Rekapitulace stavby'!E14</f>
        <v>Vyplň údaj</v>
      </c>
      <c r="F18" s="103"/>
      <c r="G18" s="103"/>
      <c r="H18" s="103"/>
      <c r="I18" s="104" t="s">
        <v>29</v>
      </c>
      <c r="J18" s="3" t="str">
        <f>'Rekapitulace stavby'!AN14</f>
        <v>Vyplň údaj</v>
      </c>
      <c r="K18" s="132"/>
      <c r="L18" s="2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8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06"/>
      <c r="J19" s="132"/>
      <c r="K19" s="132"/>
      <c r="L19" s="2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8" customFormat="1" ht="12" customHeight="1">
      <c r="A20" s="132"/>
      <c r="B20" s="133"/>
      <c r="C20" s="132"/>
      <c r="D20" s="128" t="s">
        <v>32</v>
      </c>
      <c r="E20" s="132"/>
      <c r="F20" s="132"/>
      <c r="G20" s="132"/>
      <c r="H20" s="132"/>
      <c r="I20" s="104" t="s">
        <v>27</v>
      </c>
      <c r="J20" s="129" t="s">
        <v>3</v>
      </c>
      <c r="K20" s="132"/>
      <c r="L20" s="2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8" customFormat="1" ht="18" customHeight="1">
      <c r="A21" s="132"/>
      <c r="B21" s="133"/>
      <c r="C21" s="132"/>
      <c r="D21" s="132"/>
      <c r="E21" s="129" t="s">
        <v>33</v>
      </c>
      <c r="F21" s="132"/>
      <c r="G21" s="132"/>
      <c r="H21" s="132"/>
      <c r="I21" s="104" t="s">
        <v>29</v>
      </c>
      <c r="J21" s="129" t="s">
        <v>3</v>
      </c>
      <c r="K21" s="132"/>
      <c r="L21" s="2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8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06"/>
      <c r="J22" s="132"/>
      <c r="K22" s="132"/>
      <c r="L22" s="2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8" customFormat="1" ht="12" customHeight="1">
      <c r="A23" s="132"/>
      <c r="B23" s="133"/>
      <c r="C23" s="132"/>
      <c r="D23" s="128" t="s">
        <v>35</v>
      </c>
      <c r="E23" s="132"/>
      <c r="F23" s="132"/>
      <c r="G23" s="132"/>
      <c r="H23" s="132"/>
      <c r="I23" s="104" t="s">
        <v>27</v>
      </c>
      <c r="J23" s="129" t="str">
        <f>IF('Rekapitulace stavby'!AN19="","",'Rekapitulace stavby'!AN19)</f>
        <v/>
      </c>
      <c r="K23" s="132"/>
      <c r="L23" s="2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8" customFormat="1" ht="18" customHeight="1">
      <c r="A24" s="132"/>
      <c r="B24" s="133"/>
      <c r="C24" s="132"/>
      <c r="D24" s="132"/>
      <c r="E24" s="129" t="str">
        <f>IF('Rekapitulace stavby'!E20="","",'Rekapitulace stavby'!E20)</f>
        <v xml:space="preserve"> </v>
      </c>
      <c r="F24" s="132"/>
      <c r="G24" s="132"/>
      <c r="H24" s="132"/>
      <c r="I24" s="104" t="s">
        <v>29</v>
      </c>
      <c r="J24" s="129" t="str">
        <f>IF('Rekapitulace stavby'!AN20="","",'Rekapitulace stavby'!AN20)</f>
        <v/>
      </c>
      <c r="K24" s="132"/>
      <c r="L24" s="2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8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06"/>
      <c r="J25" s="132"/>
      <c r="K25" s="132"/>
      <c r="L25" s="2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8" customFormat="1" ht="12" customHeight="1">
      <c r="A26" s="132"/>
      <c r="B26" s="133"/>
      <c r="C26" s="132"/>
      <c r="D26" s="128" t="s">
        <v>36</v>
      </c>
      <c r="E26" s="132"/>
      <c r="F26" s="132"/>
      <c r="G26" s="132"/>
      <c r="H26" s="132"/>
      <c r="I26" s="106"/>
      <c r="J26" s="132"/>
      <c r="K26" s="132"/>
      <c r="L26" s="2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239" customFormat="1" ht="71.25" customHeight="1">
      <c r="A27" s="236"/>
      <c r="B27" s="237"/>
      <c r="C27" s="236"/>
      <c r="D27" s="236"/>
      <c r="E27" s="130" t="s">
        <v>37</v>
      </c>
      <c r="F27" s="130"/>
      <c r="G27" s="130"/>
      <c r="H27" s="130"/>
      <c r="I27" s="331"/>
      <c r="J27" s="236"/>
      <c r="K27" s="236"/>
      <c r="L27" s="238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138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06"/>
      <c r="J28" s="132"/>
      <c r="K28" s="132"/>
      <c r="L28" s="2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38" customFormat="1" ht="6.95" customHeight="1">
      <c r="A29" s="132"/>
      <c r="B29" s="133"/>
      <c r="C29" s="132"/>
      <c r="D29" s="187"/>
      <c r="E29" s="187"/>
      <c r="F29" s="187"/>
      <c r="G29" s="187"/>
      <c r="H29" s="187"/>
      <c r="I29" s="110"/>
      <c r="J29" s="187"/>
      <c r="K29" s="187"/>
      <c r="L29" s="2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38" customFormat="1" ht="25.35" customHeight="1">
      <c r="A30" s="132"/>
      <c r="B30" s="133"/>
      <c r="C30" s="132"/>
      <c r="D30" s="240" t="s">
        <v>38</v>
      </c>
      <c r="E30" s="132"/>
      <c r="F30" s="132"/>
      <c r="G30" s="132"/>
      <c r="H30" s="132"/>
      <c r="I30" s="106"/>
      <c r="J30" s="241">
        <f>ROUND(J84,2)</f>
        <v>0</v>
      </c>
      <c r="K30" s="132"/>
      <c r="L30" s="2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8" customFormat="1" ht="6.95" customHeight="1">
      <c r="A31" s="132"/>
      <c r="B31" s="133"/>
      <c r="C31" s="132"/>
      <c r="D31" s="187"/>
      <c r="E31" s="187"/>
      <c r="F31" s="187"/>
      <c r="G31" s="187"/>
      <c r="H31" s="187"/>
      <c r="I31" s="110"/>
      <c r="J31" s="187"/>
      <c r="K31" s="187"/>
      <c r="L31" s="2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8" customFormat="1" ht="14.45" customHeight="1">
      <c r="A32" s="132"/>
      <c r="B32" s="133"/>
      <c r="C32" s="132"/>
      <c r="D32" s="132"/>
      <c r="E32" s="132"/>
      <c r="F32" s="242" t="s">
        <v>40</v>
      </c>
      <c r="G32" s="132"/>
      <c r="H32" s="132"/>
      <c r="I32" s="332" t="s">
        <v>39</v>
      </c>
      <c r="J32" s="242" t="s">
        <v>41</v>
      </c>
      <c r="K32" s="132"/>
      <c r="L32" s="2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8" customFormat="1" ht="14.45" customHeight="1">
      <c r="A33" s="132"/>
      <c r="B33" s="133"/>
      <c r="C33" s="132"/>
      <c r="D33" s="243" t="s">
        <v>42</v>
      </c>
      <c r="E33" s="128" t="s">
        <v>43</v>
      </c>
      <c r="F33" s="244">
        <f>ROUND((SUM(BE84:BE96)),2)</f>
        <v>0</v>
      </c>
      <c r="G33" s="132"/>
      <c r="H33" s="132"/>
      <c r="I33" s="333">
        <v>0.21</v>
      </c>
      <c r="J33" s="244">
        <f>ROUND(((SUM(BE84:BE96))*I33),2)</f>
        <v>0</v>
      </c>
      <c r="K33" s="132"/>
      <c r="L33" s="2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8" customFormat="1" ht="14.45" customHeight="1">
      <c r="A34" s="132"/>
      <c r="B34" s="133"/>
      <c r="C34" s="132"/>
      <c r="D34" s="132"/>
      <c r="E34" s="128" t="s">
        <v>44</v>
      </c>
      <c r="F34" s="244">
        <f>ROUND((SUM(BF84:BF96)),2)</f>
        <v>0</v>
      </c>
      <c r="G34" s="132"/>
      <c r="H34" s="132"/>
      <c r="I34" s="333">
        <v>0.15</v>
      </c>
      <c r="J34" s="244">
        <f>ROUND(((SUM(BF84:BF96))*I34),2)</f>
        <v>0</v>
      </c>
      <c r="K34" s="132"/>
      <c r="L34" s="2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8" customFormat="1" ht="14.45" customHeight="1" hidden="1">
      <c r="A35" s="132"/>
      <c r="B35" s="133"/>
      <c r="C35" s="132"/>
      <c r="D35" s="132"/>
      <c r="E35" s="128" t="s">
        <v>45</v>
      </c>
      <c r="F35" s="244">
        <f>ROUND((SUM(BG84:BG96)),2)</f>
        <v>0</v>
      </c>
      <c r="G35" s="132"/>
      <c r="H35" s="132"/>
      <c r="I35" s="333">
        <v>0.21</v>
      </c>
      <c r="J35" s="244">
        <f>0</f>
        <v>0</v>
      </c>
      <c r="K35" s="132"/>
      <c r="L35" s="2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8" customFormat="1" ht="14.45" customHeight="1" hidden="1">
      <c r="A36" s="132"/>
      <c r="B36" s="133"/>
      <c r="C36" s="132"/>
      <c r="D36" s="132"/>
      <c r="E36" s="128" t="s">
        <v>46</v>
      </c>
      <c r="F36" s="244">
        <f>ROUND((SUM(BH84:BH96)),2)</f>
        <v>0</v>
      </c>
      <c r="G36" s="132"/>
      <c r="H36" s="132"/>
      <c r="I36" s="333">
        <v>0.15</v>
      </c>
      <c r="J36" s="244">
        <f>0</f>
        <v>0</v>
      </c>
      <c r="K36" s="132"/>
      <c r="L36" s="2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8" customFormat="1" ht="14.45" customHeight="1" hidden="1">
      <c r="A37" s="132"/>
      <c r="B37" s="133"/>
      <c r="C37" s="132"/>
      <c r="D37" s="132"/>
      <c r="E37" s="128" t="s">
        <v>47</v>
      </c>
      <c r="F37" s="244">
        <f>ROUND((SUM(BI84:BI96)),2)</f>
        <v>0</v>
      </c>
      <c r="G37" s="132"/>
      <c r="H37" s="132"/>
      <c r="I37" s="333">
        <v>0</v>
      </c>
      <c r="J37" s="244">
        <f>0</f>
        <v>0</v>
      </c>
      <c r="K37" s="132"/>
      <c r="L37" s="2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8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06"/>
      <c r="J38" s="132"/>
      <c r="K38" s="132"/>
      <c r="L38" s="2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8" customFormat="1" ht="25.35" customHeight="1">
      <c r="A39" s="132"/>
      <c r="B39" s="133"/>
      <c r="C39" s="245"/>
      <c r="D39" s="246" t="s">
        <v>48</v>
      </c>
      <c r="E39" s="179"/>
      <c r="F39" s="179"/>
      <c r="G39" s="247" t="s">
        <v>49</v>
      </c>
      <c r="H39" s="248" t="s">
        <v>50</v>
      </c>
      <c r="I39" s="109"/>
      <c r="J39" s="249">
        <f>SUM(J30:J37)</f>
        <v>0</v>
      </c>
      <c r="K39" s="250"/>
      <c r="L39" s="2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8" customFormat="1" ht="14.45" customHeight="1">
      <c r="A40" s="132"/>
      <c r="B40" s="154"/>
      <c r="C40" s="155"/>
      <c r="D40" s="155"/>
      <c r="E40" s="155"/>
      <c r="F40" s="155"/>
      <c r="G40" s="155"/>
      <c r="H40" s="155"/>
      <c r="I40" s="107"/>
      <c r="J40" s="155"/>
      <c r="K40" s="155"/>
      <c r="L40" s="2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4" spans="1:31" s="138" customFormat="1" ht="6.95" customHeight="1">
      <c r="A44" s="132"/>
      <c r="B44" s="156"/>
      <c r="C44" s="157"/>
      <c r="D44" s="157"/>
      <c r="E44" s="157"/>
      <c r="F44" s="157"/>
      <c r="G44" s="157"/>
      <c r="H44" s="157"/>
      <c r="I44" s="108"/>
      <c r="J44" s="157"/>
      <c r="K44" s="157"/>
      <c r="L44" s="234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1:31" s="138" customFormat="1" ht="24.95" customHeight="1">
      <c r="A45" s="132"/>
      <c r="B45" s="133"/>
      <c r="C45" s="119" t="s">
        <v>105</v>
      </c>
      <c r="D45" s="132"/>
      <c r="E45" s="132"/>
      <c r="F45" s="132"/>
      <c r="G45" s="132"/>
      <c r="H45" s="132"/>
      <c r="I45" s="106"/>
      <c r="J45" s="132"/>
      <c r="K45" s="132"/>
      <c r="L45" s="234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s="138" customFormat="1" ht="6.95" customHeight="1">
      <c r="A46" s="132"/>
      <c r="B46" s="133"/>
      <c r="C46" s="132"/>
      <c r="D46" s="132"/>
      <c r="E46" s="132"/>
      <c r="F46" s="132"/>
      <c r="G46" s="132"/>
      <c r="H46" s="132"/>
      <c r="I46" s="106"/>
      <c r="J46" s="132"/>
      <c r="K46" s="132"/>
      <c r="L46" s="2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8" customFormat="1" ht="12" customHeight="1">
      <c r="A47" s="132"/>
      <c r="B47" s="133"/>
      <c r="C47" s="128" t="s">
        <v>17</v>
      </c>
      <c r="D47" s="132"/>
      <c r="E47" s="132"/>
      <c r="F47" s="132"/>
      <c r="G47" s="132"/>
      <c r="H47" s="132"/>
      <c r="I47" s="106"/>
      <c r="J47" s="132"/>
      <c r="K47" s="132"/>
      <c r="L47" s="2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8" customFormat="1" ht="16.5" customHeight="1">
      <c r="A48" s="132"/>
      <c r="B48" s="133"/>
      <c r="C48" s="132"/>
      <c r="D48" s="132"/>
      <c r="E48" s="231" t="str">
        <f>E7</f>
        <v>Rybník U čtvrtí Dolní, k.ú.Prostřední Vydří</v>
      </c>
      <c r="F48" s="232"/>
      <c r="G48" s="232"/>
      <c r="H48" s="232"/>
      <c r="I48" s="106"/>
      <c r="J48" s="132"/>
      <c r="K48" s="132"/>
      <c r="L48" s="2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8" customFormat="1" ht="12" customHeight="1">
      <c r="A49" s="132"/>
      <c r="B49" s="133"/>
      <c r="C49" s="128" t="s">
        <v>101</v>
      </c>
      <c r="D49" s="132"/>
      <c r="E49" s="132"/>
      <c r="F49" s="132"/>
      <c r="G49" s="132"/>
      <c r="H49" s="132"/>
      <c r="I49" s="106"/>
      <c r="J49" s="132"/>
      <c r="K49" s="132"/>
      <c r="L49" s="2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8" customFormat="1" ht="16.5" customHeight="1">
      <c r="A50" s="132"/>
      <c r="B50" s="133"/>
      <c r="C50" s="132"/>
      <c r="D50" s="132"/>
      <c r="E50" s="163" t="str">
        <f>E9</f>
        <v>VON - Vedlejší a ostatní náklady</v>
      </c>
      <c r="F50" s="233"/>
      <c r="G50" s="233"/>
      <c r="H50" s="233"/>
      <c r="I50" s="106"/>
      <c r="J50" s="132"/>
      <c r="K50" s="132"/>
      <c r="L50" s="2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s="138" customFormat="1" ht="6.95" customHeight="1">
      <c r="A51" s="132"/>
      <c r="B51" s="133"/>
      <c r="C51" s="132"/>
      <c r="D51" s="132"/>
      <c r="E51" s="132"/>
      <c r="F51" s="132"/>
      <c r="G51" s="132"/>
      <c r="H51" s="132"/>
      <c r="I51" s="106"/>
      <c r="J51" s="132"/>
      <c r="K51" s="132"/>
      <c r="L51" s="234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138" customFormat="1" ht="12" customHeight="1">
      <c r="A52" s="132"/>
      <c r="B52" s="133"/>
      <c r="C52" s="128" t="s">
        <v>22</v>
      </c>
      <c r="D52" s="132"/>
      <c r="E52" s="132"/>
      <c r="F52" s="129" t="str">
        <f>F12</f>
        <v>k.ú.Prostřední Vydří</v>
      </c>
      <c r="G52" s="132"/>
      <c r="H52" s="132"/>
      <c r="I52" s="104" t="s">
        <v>24</v>
      </c>
      <c r="J52" s="235" t="str">
        <f>IF(J12="","",J12)</f>
        <v>22. 2. 2021</v>
      </c>
      <c r="K52" s="132"/>
      <c r="L52" s="2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8" customFormat="1" ht="6.95" customHeight="1">
      <c r="A53" s="132"/>
      <c r="B53" s="133"/>
      <c r="C53" s="132"/>
      <c r="D53" s="132"/>
      <c r="E53" s="132"/>
      <c r="F53" s="132"/>
      <c r="G53" s="132"/>
      <c r="H53" s="132"/>
      <c r="I53" s="106"/>
      <c r="J53" s="132"/>
      <c r="K53" s="132"/>
      <c r="L53" s="2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8" customFormat="1" ht="25.7" customHeight="1">
      <c r="A54" s="132"/>
      <c r="B54" s="133"/>
      <c r="C54" s="128" t="s">
        <v>26</v>
      </c>
      <c r="D54" s="132"/>
      <c r="E54" s="132"/>
      <c r="F54" s="129" t="str">
        <f>E15</f>
        <v xml:space="preserve"> </v>
      </c>
      <c r="G54" s="132"/>
      <c r="H54" s="132"/>
      <c r="I54" s="104" t="s">
        <v>32</v>
      </c>
      <c r="J54" s="251" t="str">
        <f>E21</f>
        <v>Ing.Zdeněk Hejtman, Dačice</v>
      </c>
      <c r="K54" s="132"/>
      <c r="L54" s="2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8" customFormat="1" ht="15.2" customHeight="1">
      <c r="A55" s="132"/>
      <c r="B55" s="133"/>
      <c r="C55" s="128" t="s">
        <v>30</v>
      </c>
      <c r="D55" s="132"/>
      <c r="E55" s="132"/>
      <c r="F55" s="129" t="str">
        <f>IF(E18="","",E18)</f>
        <v>Vyplň údaj</v>
      </c>
      <c r="G55" s="132"/>
      <c r="H55" s="132"/>
      <c r="I55" s="104" t="s">
        <v>35</v>
      </c>
      <c r="J55" s="251" t="str">
        <f>E24</f>
        <v xml:space="preserve"> </v>
      </c>
      <c r="K55" s="132"/>
      <c r="L55" s="2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8" customFormat="1" ht="10.35" customHeight="1">
      <c r="A56" s="132"/>
      <c r="B56" s="133"/>
      <c r="C56" s="132"/>
      <c r="D56" s="132"/>
      <c r="E56" s="132"/>
      <c r="F56" s="132"/>
      <c r="G56" s="132"/>
      <c r="H56" s="132"/>
      <c r="I56" s="106"/>
      <c r="J56" s="132"/>
      <c r="K56" s="132"/>
      <c r="L56" s="2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8" customFormat="1" ht="29.25" customHeight="1">
      <c r="A57" s="132"/>
      <c r="B57" s="133"/>
      <c r="C57" s="252" t="s">
        <v>106</v>
      </c>
      <c r="D57" s="245"/>
      <c r="E57" s="245"/>
      <c r="F57" s="245"/>
      <c r="G57" s="245"/>
      <c r="H57" s="245"/>
      <c r="I57" s="334"/>
      <c r="J57" s="253" t="s">
        <v>107</v>
      </c>
      <c r="K57" s="245"/>
      <c r="L57" s="2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8" customFormat="1" ht="10.35" customHeight="1">
      <c r="A58" s="132"/>
      <c r="B58" s="133"/>
      <c r="C58" s="132"/>
      <c r="D58" s="132"/>
      <c r="E58" s="132"/>
      <c r="F58" s="132"/>
      <c r="G58" s="132"/>
      <c r="H58" s="132"/>
      <c r="I58" s="106"/>
      <c r="J58" s="132"/>
      <c r="K58" s="132"/>
      <c r="L58" s="2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47" s="138" customFormat="1" ht="22.9" customHeight="1">
      <c r="A59" s="132"/>
      <c r="B59" s="133"/>
      <c r="C59" s="254" t="s">
        <v>70</v>
      </c>
      <c r="D59" s="132"/>
      <c r="E59" s="132"/>
      <c r="F59" s="132"/>
      <c r="G59" s="132"/>
      <c r="H59" s="132"/>
      <c r="I59" s="106"/>
      <c r="J59" s="241">
        <f>J84</f>
        <v>0</v>
      </c>
      <c r="K59" s="132"/>
      <c r="L59" s="2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U59" s="115" t="s">
        <v>108</v>
      </c>
    </row>
    <row r="60" spans="2:12" s="255" customFormat="1" ht="24.95" customHeight="1">
      <c r="B60" s="256"/>
      <c r="D60" s="257" t="s">
        <v>412</v>
      </c>
      <c r="E60" s="258"/>
      <c r="F60" s="258"/>
      <c r="G60" s="258"/>
      <c r="H60" s="258"/>
      <c r="I60" s="335"/>
      <c r="J60" s="259">
        <f>J85</f>
        <v>0</v>
      </c>
      <c r="L60" s="256"/>
    </row>
    <row r="61" spans="2:12" s="217" customFormat="1" ht="19.9" customHeight="1">
      <c r="B61" s="260"/>
      <c r="D61" s="261" t="s">
        <v>413</v>
      </c>
      <c r="E61" s="262"/>
      <c r="F61" s="262"/>
      <c r="G61" s="262"/>
      <c r="H61" s="262"/>
      <c r="I61" s="336"/>
      <c r="J61" s="263">
        <f>J86</f>
        <v>0</v>
      </c>
      <c r="L61" s="260"/>
    </row>
    <row r="62" spans="2:12" s="217" customFormat="1" ht="19.9" customHeight="1">
      <c r="B62" s="260"/>
      <c r="D62" s="261" t="s">
        <v>414</v>
      </c>
      <c r="E62" s="262"/>
      <c r="F62" s="262"/>
      <c r="G62" s="262"/>
      <c r="H62" s="262"/>
      <c r="I62" s="336"/>
      <c r="J62" s="263">
        <f>J90</f>
        <v>0</v>
      </c>
      <c r="L62" s="260"/>
    </row>
    <row r="63" spans="2:12" s="217" customFormat="1" ht="19.9" customHeight="1">
      <c r="B63" s="260"/>
      <c r="D63" s="261" t="s">
        <v>415</v>
      </c>
      <c r="E63" s="262"/>
      <c r="F63" s="262"/>
      <c r="G63" s="262"/>
      <c r="H63" s="262"/>
      <c r="I63" s="336"/>
      <c r="J63" s="263">
        <f>J92</f>
        <v>0</v>
      </c>
      <c r="L63" s="260"/>
    </row>
    <row r="64" spans="2:12" s="217" customFormat="1" ht="19.9" customHeight="1">
      <c r="B64" s="260"/>
      <c r="D64" s="261" t="s">
        <v>416</v>
      </c>
      <c r="E64" s="262"/>
      <c r="F64" s="262"/>
      <c r="G64" s="262"/>
      <c r="H64" s="262"/>
      <c r="I64" s="336"/>
      <c r="J64" s="263">
        <f>J95</f>
        <v>0</v>
      </c>
      <c r="L64" s="260"/>
    </row>
    <row r="65" spans="1:31" s="138" customFormat="1" ht="21.75" customHeight="1">
      <c r="A65" s="132"/>
      <c r="B65" s="133"/>
      <c r="C65" s="132"/>
      <c r="D65" s="132"/>
      <c r="E65" s="132"/>
      <c r="F65" s="132"/>
      <c r="G65" s="132"/>
      <c r="H65" s="132"/>
      <c r="I65" s="106"/>
      <c r="J65" s="132"/>
      <c r="K65" s="132"/>
      <c r="L65" s="234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</row>
    <row r="66" spans="1:31" s="138" customFormat="1" ht="6.95" customHeight="1">
      <c r="A66" s="132"/>
      <c r="B66" s="154"/>
      <c r="C66" s="155"/>
      <c r="D66" s="155"/>
      <c r="E66" s="155"/>
      <c r="F66" s="155"/>
      <c r="G66" s="155"/>
      <c r="H66" s="155"/>
      <c r="I66" s="107"/>
      <c r="J66" s="155"/>
      <c r="K66" s="155"/>
      <c r="L66" s="234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70" spans="1:31" s="138" customFormat="1" ht="6.95" customHeight="1">
      <c r="A70" s="132"/>
      <c r="B70" s="156"/>
      <c r="C70" s="157"/>
      <c r="D70" s="157"/>
      <c r="E70" s="157"/>
      <c r="F70" s="157"/>
      <c r="G70" s="157"/>
      <c r="H70" s="157"/>
      <c r="I70" s="108"/>
      <c r="J70" s="157"/>
      <c r="K70" s="157"/>
      <c r="L70" s="234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</row>
    <row r="71" spans="1:31" s="138" customFormat="1" ht="24.95" customHeight="1">
      <c r="A71" s="132"/>
      <c r="B71" s="133"/>
      <c r="C71" s="119" t="s">
        <v>113</v>
      </c>
      <c r="D71" s="132"/>
      <c r="E71" s="132"/>
      <c r="F71" s="132"/>
      <c r="G71" s="132"/>
      <c r="H71" s="132"/>
      <c r="I71" s="106"/>
      <c r="J71" s="132"/>
      <c r="K71" s="132"/>
      <c r="L71" s="2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8" customFormat="1" ht="6.95" customHeight="1">
      <c r="A72" s="132"/>
      <c r="B72" s="133"/>
      <c r="C72" s="132"/>
      <c r="D72" s="132"/>
      <c r="E72" s="132"/>
      <c r="F72" s="132"/>
      <c r="G72" s="132"/>
      <c r="H72" s="132"/>
      <c r="I72" s="106"/>
      <c r="J72" s="132"/>
      <c r="K72" s="132"/>
      <c r="L72" s="2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8" customFormat="1" ht="12" customHeight="1">
      <c r="A73" s="132"/>
      <c r="B73" s="133"/>
      <c r="C73" s="128" t="s">
        <v>17</v>
      </c>
      <c r="D73" s="132"/>
      <c r="E73" s="132"/>
      <c r="F73" s="132"/>
      <c r="G73" s="132"/>
      <c r="H73" s="132"/>
      <c r="I73" s="106"/>
      <c r="J73" s="132"/>
      <c r="K73" s="132"/>
      <c r="L73" s="2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8" customFormat="1" ht="16.5" customHeight="1">
      <c r="A74" s="132"/>
      <c r="B74" s="133"/>
      <c r="C74" s="132"/>
      <c r="D74" s="132"/>
      <c r="E74" s="231" t="str">
        <f>E7</f>
        <v>Rybník U čtvrtí Dolní, k.ú.Prostřední Vydří</v>
      </c>
      <c r="F74" s="232"/>
      <c r="G74" s="232"/>
      <c r="H74" s="232"/>
      <c r="I74" s="106"/>
      <c r="J74" s="132"/>
      <c r="K74" s="132"/>
      <c r="L74" s="2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8" customFormat="1" ht="12" customHeight="1">
      <c r="A75" s="132"/>
      <c r="B75" s="133"/>
      <c r="C75" s="128" t="s">
        <v>101</v>
      </c>
      <c r="D75" s="132"/>
      <c r="E75" s="132"/>
      <c r="F75" s="132"/>
      <c r="G75" s="132"/>
      <c r="H75" s="132"/>
      <c r="I75" s="106"/>
      <c r="J75" s="132"/>
      <c r="K75" s="132"/>
      <c r="L75" s="2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s="138" customFormat="1" ht="16.5" customHeight="1">
      <c r="A76" s="132"/>
      <c r="B76" s="133"/>
      <c r="C76" s="132"/>
      <c r="D76" s="132"/>
      <c r="E76" s="163" t="str">
        <f>E9</f>
        <v>VON - Vedlejší a ostatní náklady</v>
      </c>
      <c r="F76" s="233"/>
      <c r="G76" s="233"/>
      <c r="H76" s="233"/>
      <c r="I76" s="106"/>
      <c r="J76" s="132"/>
      <c r="K76" s="132"/>
      <c r="L76" s="2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8" customFormat="1" ht="6.95" customHeight="1">
      <c r="A77" s="132"/>
      <c r="B77" s="133"/>
      <c r="C77" s="132"/>
      <c r="D77" s="132"/>
      <c r="E77" s="132"/>
      <c r="F77" s="132"/>
      <c r="G77" s="132"/>
      <c r="H77" s="132"/>
      <c r="I77" s="106"/>
      <c r="J77" s="132"/>
      <c r="K77" s="132"/>
      <c r="L77" s="2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8" customFormat="1" ht="12" customHeight="1">
      <c r="A78" s="132"/>
      <c r="B78" s="133"/>
      <c r="C78" s="128" t="s">
        <v>22</v>
      </c>
      <c r="D78" s="132"/>
      <c r="E78" s="132"/>
      <c r="F78" s="129" t="str">
        <f>F12</f>
        <v>k.ú.Prostřední Vydří</v>
      </c>
      <c r="G78" s="132"/>
      <c r="H78" s="132"/>
      <c r="I78" s="104" t="s">
        <v>24</v>
      </c>
      <c r="J78" s="235" t="str">
        <f>IF(J12="","",J12)</f>
        <v>22. 2. 2021</v>
      </c>
      <c r="K78" s="132"/>
      <c r="L78" s="2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8" customFormat="1" ht="6.95" customHeight="1">
      <c r="A79" s="132"/>
      <c r="B79" s="133"/>
      <c r="C79" s="132"/>
      <c r="D79" s="132"/>
      <c r="E79" s="132"/>
      <c r="F79" s="132"/>
      <c r="G79" s="132"/>
      <c r="H79" s="132"/>
      <c r="I79" s="106"/>
      <c r="J79" s="132"/>
      <c r="K79" s="132"/>
      <c r="L79" s="2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8" customFormat="1" ht="25.7" customHeight="1">
      <c r="A80" s="132"/>
      <c r="B80" s="133"/>
      <c r="C80" s="128" t="s">
        <v>26</v>
      </c>
      <c r="D80" s="132"/>
      <c r="E80" s="132"/>
      <c r="F80" s="129" t="str">
        <f>E15</f>
        <v xml:space="preserve"> </v>
      </c>
      <c r="G80" s="132"/>
      <c r="H80" s="132"/>
      <c r="I80" s="104" t="s">
        <v>32</v>
      </c>
      <c r="J80" s="251" t="str">
        <f>E21</f>
        <v>Ing.Zdeněk Hejtman, Dačice</v>
      </c>
      <c r="K80" s="132"/>
      <c r="L80" s="2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8" customFormat="1" ht="15.2" customHeight="1">
      <c r="A81" s="132"/>
      <c r="B81" s="133"/>
      <c r="C81" s="128" t="s">
        <v>30</v>
      </c>
      <c r="D81" s="132"/>
      <c r="E81" s="132"/>
      <c r="F81" s="129" t="str">
        <f>IF(E18="","",E18)</f>
        <v>Vyplň údaj</v>
      </c>
      <c r="G81" s="132"/>
      <c r="H81" s="132"/>
      <c r="I81" s="104" t="s">
        <v>35</v>
      </c>
      <c r="J81" s="251" t="str">
        <f>E24</f>
        <v xml:space="preserve"> </v>
      </c>
      <c r="K81" s="132"/>
      <c r="L81" s="2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8" customFormat="1" ht="10.35" customHeight="1">
      <c r="A82" s="132"/>
      <c r="B82" s="133"/>
      <c r="C82" s="132"/>
      <c r="D82" s="132"/>
      <c r="E82" s="132"/>
      <c r="F82" s="132"/>
      <c r="G82" s="132"/>
      <c r="H82" s="132"/>
      <c r="I82" s="106"/>
      <c r="J82" s="132"/>
      <c r="K82" s="132"/>
      <c r="L82" s="2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270" customFormat="1" ht="29.25" customHeight="1">
      <c r="A83" s="264"/>
      <c r="B83" s="265"/>
      <c r="C83" s="266" t="s">
        <v>114</v>
      </c>
      <c r="D83" s="267" t="s">
        <v>57</v>
      </c>
      <c r="E83" s="267" t="s">
        <v>53</v>
      </c>
      <c r="F83" s="267" t="s">
        <v>54</v>
      </c>
      <c r="G83" s="267" t="s">
        <v>115</v>
      </c>
      <c r="H83" s="267" t="s">
        <v>116</v>
      </c>
      <c r="I83" s="337" t="s">
        <v>117</v>
      </c>
      <c r="J83" s="267" t="s">
        <v>107</v>
      </c>
      <c r="K83" s="268" t="s">
        <v>118</v>
      </c>
      <c r="L83" s="269"/>
      <c r="M83" s="183" t="s">
        <v>3</v>
      </c>
      <c r="N83" s="184" t="s">
        <v>42</v>
      </c>
      <c r="O83" s="184" t="s">
        <v>119</v>
      </c>
      <c r="P83" s="184" t="s">
        <v>120</v>
      </c>
      <c r="Q83" s="184" t="s">
        <v>121</v>
      </c>
      <c r="R83" s="184" t="s">
        <v>122</v>
      </c>
      <c r="S83" s="184" t="s">
        <v>123</v>
      </c>
      <c r="T83" s="185" t="s">
        <v>124</v>
      </c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</row>
    <row r="84" spans="1:63" s="138" customFormat="1" ht="22.9" customHeight="1">
      <c r="A84" s="132"/>
      <c r="B84" s="133"/>
      <c r="C84" s="191" t="s">
        <v>125</v>
      </c>
      <c r="D84" s="132"/>
      <c r="E84" s="132"/>
      <c r="F84" s="132"/>
      <c r="G84" s="132"/>
      <c r="H84" s="132"/>
      <c r="I84" s="106"/>
      <c r="J84" s="271">
        <f>BK84</f>
        <v>0</v>
      </c>
      <c r="K84" s="132"/>
      <c r="L84" s="133"/>
      <c r="M84" s="186"/>
      <c r="N84" s="171"/>
      <c r="O84" s="187"/>
      <c r="P84" s="272">
        <f>P85</f>
        <v>0</v>
      </c>
      <c r="Q84" s="187"/>
      <c r="R84" s="272">
        <f>R85</f>
        <v>0</v>
      </c>
      <c r="S84" s="187"/>
      <c r="T84" s="273">
        <f>T85</f>
        <v>0</v>
      </c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T84" s="115" t="s">
        <v>71</v>
      </c>
      <c r="AU84" s="115" t="s">
        <v>108</v>
      </c>
      <c r="BK84" s="274">
        <f>BK85</f>
        <v>0</v>
      </c>
    </row>
    <row r="85" spans="2:63" s="275" customFormat="1" ht="25.9" customHeight="1">
      <c r="B85" s="276"/>
      <c r="D85" s="277" t="s">
        <v>71</v>
      </c>
      <c r="E85" s="278" t="s">
        <v>417</v>
      </c>
      <c r="F85" s="278" t="s">
        <v>418</v>
      </c>
      <c r="I85" s="5"/>
      <c r="J85" s="279">
        <f>BK85</f>
        <v>0</v>
      </c>
      <c r="L85" s="276"/>
      <c r="M85" s="280"/>
      <c r="N85" s="281"/>
      <c r="O85" s="281"/>
      <c r="P85" s="282">
        <f>P86+P90+P92+P95</f>
        <v>0</v>
      </c>
      <c r="Q85" s="281"/>
      <c r="R85" s="282">
        <f>R86+R90+R92+R95</f>
        <v>0</v>
      </c>
      <c r="S85" s="281"/>
      <c r="T85" s="283">
        <f>T86+T90+T92+T95</f>
        <v>0</v>
      </c>
      <c r="AR85" s="277" t="s">
        <v>155</v>
      </c>
      <c r="AT85" s="284" t="s">
        <v>71</v>
      </c>
      <c r="AU85" s="284" t="s">
        <v>72</v>
      </c>
      <c r="AY85" s="277" t="s">
        <v>128</v>
      </c>
      <c r="BK85" s="285">
        <f>BK86+BK90+BK92+BK95</f>
        <v>0</v>
      </c>
    </row>
    <row r="86" spans="2:63" s="275" customFormat="1" ht="22.9" customHeight="1">
      <c r="B86" s="276"/>
      <c r="D86" s="277" t="s">
        <v>71</v>
      </c>
      <c r="E86" s="286" t="s">
        <v>419</v>
      </c>
      <c r="F86" s="286" t="s">
        <v>420</v>
      </c>
      <c r="I86" s="5"/>
      <c r="J86" s="287">
        <f>BK86</f>
        <v>0</v>
      </c>
      <c r="L86" s="276"/>
      <c r="M86" s="280"/>
      <c r="N86" s="281"/>
      <c r="O86" s="281"/>
      <c r="P86" s="282">
        <f>SUM(P87:P89)</f>
        <v>0</v>
      </c>
      <c r="Q86" s="281"/>
      <c r="R86" s="282">
        <f>SUM(R87:R89)</f>
        <v>0</v>
      </c>
      <c r="S86" s="281"/>
      <c r="T86" s="283">
        <f>SUM(T87:T89)</f>
        <v>0</v>
      </c>
      <c r="AR86" s="277" t="s">
        <v>155</v>
      </c>
      <c r="AT86" s="284" t="s">
        <v>71</v>
      </c>
      <c r="AU86" s="284" t="s">
        <v>79</v>
      </c>
      <c r="AY86" s="277" t="s">
        <v>128</v>
      </c>
      <c r="BK86" s="285">
        <f>SUM(BK87:BK89)</f>
        <v>0</v>
      </c>
    </row>
    <row r="87" spans="1:65" s="138" customFormat="1" ht="16.5" customHeight="1">
      <c r="A87" s="132"/>
      <c r="B87" s="133"/>
      <c r="C87" s="288" t="s">
        <v>79</v>
      </c>
      <c r="D87" s="288" t="s">
        <v>130</v>
      </c>
      <c r="E87" s="289" t="s">
        <v>421</v>
      </c>
      <c r="F87" s="290" t="s">
        <v>422</v>
      </c>
      <c r="G87" s="291" t="s">
        <v>423</v>
      </c>
      <c r="H87" s="292">
        <v>1</v>
      </c>
      <c r="I87" s="6"/>
      <c r="J87" s="293">
        <f>ROUND(I87*H87,2)</f>
        <v>0</v>
      </c>
      <c r="K87" s="290" t="s">
        <v>134</v>
      </c>
      <c r="L87" s="133"/>
      <c r="M87" s="294" t="s">
        <v>3</v>
      </c>
      <c r="N87" s="295" t="s">
        <v>43</v>
      </c>
      <c r="O87" s="175"/>
      <c r="P87" s="296">
        <f>O87*H87</f>
        <v>0</v>
      </c>
      <c r="Q87" s="296">
        <v>0</v>
      </c>
      <c r="R87" s="296">
        <f>Q87*H87</f>
        <v>0</v>
      </c>
      <c r="S87" s="296">
        <v>0</v>
      </c>
      <c r="T87" s="297">
        <f>S87*H87</f>
        <v>0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R87" s="298" t="s">
        <v>424</v>
      </c>
      <c r="AT87" s="298" t="s">
        <v>130</v>
      </c>
      <c r="AU87" s="298" t="s">
        <v>82</v>
      </c>
      <c r="AY87" s="115" t="s">
        <v>128</v>
      </c>
      <c r="BE87" s="299">
        <f>IF(N87="základní",J87,0)</f>
        <v>0</v>
      </c>
      <c r="BF87" s="299">
        <f>IF(N87="snížená",J87,0)</f>
        <v>0</v>
      </c>
      <c r="BG87" s="299">
        <f>IF(N87="zákl. přenesená",J87,0)</f>
        <v>0</v>
      </c>
      <c r="BH87" s="299">
        <f>IF(N87="sníž. přenesená",J87,0)</f>
        <v>0</v>
      </c>
      <c r="BI87" s="299">
        <f>IF(N87="nulová",J87,0)</f>
        <v>0</v>
      </c>
      <c r="BJ87" s="115" t="s">
        <v>79</v>
      </c>
      <c r="BK87" s="299">
        <f>ROUND(I87*H87,2)</f>
        <v>0</v>
      </c>
      <c r="BL87" s="115" t="s">
        <v>424</v>
      </c>
      <c r="BM87" s="298" t="s">
        <v>425</v>
      </c>
    </row>
    <row r="88" spans="1:65" s="138" customFormat="1" ht="21.75" customHeight="1">
      <c r="A88" s="132"/>
      <c r="B88" s="133"/>
      <c r="C88" s="288" t="s">
        <v>82</v>
      </c>
      <c r="D88" s="288" t="s">
        <v>130</v>
      </c>
      <c r="E88" s="289" t="s">
        <v>426</v>
      </c>
      <c r="F88" s="290" t="s">
        <v>427</v>
      </c>
      <c r="G88" s="291" t="s">
        <v>423</v>
      </c>
      <c r="H88" s="292">
        <v>1</v>
      </c>
      <c r="I88" s="6"/>
      <c r="J88" s="293">
        <f>ROUND(I88*H88,2)</f>
        <v>0</v>
      </c>
      <c r="K88" s="290" t="s">
        <v>3</v>
      </c>
      <c r="L88" s="133"/>
      <c r="M88" s="294" t="s">
        <v>3</v>
      </c>
      <c r="N88" s="295" t="s">
        <v>43</v>
      </c>
      <c r="O88" s="175"/>
      <c r="P88" s="296">
        <f>O88*H88</f>
        <v>0</v>
      </c>
      <c r="Q88" s="296">
        <v>0</v>
      </c>
      <c r="R88" s="296">
        <f>Q88*H88</f>
        <v>0</v>
      </c>
      <c r="S88" s="296">
        <v>0</v>
      </c>
      <c r="T88" s="297">
        <f>S88*H88</f>
        <v>0</v>
      </c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R88" s="298" t="s">
        <v>424</v>
      </c>
      <c r="AT88" s="298" t="s">
        <v>130</v>
      </c>
      <c r="AU88" s="298" t="s">
        <v>82</v>
      </c>
      <c r="AY88" s="115" t="s">
        <v>128</v>
      </c>
      <c r="BE88" s="299">
        <f>IF(N88="základní",J88,0)</f>
        <v>0</v>
      </c>
      <c r="BF88" s="299">
        <f>IF(N88="snížená",J88,0)</f>
        <v>0</v>
      </c>
      <c r="BG88" s="299">
        <f>IF(N88="zákl. přenesená",J88,0)</f>
        <v>0</v>
      </c>
      <c r="BH88" s="299">
        <f>IF(N88="sníž. přenesená",J88,0)</f>
        <v>0</v>
      </c>
      <c r="BI88" s="299">
        <f>IF(N88="nulová",J88,0)</f>
        <v>0</v>
      </c>
      <c r="BJ88" s="115" t="s">
        <v>79</v>
      </c>
      <c r="BK88" s="299">
        <f>ROUND(I88*H88,2)</f>
        <v>0</v>
      </c>
      <c r="BL88" s="115" t="s">
        <v>424</v>
      </c>
      <c r="BM88" s="298" t="s">
        <v>428</v>
      </c>
    </row>
    <row r="89" spans="1:65" s="138" customFormat="1" ht="36">
      <c r="A89" s="132"/>
      <c r="B89" s="133"/>
      <c r="C89" s="288" t="s">
        <v>144</v>
      </c>
      <c r="D89" s="288" t="s">
        <v>130</v>
      </c>
      <c r="E89" s="289" t="s">
        <v>429</v>
      </c>
      <c r="F89" s="290" t="s">
        <v>430</v>
      </c>
      <c r="G89" s="291" t="s">
        <v>423</v>
      </c>
      <c r="H89" s="292">
        <v>1</v>
      </c>
      <c r="I89" s="6"/>
      <c r="J89" s="293">
        <f>ROUND(I89*H89,2)</f>
        <v>0</v>
      </c>
      <c r="K89" s="290" t="s">
        <v>3</v>
      </c>
      <c r="L89" s="133"/>
      <c r="M89" s="294" t="s">
        <v>3</v>
      </c>
      <c r="N89" s="295" t="s">
        <v>43</v>
      </c>
      <c r="O89" s="175"/>
      <c r="P89" s="296">
        <f>O89*H89</f>
        <v>0</v>
      </c>
      <c r="Q89" s="296">
        <v>0</v>
      </c>
      <c r="R89" s="296">
        <f>Q89*H89</f>
        <v>0</v>
      </c>
      <c r="S89" s="296">
        <v>0</v>
      </c>
      <c r="T89" s="297">
        <f>S89*H89</f>
        <v>0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R89" s="298" t="s">
        <v>424</v>
      </c>
      <c r="AT89" s="298" t="s">
        <v>130</v>
      </c>
      <c r="AU89" s="298" t="s">
        <v>82</v>
      </c>
      <c r="AY89" s="115" t="s">
        <v>128</v>
      </c>
      <c r="BE89" s="299">
        <f>IF(N89="základní",J89,0)</f>
        <v>0</v>
      </c>
      <c r="BF89" s="299">
        <f>IF(N89="snížená",J89,0)</f>
        <v>0</v>
      </c>
      <c r="BG89" s="299">
        <f>IF(N89="zákl. přenesená",J89,0)</f>
        <v>0</v>
      </c>
      <c r="BH89" s="299">
        <f>IF(N89="sníž. přenesená",J89,0)</f>
        <v>0</v>
      </c>
      <c r="BI89" s="299">
        <f>IF(N89="nulová",J89,0)</f>
        <v>0</v>
      </c>
      <c r="BJ89" s="115" t="s">
        <v>79</v>
      </c>
      <c r="BK89" s="299">
        <f>ROUND(I89*H89,2)</f>
        <v>0</v>
      </c>
      <c r="BL89" s="115" t="s">
        <v>424</v>
      </c>
      <c r="BM89" s="298" t="s">
        <v>431</v>
      </c>
    </row>
    <row r="90" spans="2:63" s="275" customFormat="1" ht="22.9" customHeight="1">
      <c r="B90" s="276"/>
      <c r="D90" s="277" t="s">
        <v>71</v>
      </c>
      <c r="E90" s="286" t="s">
        <v>432</v>
      </c>
      <c r="F90" s="286" t="s">
        <v>433</v>
      </c>
      <c r="I90" s="5"/>
      <c r="J90" s="287">
        <f>BK90</f>
        <v>0</v>
      </c>
      <c r="L90" s="276"/>
      <c r="M90" s="280"/>
      <c r="N90" s="281"/>
      <c r="O90" s="281"/>
      <c r="P90" s="282">
        <f>P91</f>
        <v>0</v>
      </c>
      <c r="Q90" s="281"/>
      <c r="R90" s="282">
        <f>R91</f>
        <v>0</v>
      </c>
      <c r="S90" s="281"/>
      <c r="T90" s="283">
        <f>T91</f>
        <v>0</v>
      </c>
      <c r="AR90" s="277" t="s">
        <v>155</v>
      </c>
      <c r="AT90" s="284" t="s">
        <v>71</v>
      </c>
      <c r="AU90" s="284" t="s">
        <v>79</v>
      </c>
      <c r="AY90" s="277" t="s">
        <v>128</v>
      </c>
      <c r="BK90" s="285">
        <f>BK91</f>
        <v>0</v>
      </c>
    </row>
    <row r="91" spans="1:65" s="138" customFormat="1" ht="16.5" customHeight="1">
      <c r="A91" s="132"/>
      <c r="B91" s="133"/>
      <c r="C91" s="288" t="s">
        <v>135</v>
      </c>
      <c r="D91" s="288" t="s">
        <v>130</v>
      </c>
      <c r="E91" s="289" t="s">
        <v>434</v>
      </c>
      <c r="F91" s="290" t="s">
        <v>435</v>
      </c>
      <c r="G91" s="291" t="s">
        <v>423</v>
      </c>
      <c r="H91" s="292">
        <v>1</v>
      </c>
      <c r="I91" s="6"/>
      <c r="J91" s="293">
        <f>ROUND(I91*H91,2)</f>
        <v>0</v>
      </c>
      <c r="K91" s="290" t="s">
        <v>134</v>
      </c>
      <c r="L91" s="133"/>
      <c r="M91" s="294" t="s">
        <v>3</v>
      </c>
      <c r="N91" s="295" t="s">
        <v>43</v>
      </c>
      <c r="O91" s="175"/>
      <c r="P91" s="296">
        <f>O91*H91</f>
        <v>0</v>
      </c>
      <c r="Q91" s="296">
        <v>0</v>
      </c>
      <c r="R91" s="296">
        <f>Q91*H91</f>
        <v>0</v>
      </c>
      <c r="S91" s="296">
        <v>0</v>
      </c>
      <c r="T91" s="297">
        <f>S91*H91</f>
        <v>0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R91" s="298" t="s">
        <v>424</v>
      </c>
      <c r="AT91" s="298" t="s">
        <v>130</v>
      </c>
      <c r="AU91" s="298" t="s">
        <v>82</v>
      </c>
      <c r="AY91" s="115" t="s">
        <v>128</v>
      </c>
      <c r="BE91" s="299">
        <f>IF(N91="základní",J91,0)</f>
        <v>0</v>
      </c>
      <c r="BF91" s="299">
        <f>IF(N91="snížená",J91,0)</f>
        <v>0</v>
      </c>
      <c r="BG91" s="299">
        <f>IF(N91="zákl. přenesená",J91,0)</f>
        <v>0</v>
      </c>
      <c r="BH91" s="299">
        <f>IF(N91="sníž. přenesená",J91,0)</f>
        <v>0</v>
      </c>
      <c r="BI91" s="299">
        <f>IF(N91="nulová",J91,0)</f>
        <v>0</v>
      </c>
      <c r="BJ91" s="115" t="s">
        <v>79</v>
      </c>
      <c r="BK91" s="299">
        <f>ROUND(I91*H91,2)</f>
        <v>0</v>
      </c>
      <c r="BL91" s="115" t="s">
        <v>424</v>
      </c>
      <c r="BM91" s="298" t="s">
        <v>436</v>
      </c>
    </row>
    <row r="92" spans="2:63" s="275" customFormat="1" ht="22.9" customHeight="1">
      <c r="B92" s="276"/>
      <c r="D92" s="277" t="s">
        <v>71</v>
      </c>
      <c r="E92" s="286" t="s">
        <v>437</v>
      </c>
      <c r="F92" s="286" t="s">
        <v>438</v>
      </c>
      <c r="I92" s="5"/>
      <c r="J92" s="287">
        <f>BK92</f>
        <v>0</v>
      </c>
      <c r="L92" s="276"/>
      <c r="M92" s="280"/>
      <c r="N92" s="281"/>
      <c r="O92" s="281"/>
      <c r="P92" s="282">
        <f>SUM(P93:P94)</f>
        <v>0</v>
      </c>
      <c r="Q92" s="281"/>
      <c r="R92" s="282">
        <f>SUM(R93:R94)</f>
        <v>0</v>
      </c>
      <c r="S92" s="281"/>
      <c r="T92" s="283">
        <f>SUM(T93:T94)</f>
        <v>0</v>
      </c>
      <c r="AR92" s="277" t="s">
        <v>155</v>
      </c>
      <c r="AT92" s="284" t="s">
        <v>71</v>
      </c>
      <c r="AU92" s="284" t="s">
        <v>79</v>
      </c>
      <c r="AY92" s="277" t="s">
        <v>128</v>
      </c>
      <c r="BK92" s="285">
        <f>SUM(BK93:BK94)</f>
        <v>0</v>
      </c>
    </row>
    <row r="93" spans="1:65" s="138" customFormat="1" ht="16.5" customHeight="1">
      <c r="A93" s="132"/>
      <c r="B93" s="133"/>
      <c r="C93" s="288" t="s">
        <v>155</v>
      </c>
      <c r="D93" s="288" t="s">
        <v>130</v>
      </c>
      <c r="E93" s="289" t="s">
        <v>439</v>
      </c>
      <c r="F93" s="290" t="s">
        <v>440</v>
      </c>
      <c r="G93" s="291" t="s">
        <v>423</v>
      </c>
      <c r="H93" s="292">
        <v>1</v>
      </c>
      <c r="I93" s="6"/>
      <c r="J93" s="293">
        <f>ROUND(I93*H93,2)</f>
        <v>0</v>
      </c>
      <c r="K93" s="290" t="s">
        <v>134</v>
      </c>
      <c r="L93" s="133"/>
      <c r="M93" s="294" t="s">
        <v>3</v>
      </c>
      <c r="N93" s="295" t="s">
        <v>43</v>
      </c>
      <c r="O93" s="175"/>
      <c r="P93" s="296">
        <f>O93*H93</f>
        <v>0</v>
      </c>
      <c r="Q93" s="296">
        <v>0</v>
      </c>
      <c r="R93" s="296">
        <f>Q93*H93</f>
        <v>0</v>
      </c>
      <c r="S93" s="296">
        <v>0</v>
      </c>
      <c r="T93" s="297">
        <f>S93*H93</f>
        <v>0</v>
      </c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R93" s="298" t="s">
        <v>424</v>
      </c>
      <c r="AT93" s="298" t="s">
        <v>130</v>
      </c>
      <c r="AU93" s="298" t="s">
        <v>82</v>
      </c>
      <c r="AY93" s="115" t="s">
        <v>128</v>
      </c>
      <c r="BE93" s="299">
        <f>IF(N93="základní",J93,0)</f>
        <v>0</v>
      </c>
      <c r="BF93" s="299">
        <f>IF(N93="snížená",J93,0)</f>
        <v>0</v>
      </c>
      <c r="BG93" s="299">
        <f>IF(N93="zákl. přenesená",J93,0)</f>
        <v>0</v>
      </c>
      <c r="BH93" s="299">
        <f>IF(N93="sníž. přenesená",J93,0)</f>
        <v>0</v>
      </c>
      <c r="BI93" s="299">
        <f>IF(N93="nulová",J93,0)</f>
        <v>0</v>
      </c>
      <c r="BJ93" s="115" t="s">
        <v>79</v>
      </c>
      <c r="BK93" s="299">
        <f>ROUND(I93*H93,2)</f>
        <v>0</v>
      </c>
      <c r="BL93" s="115" t="s">
        <v>424</v>
      </c>
      <c r="BM93" s="298" t="s">
        <v>441</v>
      </c>
    </row>
    <row r="94" spans="1:65" s="138" customFormat="1" ht="16.5" customHeight="1">
      <c r="A94" s="132"/>
      <c r="B94" s="133"/>
      <c r="C94" s="288" t="s">
        <v>160</v>
      </c>
      <c r="D94" s="288" t="s">
        <v>130</v>
      </c>
      <c r="E94" s="289" t="s">
        <v>442</v>
      </c>
      <c r="F94" s="290" t="s">
        <v>443</v>
      </c>
      <c r="G94" s="291" t="s">
        <v>423</v>
      </c>
      <c r="H94" s="292">
        <v>1</v>
      </c>
      <c r="I94" s="6"/>
      <c r="J94" s="293">
        <f>ROUND(I94*H94,2)</f>
        <v>0</v>
      </c>
      <c r="K94" s="290" t="s">
        <v>134</v>
      </c>
      <c r="L94" s="133"/>
      <c r="M94" s="294" t="s">
        <v>3</v>
      </c>
      <c r="N94" s="295" t="s">
        <v>43</v>
      </c>
      <c r="O94" s="17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R94" s="298" t="s">
        <v>424</v>
      </c>
      <c r="AT94" s="298" t="s">
        <v>130</v>
      </c>
      <c r="AU94" s="298" t="s">
        <v>82</v>
      </c>
      <c r="AY94" s="115" t="s">
        <v>128</v>
      </c>
      <c r="BE94" s="299">
        <f>IF(N94="základní",J94,0)</f>
        <v>0</v>
      </c>
      <c r="BF94" s="299">
        <f>IF(N94="snížená",J94,0)</f>
        <v>0</v>
      </c>
      <c r="BG94" s="299">
        <f>IF(N94="zákl. přenesená",J94,0)</f>
        <v>0</v>
      </c>
      <c r="BH94" s="299">
        <f>IF(N94="sníž. přenesená",J94,0)</f>
        <v>0</v>
      </c>
      <c r="BI94" s="299">
        <f>IF(N94="nulová",J94,0)</f>
        <v>0</v>
      </c>
      <c r="BJ94" s="115" t="s">
        <v>79</v>
      </c>
      <c r="BK94" s="299">
        <f>ROUND(I94*H94,2)</f>
        <v>0</v>
      </c>
      <c r="BL94" s="115" t="s">
        <v>424</v>
      </c>
      <c r="BM94" s="298" t="s">
        <v>444</v>
      </c>
    </row>
    <row r="95" spans="2:63" s="275" customFormat="1" ht="22.9" customHeight="1">
      <c r="B95" s="276"/>
      <c r="D95" s="277" t="s">
        <v>71</v>
      </c>
      <c r="E95" s="286" t="s">
        <v>445</v>
      </c>
      <c r="F95" s="286" t="s">
        <v>446</v>
      </c>
      <c r="I95" s="5"/>
      <c r="J95" s="287">
        <f>BK95</f>
        <v>0</v>
      </c>
      <c r="L95" s="276"/>
      <c r="M95" s="280"/>
      <c r="N95" s="281"/>
      <c r="O95" s="281"/>
      <c r="P95" s="282">
        <f>P96</f>
        <v>0</v>
      </c>
      <c r="Q95" s="281"/>
      <c r="R95" s="282">
        <f>R96</f>
        <v>0</v>
      </c>
      <c r="S95" s="281"/>
      <c r="T95" s="283">
        <f>T96</f>
        <v>0</v>
      </c>
      <c r="AR95" s="277" t="s">
        <v>155</v>
      </c>
      <c r="AT95" s="284" t="s">
        <v>71</v>
      </c>
      <c r="AU95" s="284" t="s">
        <v>79</v>
      </c>
      <c r="AY95" s="277" t="s">
        <v>128</v>
      </c>
      <c r="BK95" s="285">
        <f>BK96</f>
        <v>0</v>
      </c>
    </row>
    <row r="96" spans="1:65" s="138" customFormat="1" ht="55.5" customHeight="1">
      <c r="A96" s="132"/>
      <c r="B96" s="133"/>
      <c r="C96" s="288" t="s">
        <v>165</v>
      </c>
      <c r="D96" s="288" t="s">
        <v>130</v>
      </c>
      <c r="E96" s="289" t="s">
        <v>447</v>
      </c>
      <c r="F96" s="290" t="s">
        <v>448</v>
      </c>
      <c r="G96" s="291" t="s">
        <v>423</v>
      </c>
      <c r="H96" s="292">
        <v>1</v>
      </c>
      <c r="I96" s="6"/>
      <c r="J96" s="293">
        <f>ROUND(I96*H96,2)</f>
        <v>0</v>
      </c>
      <c r="K96" s="290" t="s">
        <v>3</v>
      </c>
      <c r="L96" s="133"/>
      <c r="M96" s="326" t="s">
        <v>3</v>
      </c>
      <c r="N96" s="327" t="s">
        <v>43</v>
      </c>
      <c r="O96" s="328"/>
      <c r="P96" s="329">
        <f>O96*H96</f>
        <v>0</v>
      </c>
      <c r="Q96" s="329">
        <v>0</v>
      </c>
      <c r="R96" s="329">
        <f>Q96*H96</f>
        <v>0</v>
      </c>
      <c r="S96" s="329">
        <v>0</v>
      </c>
      <c r="T96" s="330">
        <f>S96*H96</f>
        <v>0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R96" s="298" t="s">
        <v>424</v>
      </c>
      <c r="AT96" s="298" t="s">
        <v>130</v>
      </c>
      <c r="AU96" s="298" t="s">
        <v>82</v>
      </c>
      <c r="AY96" s="115" t="s">
        <v>128</v>
      </c>
      <c r="BE96" s="299">
        <f>IF(N96="základní",J96,0)</f>
        <v>0</v>
      </c>
      <c r="BF96" s="299">
        <f>IF(N96="snížená",J96,0)</f>
        <v>0</v>
      </c>
      <c r="BG96" s="299">
        <f>IF(N96="zákl. přenesená",J96,0)</f>
        <v>0</v>
      </c>
      <c r="BH96" s="299">
        <f>IF(N96="sníž. přenesená",J96,0)</f>
        <v>0</v>
      </c>
      <c r="BI96" s="299">
        <f>IF(N96="nulová",J96,0)</f>
        <v>0</v>
      </c>
      <c r="BJ96" s="115" t="s">
        <v>79</v>
      </c>
      <c r="BK96" s="299">
        <f>ROUND(I96*H96,2)</f>
        <v>0</v>
      </c>
      <c r="BL96" s="115" t="s">
        <v>424</v>
      </c>
      <c r="BM96" s="298" t="s">
        <v>449</v>
      </c>
    </row>
    <row r="97" spans="1:31" s="138" customFormat="1" ht="6.95" customHeight="1">
      <c r="A97" s="132"/>
      <c r="B97" s="154"/>
      <c r="C97" s="155"/>
      <c r="D97" s="155"/>
      <c r="E97" s="155"/>
      <c r="F97" s="155"/>
      <c r="G97" s="155"/>
      <c r="H97" s="155"/>
      <c r="I97" s="107"/>
      <c r="J97" s="155"/>
      <c r="K97" s="155"/>
      <c r="L97" s="133"/>
      <c r="M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</sheetData>
  <sheetProtection algorithmName="SHA-512" hashValue="FD69HNOxy1k9vJ8Cj3ohq6gMojrnTUckoW7FoVQQiApZBvexEaycLSJvH9jEb47g2mAssU6EvGec97xD9HgJlQ==" saltValue="WlaSCO5pOGPpe8sJ+sZveA==" spinCount="100000" sheet="1" objects="1" scenarios="1"/>
  <autoFilter ref="C83:K9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0" customWidth="1"/>
    <col min="2" max="2" width="1.7109375" style="10" customWidth="1"/>
    <col min="3" max="4" width="5.00390625" style="10" customWidth="1"/>
    <col min="5" max="5" width="11.7109375" style="10" customWidth="1"/>
    <col min="6" max="6" width="9.140625" style="10" customWidth="1"/>
    <col min="7" max="7" width="5.00390625" style="10" customWidth="1"/>
    <col min="8" max="8" width="77.8515625" style="10" customWidth="1"/>
    <col min="9" max="10" width="20.00390625" style="10" customWidth="1"/>
    <col min="11" max="11" width="1.7109375" style="10" customWidth="1"/>
  </cols>
  <sheetData>
    <row r="1" s="1" customFormat="1" ht="37.5" customHeight="1"/>
    <row r="2" spans="2:11" s="1" customFormat="1" ht="7.5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s="2" customFormat="1" ht="45" customHeight="1">
      <c r="B3" s="14"/>
      <c r="C3" s="94" t="s">
        <v>450</v>
      </c>
      <c r="D3" s="94"/>
      <c r="E3" s="94"/>
      <c r="F3" s="94"/>
      <c r="G3" s="94"/>
      <c r="H3" s="94"/>
      <c r="I3" s="94"/>
      <c r="J3" s="94"/>
      <c r="K3" s="15"/>
    </row>
    <row r="4" spans="2:11" s="1" customFormat="1" ht="25.5" customHeight="1">
      <c r="B4" s="16"/>
      <c r="C4" s="99" t="s">
        <v>451</v>
      </c>
      <c r="D4" s="99"/>
      <c r="E4" s="99"/>
      <c r="F4" s="99"/>
      <c r="G4" s="99"/>
      <c r="H4" s="99"/>
      <c r="I4" s="99"/>
      <c r="J4" s="99"/>
      <c r="K4" s="17"/>
    </row>
    <row r="5" spans="2:11" s="1" customFormat="1" ht="5.25" customHeight="1">
      <c r="B5" s="16"/>
      <c r="C5" s="18"/>
      <c r="D5" s="18"/>
      <c r="E5" s="18"/>
      <c r="F5" s="18"/>
      <c r="G5" s="18"/>
      <c r="H5" s="18"/>
      <c r="I5" s="18"/>
      <c r="J5" s="18"/>
      <c r="K5" s="17"/>
    </row>
    <row r="6" spans="2:11" s="1" customFormat="1" ht="15" customHeight="1">
      <c r="B6" s="16"/>
      <c r="C6" s="98" t="s">
        <v>452</v>
      </c>
      <c r="D6" s="98"/>
      <c r="E6" s="98"/>
      <c r="F6" s="98"/>
      <c r="G6" s="98"/>
      <c r="H6" s="98"/>
      <c r="I6" s="98"/>
      <c r="J6" s="98"/>
      <c r="K6" s="17"/>
    </row>
    <row r="7" spans="2:11" s="1" customFormat="1" ht="15" customHeight="1">
      <c r="B7" s="20"/>
      <c r="C7" s="98" t="s">
        <v>453</v>
      </c>
      <c r="D7" s="98"/>
      <c r="E7" s="98"/>
      <c r="F7" s="98"/>
      <c r="G7" s="98"/>
      <c r="H7" s="98"/>
      <c r="I7" s="98"/>
      <c r="J7" s="98"/>
      <c r="K7" s="17"/>
    </row>
    <row r="8" spans="2:11" s="1" customFormat="1" ht="12.75" customHeight="1">
      <c r="B8" s="20"/>
      <c r="C8" s="19"/>
      <c r="D8" s="19"/>
      <c r="E8" s="19"/>
      <c r="F8" s="19"/>
      <c r="G8" s="19"/>
      <c r="H8" s="19"/>
      <c r="I8" s="19"/>
      <c r="J8" s="19"/>
      <c r="K8" s="17"/>
    </row>
    <row r="9" spans="2:11" s="1" customFormat="1" ht="15" customHeight="1">
      <c r="B9" s="20"/>
      <c r="C9" s="98" t="s">
        <v>454</v>
      </c>
      <c r="D9" s="98"/>
      <c r="E9" s="98"/>
      <c r="F9" s="98"/>
      <c r="G9" s="98"/>
      <c r="H9" s="98"/>
      <c r="I9" s="98"/>
      <c r="J9" s="98"/>
      <c r="K9" s="17"/>
    </row>
    <row r="10" spans="2:11" s="1" customFormat="1" ht="15" customHeight="1">
      <c r="B10" s="20"/>
      <c r="C10" s="19"/>
      <c r="D10" s="98" t="s">
        <v>455</v>
      </c>
      <c r="E10" s="98"/>
      <c r="F10" s="98"/>
      <c r="G10" s="98"/>
      <c r="H10" s="98"/>
      <c r="I10" s="98"/>
      <c r="J10" s="98"/>
      <c r="K10" s="17"/>
    </row>
    <row r="11" spans="2:11" s="1" customFormat="1" ht="15" customHeight="1">
      <c r="B11" s="20"/>
      <c r="C11" s="21"/>
      <c r="D11" s="98" t="s">
        <v>456</v>
      </c>
      <c r="E11" s="98"/>
      <c r="F11" s="98"/>
      <c r="G11" s="98"/>
      <c r="H11" s="98"/>
      <c r="I11" s="98"/>
      <c r="J11" s="98"/>
      <c r="K11" s="17"/>
    </row>
    <row r="12" spans="2:11" s="1" customFormat="1" ht="15" customHeight="1">
      <c r="B12" s="20"/>
      <c r="C12" s="21"/>
      <c r="D12" s="19"/>
      <c r="E12" s="19"/>
      <c r="F12" s="19"/>
      <c r="G12" s="19"/>
      <c r="H12" s="19"/>
      <c r="I12" s="19"/>
      <c r="J12" s="19"/>
      <c r="K12" s="17"/>
    </row>
    <row r="13" spans="2:11" s="1" customFormat="1" ht="15" customHeight="1">
      <c r="B13" s="20"/>
      <c r="C13" s="21"/>
      <c r="D13" s="22" t="s">
        <v>457</v>
      </c>
      <c r="E13" s="19"/>
      <c r="F13" s="19"/>
      <c r="G13" s="19"/>
      <c r="H13" s="19"/>
      <c r="I13" s="19"/>
      <c r="J13" s="19"/>
      <c r="K13" s="17"/>
    </row>
    <row r="14" spans="2:11" s="1" customFormat="1" ht="12.75" customHeight="1">
      <c r="B14" s="20"/>
      <c r="C14" s="21"/>
      <c r="D14" s="21"/>
      <c r="E14" s="21"/>
      <c r="F14" s="21"/>
      <c r="G14" s="21"/>
      <c r="H14" s="21"/>
      <c r="I14" s="21"/>
      <c r="J14" s="21"/>
      <c r="K14" s="17"/>
    </row>
    <row r="15" spans="2:11" s="1" customFormat="1" ht="15" customHeight="1">
      <c r="B15" s="20"/>
      <c r="C15" s="21"/>
      <c r="D15" s="98" t="s">
        <v>458</v>
      </c>
      <c r="E15" s="98"/>
      <c r="F15" s="98"/>
      <c r="G15" s="98"/>
      <c r="H15" s="98"/>
      <c r="I15" s="98"/>
      <c r="J15" s="98"/>
      <c r="K15" s="17"/>
    </row>
    <row r="16" spans="2:11" s="1" customFormat="1" ht="15" customHeight="1">
      <c r="B16" s="20"/>
      <c r="C16" s="21"/>
      <c r="D16" s="98" t="s">
        <v>459</v>
      </c>
      <c r="E16" s="98"/>
      <c r="F16" s="98"/>
      <c r="G16" s="98"/>
      <c r="H16" s="98"/>
      <c r="I16" s="98"/>
      <c r="J16" s="98"/>
      <c r="K16" s="17"/>
    </row>
    <row r="17" spans="2:11" s="1" customFormat="1" ht="15" customHeight="1">
      <c r="B17" s="20"/>
      <c r="C17" s="21"/>
      <c r="D17" s="98" t="s">
        <v>460</v>
      </c>
      <c r="E17" s="98"/>
      <c r="F17" s="98"/>
      <c r="G17" s="98"/>
      <c r="H17" s="98"/>
      <c r="I17" s="98"/>
      <c r="J17" s="98"/>
      <c r="K17" s="17"/>
    </row>
    <row r="18" spans="2:11" s="1" customFormat="1" ht="15" customHeight="1">
      <c r="B18" s="20"/>
      <c r="C18" s="21"/>
      <c r="D18" s="21"/>
      <c r="E18" s="23" t="s">
        <v>78</v>
      </c>
      <c r="F18" s="98" t="s">
        <v>461</v>
      </c>
      <c r="G18" s="98"/>
      <c r="H18" s="98"/>
      <c r="I18" s="98"/>
      <c r="J18" s="98"/>
      <c r="K18" s="17"/>
    </row>
    <row r="19" spans="2:11" s="1" customFormat="1" ht="15" customHeight="1">
      <c r="B19" s="20"/>
      <c r="C19" s="21"/>
      <c r="D19" s="21"/>
      <c r="E19" s="23" t="s">
        <v>462</v>
      </c>
      <c r="F19" s="98" t="s">
        <v>463</v>
      </c>
      <c r="G19" s="98"/>
      <c r="H19" s="98"/>
      <c r="I19" s="98"/>
      <c r="J19" s="98"/>
      <c r="K19" s="17"/>
    </row>
    <row r="20" spans="2:11" s="1" customFormat="1" ht="15" customHeight="1">
      <c r="B20" s="20"/>
      <c r="C20" s="21"/>
      <c r="D20" s="21"/>
      <c r="E20" s="23" t="s">
        <v>464</v>
      </c>
      <c r="F20" s="98" t="s">
        <v>465</v>
      </c>
      <c r="G20" s="98"/>
      <c r="H20" s="98"/>
      <c r="I20" s="98"/>
      <c r="J20" s="98"/>
      <c r="K20" s="17"/>
    </row>
    <row r="21" spans="2:11" s="1" customFormat="1" ht="15" customHeight="1">
      <c r="B21" s="20"/>
      <c r="C21" s="21"/>
      <c r="D21" s="21"/>
      <c r="E21" s="23" t="s">
        <v>97</v>
      </c>
      <c r="F21" s="98" t="s">
        <v>98</v>
      </c>
      <c r="G21" s="98"/>
      <c r="H21" s="98"/>
      <c r="I21" s="98"/>
      <c r="J21" s="98"/>
      <c r="K21" s="17"/>
    </row>
    <row r="22" spans="2:11" s="1" customFormat="1" ht="15" customHeight="1">
      <c r="B22" s="20"/>
      <c r="C22" s="21"/>
      <c r="D22" s="21"/>
      <c r="E22" s="23" t="s">
        <v>466</v>
      </c>
      <c r="F22" s="98" t="s">
        <v>467</v>
      </c>
      <c r="G22" s="98"/>
      <c r="H22" s="98"/>
      <c r="I22" s="98"/>
      <c r="J22" s="98"/>
      <c r="K22" s="17"/>
    </row>
    <row r="23" spans="2:11" s="1" customFormat="1" ht="15" customHeight="1">
      <c r="B23" s="20"/>
      <c r="C23" s="21"/>
      <c r="D23" s="21"/>
      <c r="E23" s="23" t="s">
        <v>86</v>
      </c>
      <c r="F23" s="98" t="s">
        <v>468</v>
      </c>
      <c r="G23" s="98"/>
      <c r="H23" s="98"/>
      <c r="I23" s="98"/>
      <c r="J23" s="98"/>
      <c r="K23" s="17"/>
    </row>
    <row r="24" spans="2:11" s="1" customFormat="1" ht="12.75" customHeight="1">
      <c r="B24" s="20"/>
      <c r="C24" s="21"/>
      <c r="D24" s="21"/>
      <c r="E24" s="21"/>
      <c r="F24" s="21"/>
      <c r="G24" s="21"/>
      <c r="H24" s="21"/>
      <c r="I24" s="21"/>
      <c r="J24" s="21"/>
      <c r="K24" s="17"/>
    </row>
    <row r="25" spans="2:11" s="1" customFormat="1" ht="15" customHeight="1">
      <c r="B25" s="20"/>
      <c r="C25" s="98" t="s">
        <v>469</v>
      </c>
      <c r="D25" s="98"/>
      <c r="E25" s="98"/>
      <c r="F25" s="98"/>
      <c r="G25" s="98"/>
      <c r="H25" s="98"/>
      <c r="I25" s="98"/>
      <c r="J25" s="98"/>
      <c r="K25" s="17"/>
    </row>
    <row r="26" spans="2:11" s="1" customFormat="1" ht="15" customHeight="1">
      <c r="B26" s="20"/>
      <c r="C26" s="98" t="s">
        <v>470</v>
      </c>
      <c r="D26" s="98"/>
      <c r="E26" s="98"/>
      <c r="F26" s="98"/>
      <c r="G26" s="98"/>
      <c r="H26" s="98"/>
      <c r="I26" s="98"/>
      <c r="J26" s="98"/>
      <c r="K26" s="17"/>
    </row>
    <row r="27" spans="2:11" s="1" customFormat="1" ht="15" customHeight="1">
      <c r="B27" s="20"/>
      <c r="C27" s="19"/>
      <c r="D27" s="98" t="s">
        <v>471</v>
      </c>
      <c r="E27" s="98"/>
      <c r="F27" s="98"/>
      <c r="G27" s="98"/>
      <c r="H27" s="98"/>
      <c r="I27" s="98"/>
      <c r="J27" s="98"/>
      <c r="K27" s="17"/>
    </row>
    <row r="28" spans="2:11" s="1" customFormat="1" ht="15" customHeight="1">
      <c r="B28" s="20"/>
      <c r="C28" s="21"/>
      <c r="D28" s="98" t="s">
        <v>472</v>
      </c>
      <c r="E28" s="98"/>
      <c r="F28" s="98"/>
      <c r="G28" s="98"/>
      <c r="H28" s="98"/>
      <c r="I28" s="98"/>
      <c r="J28" s="98"/>
      <c r="K28" s="17"/>
    </row>
    <row r="29" spans="2:11" s="1" customFormat="1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17"/>
    </row>
    <row r="30" spans="2:11" s="1" customFormat="1" ht="15" customHeight="1">
      <c r="B30" s="20"/>
      <c r="C30" s="21"/>
      <c r="D30" s="98" t="s">
        <v>473</v>
      </c>
      <c r="E30" s="98"/>
      <c r="F30" s="98"/>
      <c r="G30" s="98"/>
      <c r="H30" s="98"/>
      <c r="I30" s="98"/>
      <c r="J30" s="98"/>
      <c r="K30" s="17"/>
    </row>
    <row r="31" spans="2:11" s="1" customFormat="1" ht="15" customHeight="1">
      <c r="B31" s="20"/>
      <c r="C31" s="21"/>
      <c r="D31" s="98" t="s">
        <v>474</v>
      </c>
      <c r="E31" s="98"/>
      <c r="F31" s="98"/>
      <c r="G31" s="98"/>
      <c r="H31" s="98"/>
      <c r="I31" s="98"/>
      <c r="J31" s="98"/>
      <c r="K31" s="17"/>
    </row>
    <row r="32" spans="2:11" s="1" customFormat="1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17"/>
    </row>
    <row r="33" spans="2:11" s="1" customFormat="1" ht="15" customHeight="1">
      <c r="B33" s="20"/>
      <c r="C33" s="21"/>
      <c r="D33" s="98" t="s">
        <v>475</v>
      </c>
      <c r="E33" s="98"/>
      <c r="F33" s="98"/>
      <c r="G33" s="98"/>
      <c r="H33" s="98"/>
      <c r="I33" s="98"/>
      <c r="J33" s="98"/>
      <c r="K33" s="17"/>
    </row>
    <row r="34" spans="2:11" s="1" customFormat="1" ht="15" customHeight="1">
      <c r="B34" s="20"/>
      <c r="C34" s="21"/>
      <c r="D34" s="98" t="s">
        <v>476</v>
      </c>
      <c r="E34" s="98"/>
      <c r="F34" s="98"/>
      <c r="G34" s="98"/>
      <c r="H34" s="98"/>
      <c r="I34" s="98"/>
      <c r="J34" s="98"/>
      <c r="K34" s="17"/>
    </row>
    <row r="35" spans="2:11" s="1" customFormat="1" ht="15" customHeight="1">
      <c r="B35" s="20"/>
      <c r="C35" s="21"/>
      <c r="D35" s="98" t="s">
        <v>477</v>
      </c>
      <c r="E35" s="98"/>
      <c r="F35" s="98"/>
      <c r="G35" s="98"/>
      <c r="H35" s="98"/>
      <c r="I35" s="98"/>
      <c r="J35" s="98"/>
      <c r="K35" s="17"/>
    </row>
    <row r="36" spans="2:11" s="1" customFormat="1" ht="15" customHeight="1">
      <c r="B36" s="20"/>
      <c r="C36" s="21"/>
      <c r="D36" s="19"/>
      <c r="E36" s="22" t="s">
        <v>114</v>
      </c>
      <c r="F36" s="19"/>
      <c r="G36" s="98" t="s">
        <v>478</v>
      </c>
      <c r="H36" s="98"/>
      <c r="I36" s="98"/>
      <c r="J36" s="98"/>
      <c r="K36" s="17"/>
    </row>
    <row r="37" spans="2:11" s="1" customFormat="1" ht="30.75" customHeight="1">
      <c r="B37" s="20"/>
      <c r="C37" s="21"/>
      <c r="D37" s="19"/>
      <c r="E37" s="22" t="s">
        <v>479</v>
      </c>
      <c r="F37" s="19"/>
      <c r="G37" s="98" t="s">
        <v>480</v>
      </c>
      <c r="H37" s="98"/>
      <c r="I37" s="98"/>
      <c r="J37" s="98"/>
      <c r="K37" s="17"/>
    </row>
    <row r="38" spans="2:11" s="1" customFormat="1" ht="15" customHeight="1">
      <c r="B38" s="20"/>
      <c r="C38" s="21"/>
      <c r="D38" s="19"/>
      <c r="E38" s="22" t="s">
        <v>53</v>
      </c>
      <c r="F38" s="19"/>
      <c r="G38" s="98" t="s">
        <v>481</v>
      </c>
      <c r="H38" s="98"/>
      <c r="I38" s="98"/>
      <c r="J38" s="98"/>
      <c r="K38" s="17"/>
    </row>
    <row r="39" spans="2:11" s="1" customFormat="1" ht="15" customHeight="1">
      <c r="B39" s="20"/>
      <c r="C39" s="21"/>
      <c r="D39" s="19"/>
      <c r="E39" s="22" t="s">
        <v>54</v>
      </c>
      <c r="F39" s="19"/>
      <c r="G39" s="98" t="s">
        <v>482</v>
      </c>
      <c r="H39" s="98"/>
      <c r="I39" s="98"/>
      <c r="J39" s="98"/>
      <c r="K39" s="17"/>
    </row>
    <row r="40" spans="2:11" s="1" customFormat="1" ht="15" customHeight="1">
      <c r="B40" s="20"/>
      <c r="C40" s="21"/>
      <c r="D40" s="19"/>
      <c r="E40" s="22" t="s">
        <v>115</v>
      </c>
      <c r="F40" s="19"/>
      <c r="G40" s="98" t="s">
        <v>483</v>
      </c>
      <c r="H40" s="98"/>
      <c r="I40" s="98"/>
      <c r="J40" s="98"/>
      <c r="K40" s="17"/>
    </row>
    <row r="41" spans="2:11" s="1" customFormat="1" ht="15" customHeight="1">
      <c r="B41" s="20"/>
      <c r="C41" s="21"/>
      <c r="D41" s="19"/>
      <c r="E41" s="22" t="s">
        <v>116</v>
      </c>
      <c r="F41" s="19"/>
      <c r="G41" s="98" t="s">
        <v>484</v>
      </c>
      <c r="H41" s="98"/>
      <c r="I41" s="98"/>
      <c r="J41" s="98"/>
      <c r="K41" s="17"/>
    </row>
    <row r="42" spans="2:11" s="1" customFormat="1" ht="15" customHeight="1">
      <c r="B42" s="20"/>
      <c r="C42" s="21"/>
      <c r="D42" s="19"/>
      <c r="E42" s="22" t="s">
        <v>485</v>
      </c>
      <c r="F42" s="19"/>
      <c r="G42" s="98" t="s">
        <v>486</v>
      </c>
      <c r="H42" s="98"/>
      <c r="I42" s="98"/>
      <c r="J42" s="98"/>
      <c r="K42" s="17"/>
    </row>
    <row r="43" spans="2:11" s="1" customFormat="1" ht="15" customHeight="1">
      <c r="B43" s="20"/>
      <c r="C43" s="21"/>
      <c r="D43" s="19"/>
      <c r="E43" s="22"/>
      <c r="F43" s="19"/>
      <c r="G43" s="98" t="s">
        <v>487</v>
      </c>
      <c r="H43" s="98"/>
      <c r="I43" s="98"/>
      <c r="J43" s="98"/>
      <c r="K43" s="17"/>
    </row>
    <row r="44" spans="2:11" s="1" customFormat="1" ht="15" customHeight="1">
      <c r="B44" s="20"/>
      <c r="C44" s="21"/>
      <c r="D44" s="19"/>
      <c r="E44" s="22" t="s">
        <v>488</v>
      </c>
      <c r="F44" s="19"/>
      <c r="G44" s="98" t="s">
        <v>489</v>
      </c>
      <c r="H44" s="98"/>
      <c r="I44" s="98"/>
      <c r="J44" s="98"/>
      <c r="K44" s="17"/>
    </row>
    <row r="45" spans="2:11" s="1" customFormat="1" ht="15" customHeight="1">
      <c r="B45" s="20"/>
      <c r="C45" s="21"/>
      <c r="D45" s="19"/>
      <c r="E45" s="22" t="s">
        <v>118</v>
      </c>
      <c r="F45" s="19"/>
      <c r="G45" s="98" t="s">
        <v>490</v>
      </c>
      <c r="H45" s="98"/>
      <c r="I45" s="98"/>
      <c r="J45" s="98"/>
      <c r="K45" s="17"/>
    </row>
    <row r="46" spans="2:11" s="1" customFormat="1" ht="12.75" customHeight="1">
      <c r="B46" s="20"/>
      <c r="C46" s="21"/>
      <c r="D46" s="19"/>
      <c r="E46" s="19"/>
      <c r="F46" s="19"/>
      <c r="G46" s="19"/>
      <c r="H46" s="19"/>
      <c r="I46" s="19"/>
      <c r="J46" s="19"/>
      <c r="K46" s="17"/>
    </row>
    <row r="47" spans="2:11" s="1" customFormat="1" ht="15" customHeight="1">
      <c r="B47" s="20"/>
      <c r="C47" s="21"/>
      <c r="D47" s="98" t="s">
        <v>491</v>
      </c>
      <c r="E47" s="98"/>
      <c r="F47" s="98"/>
      <c r="G47" s="98"/>
      <c r="H47" s="98"/>
      <c r="I47" s="98"/>
      <c r="J47" s="98"/>
      <c r="K47" s="17"/>
    </row>
    <row r="48" spans="2:11" s="1" customFormat="1" ht="15" customHeight="1">
      <c r="B48" s="20"/>
      <c r="C48" s="21"/>
      <c r="D48" s="21"/>
      <c r="E48" s="98" t="s">
        <v>492</v>
      </c>
      <c r="F48" s="98"/>
      <c r="G48" s="98"/>
      <c r="H48" s="98"/>
      <c r="I48" s="98"/>
      <c r="J48" s="98"/>
      <c r="K48" s="17"/>
    </row>
    <row r="49" spans="2:11" s="1" customFormat="1" ht="15" customHeight="1">
      <c r="B49" s="20"/>
      <c r="C49" s="21"/>
      <c r="D49" s="21"/>
      <c r="E49" s="98" t="s">
        <v>493</v>
      </c>
      <c r="F49" s="98"/>
      <c r="G49" s="98"/>
      <c r="H49" s="98"/>
      <c r="I49" s="98"/>
      <c r="J49" s="98"/>
      <c r="K49" s="17"/>
    </row>
    <row r="50" spans="2:11" s="1" customFormat="1" ht="15" customHeight="1">
      <c r="B50" s="20"/>
      <c r="C50" s="21"/>
      <c r="D50" s="21"/>
      <c r="E50" s="98" t="s">
        <v>494</v>
      </c>
      <c r="F50" s="98"/>
      <c r="G50" s="98"/>
      <c r="H50" s="98"/>
      <c r="I50" s="98"/>
      <c r="J50" s="98"/>
      <c r="K50" s="17"/>
    </row>
    <row r="51" spans="2:11" s="1" customFormat="1" ht="15" customHeight="1">
      <c r="B51" s="20"/>
      <c r="C51" s="21"/>
      <c r="D51" s="98" t="s">
        <v>495</v>
      </c>
      <c r="E51" s="98"/>
      <c r="F51" s="98"/>
      <c r="G51" s="98"/>
      <c r="H51" s="98"/>
      <c r="I51" s="98"/>
      <c r="J51" s="98"/>
      <c r="K51" s="17"/>
    </row>
    <row r="52" spans="2:11" s="1" customFormat="1" ht="25.5" customHeight="1">
      <c r="B52" s="16"/>
      <c r="C52" s="99" t="s">
        <v>496</v>
      </c>
      <c r="D52" s="99"/>
      <c r="E52" s="99"/>
      <c r="F52" s="99"/>
      <c r="G52" s="99"/>
      <c r="H52" s="99"/>
      <c r="I52" s="99"/>
      <c r="J52" s="99"/>
      <c r="K52" s="17"/>
    </row>
    <row r="53" spans="2:11" s="1" customFormat="1" ht="5.25" customHeight="1">
      <c r="B53" s="16"/>
      <c r="C53" s="18"/>
      <c r="D53" s="18"/>
      <c r="E53" s="18"/>
      <c r="F53" s="18"/>
      <c r="G53" s="18"/>
      <c r="H53" s="18"/>
      <c r="I53" s="18"/>
      <c r="J53" s="18"/>
      <c r="K53" s="17"/>
    </row>
    <row r="54" spans="2:11" s="1" customFormat="1" ht="15" customHeight="1">
      <c r="B54" s="16"/>
      <c r="C54" s="98" t="s">
        <v>497</v>
      </c>
      <c r="D54" s="98"/>
      <c r="E54" s="98"/>
      <c r="F54" s="98"/>
      <c r="G54" s="98"/>
      <c r="H54" s="98"/>
      <c r="I54" s="98"/>
      <c r="J54" s="98"/>
      <c r="K54" s="17"/>
    </row>
    <row r="55" spans="2:11" s="1" customFormat="1" ht="15" customHeight="1">
      <c r="B55" s="16"/>
      <c r="C55" s="98" t="s">
        <v>498</v>
      </c>
      <c r="D55" s="98"/>
      <c r="E55" s="98"/>
      <c r="F55" s="98"/>
      <c r="G55" s="98"/>
      <c r="H55" s="98"/>
      <c r="I55" s="98"/>
      <c r="J55" s="98"/>
      <c r="K55" s="17"/>
    </row>
    <row r="56" spans="2:11" s="1" customFormat="1" ht="12.75" customHeight="1">
      <c r="B56" s="16"/>
      <c r="C56" s="19"/>
      <c r="D56" s="19"/>
      <c r="E56" s="19"/>
      <c r="F56" s="19"/>
      <c r="G56" s="19"/>
      <c r="H56" s="19"/>
      <c r="I56" s="19"/>
      <c r="J56" s="19"/>
      <c r="K56" s="17"/>
    </row>
    <row r="57" spans="2:11" s="1" customFormat="1" ht="15" customHeight="1">
      <c r="B57" s="16"/>
      <c r="C57" s="98" t="s">
        <v>499</v>
      </c>
      <c r="D57" s="98"/>
      <c r="E57" s="98"/>
      <c r="F57" s="98"/>
      <c r="G57" s="98"/>
      <c r="H57" s="98"/>
      <c r="I57" s="98"/>
      <c r="J57" s="98"/>
      <c r="K57" s="17"/>
    </row>
    <row r="58" spans="2:11" s="1" customFormat="1" ht="15" customHeight="1">
      <c r="B58" s="16"/>
      <c r="C58" s="21"/>
      <c r="D58" s="98" t="s">
        <v>500</v>
      </c>
      <c r="E58" s="98"/>
      <c r="F58" s="98"/>
      <c r="G58" s="98"/>
      <c r="H58" s="98"/>
      <c r="I58" s="98"/>
      <c r="J58" s="98"/>
      <c r="K58" s="17"/>
    </row>
    <row r="59" spans="2:11" s="1" customFormat="1" ht="15" customHeight="1">
      <c r="B59" s="16"/>
      <c r="C59" s="21"/>
      <c r="D59" s="98" t="s">
        <v>501</v>
      </c>
      <c r="E59" s="98"/>
      <c r="F59" s="98"/>
      <c r="G59" s="98"/>
      <c r="H59" s="98"/>
      <c r="I59" s="98"/>
      <c r="J59" s="98"/>
      <c r="K59" s="17"/>
    </row>
    <row r="60" spans="2:11" s="1" customFormat="1" ht="15" customHeight="1">
      <c r="B60" s="16"/>
      <c r="C60" s="21"/>
      <c r="D60" s="98" t="s">
        <v>502</v>
      </c>
      <c r="E60" s="98"/>
      <c r="F60" s="98"/>
      <c r="G60" s="98"/>
      <c r="H60" s="98"/>
      <c r="I60" s="98"/>
      <c r="J60" s="98"/>
      <c r="K60" s="17"/>
    </row>
    <row r="61" spans="2:11" s="1" customFormat="1" ht="15" customHeight="1">
      <c r="B61" s="16"/>
      <c r="C61" s="21"/>
      <c r="D61" s="98" t="s">
        <v>503</v>
      </c>
      <c r="E61" s="98"/>
      <c r="F61" s="98"/>
      <c r="G61" s="98"/>
      <c r="H61" s="98"/>
      <c r="I61" s="98"/>
      <c r="J61" s="98"/>
      <c r="K61" s="17"/>
    </row>
    <row r="62" spans="2:11" s="1" customFormat="1" ht="15" customHeight="1">
      <c r="B62" s="16"/>
      <c r="C62" s="21"/>
      <c r="D62" s="100" t="s">
        <v>504</v>
      </c>
      <c r="E62" s="100"/>
      <c r="F62" s="100"/>
      <c r="G62" s="100"/>
      <c r="H62" s="100"/>
      <c r="I62" s="100"/>
      <c r="J62" s="100"/>
      <c r="K62" s="17"/>
    </row>
    <row r="63" spans="2:11" s="1" customFormat="1" ht="15" customHeight="1">
      <c r="B63" s="16"/>
      <c r="C63" s="21"/>
      <c r="D63" s="98" t="s">
        <v>505</v>
      </c>
      <c r="E63" s="98"/>
      <c r="F63" s="98"/>
      <c r="G63" s="98"/>
      <c r="H63" s="98"/>
      <c r="I63" s="98"/>
      <c r="J63" s="98"/>
      <c r="K63" s="17"/>
    </row>
    <row r="64" spans="2:11" s="1" customFormat="1" ht="12.75" customHeight="1">
      <c r="B64" s="16"/>
      <c r="C64" s="21"/>
      <c r="D64" s="21"/>
      <c r="E64" s="24"/>
      <c r="F64" s="21"/>
      <c r="G64" s="21"/>
      <c r="H64" s="21"/>
      <c r="I64" s="21"/>
      <c r="J64" s="21"/>
      <c r="K64" s="17"/>
    </row>
    <row r="65" spans="2:11" s="1" customFormat="1" ht="15" customHeight="1">
      <c r="B65" s="16"/>
      <c r="C65" s="21"/>
      <c r="D65" s="98" t="s">
        <v>506</v>
      </c>
      <c r="E65" s="98"/>
      <c r="F65" s="98"/>
      <c r="G65" s="98"/>
      <c r="H65" s="98"/>
      <c r="I65" s="98"/>
      <c r="J65" s="98"/>
      <c r="K65" s="17"/>
    </row>
    <row r="66" spans="2:11" s="1" customFormat="1" ht="15" customHeight="1">
      <c r="B66" s="16"/>
      <c r="C66" s="21"/>
      <c r="D66" s="100" t="s">
        <v>507</v>
      </c>
      <c r="E66" s="100"/>
      <c r="F66" s="100"/>
      <c r="G66" s="100"/>
      <c r="H66" s="100"/>
      <c r="I66" s="100"/>
      <c r="J66" s="100"/>
      <c r="K66" s="17"/>
    </row>
    <row r="67" spans="2:11" s="1" customFormat="1" ht="15" customHeight="1">
      <c r="B67" s="16"/>
      <c r="C67" s="21"/>
      <c r="D67" s="98" t="s">
        <v>508</v>
      </c>
      <c r="E67" s="98"/>
      <c r="F67" s="98"/>
      <c r="G67" s="98"/>
      <c r="H67" s="98"/>
      <c r="I67" s="98"/>
      <c r="J67" s="98"/>
      <c r="K67" s="17"/>
    </row>
    <row r="68" spans="2:11" s="1" customFormat="1" ht="15" customHeight="1">
      <c r="B68" s="16"/>
      <c r="C68" s="21"/>
      <c r="D68" s="98" t="s">
        <v>509</v>
      </c>
      <c r="E68" s="98"/>
      <c r="F68" s="98"/>
      <c r="G68" s="98"/>
      <c r="H68" s="98"/>
      <c r="I68" s="98"/>
      <c r="J68" s="98"/>
      <c r="K68" s="17"/>
    </row>
    <row r="69" spans="2:11" s="1" customFormat="1" ht="15" customHeight="1">
      <c r="B69" s="16"/>
      <c r="C69" s="21"/>
      <c r="D69" s="98" t="s">
        <v>510</v>
      </c>
      <c r="E69" s="98"/>
      <c r="F69" s="98"/>
      <c r="G69" s="98"/>
      <c r="H69" s="98"/>
      <c r="I69" s="98"/>
      <c r="J69" s="98"/>
      <c r="K69" s="17"/>
    </row>
    <row r="70" spans="2:11" s="1" customFormat="1" ht="15" customHeight="1">
      <c r="B70" s="16"/>
      <c r="C70" s="21"/>
      <c r="D70" s="98" t="s">
        <v>511</v>
      </c>
      <c r="E70" s="98"/>
      <c r="F70" s="98"/>
      <c r="G70" s="98"/>
      <c r="H70" s="98"/>
      <c r="I70" s="98"/>
      <c r="J70" s="98"/>
      <c r="K70" s="17"/>
    </row>
    <row r="71" spans="2:11" s="1" customFormat="1" ht="12.75" customHeight="1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s="1" customFormat="1" ht="18.75" customHeight="1"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2:11" s="1" customFormat="1" ht="18.7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2:11" s="1" customFormat="1" ht="7.5" customHeight="1">
      <c r="B74" s="30"/>
      <c r="C74" s="31"/>
      <c r="D74" s="31"/>
      <c r="E74" s="31"/>
      <c r="F74" s="31"/>
      <c r="G74" s="31"/>
      <c r="H74" s="31"/>
      <c r="I74" s="31"/>
      <c r="J74" s="31"/>
      <c r="K74" s="32"/>
    </row>
    <row r="75" spans="2:11" s="1" customFormat="1" ht="45" customHeight="1">
      <c r="B75" s="33"/>
      <c r="C75" s="93" t="s">
        <v>512</v>
      </c>
      <c r="D75" s="93"/>
      <c r="E75" s="93"/>
      <c r="F75" s="93"/>
      <c r="G75" s="93"/>
      <c r="H75" s="93"/>
      <c r="I75" s="93"/>
      <c r="J75" s="93"/>
      <c r="K75" s="34"/>
    </row>
    <row r="76" spans="2:11" s="1" customFormat="1" ht="17.25" customHeight="1">
      <c r="B76" s="33"/>
      <c r="C76" s="35" t="s">
        <v>513</v>
      </c>
      <c r="D76" s="35"/>
      <c r="E76" s="35"/>
      <c r="F76" s="35" t="s">
        <v>514</v>
      </c>
      <c r="G76" s="36"/>
      <c r="H76" s="35" t="s">
        <v>54</v>
      </c>
      <c r="I76" s="35" t="s">
        <v>57</v>
      </c>
      <c r="J76" s="35" t="s">
        <v>515</v>
      </c>
      <c r="K76" s="34"/>
    </row>
    <row r="77" spans="2:11" s="1" customFormat="1" ht="17.25" customHeight="1">
      <c r="B77" s="33"/>
      <c r="C77" s="37" t="s">
        <v>516</v>
      </c>
      <c r="D77" s="37"/>
      <c r="E77" s="37"/>
      <c r="F77" s="38" t="s">
        <v>517</v>
      </c>
      <c r="G77" s="39"/>
      <c r="H77" s="37"/>
      <c r="I77" s="37"/>
      <c r="J77" s="37" t="s">
        <v>518</v>
      </c>
      <c r="K77" s="34"/>
    </row>
    <row r="78" spans="2:11" s="1" customFormat="1" ht="5.25" customHeight="1">
      <c r="B78" s="33"/>
      <c r="C78" s="40"/>
      <c r="D78" s="40"/>
      <c r="E78" s="40"/>
      <c r="F78" s="40"/>
      <c r="G78" s="41"/>
      <c r="H78" s="40"/>
      <c r="I78" s="40"/>
      <c r="J78" s="40"/>
      <c r="K78" s="34"/>
    </row>
    <row r="79" spans="2:11" s="1" customFormat="1" ht="15" customHeight="1">
      <c r="B79" s="33"/>
      <c r="C79" s="22" t="s">
        <v>53</v>
      </c>
      <c r="D79" s="42"/>
      <c r="E79" s="42"/>
      <c r="F79" s="43" t="s">
        <v>519</v>
      </c>
      <c r="G79" s="44"/>
      <c r="H79" s="22" t="s">
        <v>520</v>
      </c>
      <c r="I79" s="22" t="s">
        <v>521</v>
      </c>
      <c r="J79" s="22">
        <v>20</v>
      </c>
      <c r="K79" s="34"/>
    </row>
    <row r="80" spans="2:11" s="1" customFormat="1" ht="15" customHeight="1">
      <c r="B80" s="33"/>
      <c r="C80" s="22" t="s">
        <v>522</v>
      </c>
      <c r="D80" s="22"/>
      <c r="E80" s="22"/>
      <c r="F80" s="43" t="s">
        <v>519</v>
      </c>
      <c r="G80" s="44"/>
      <c r="H80" s="22" t="s">
        <v>523</v>
      </c>
      <c r="I80" s="22" t="s">
        <v>521</v>
      </c>
      <c r="J80" s="22">
        <v>120</v>
      </c>
      <c r="K80" s="34"/>
    </row>
    <row r="81" spans="2:11" s="1" customFormat="1" ht="15" customHeight="1">
      <c r="B81" s="45"/>
      <c r="C81" s="22" t="s">
        <v>524</v>
      </c>
      <c r="D81" s="22"/>
      <c r="E81" s="22"/>
      <c r="F81" s="43" t="s">
        <v>525</v>
      </c>
      <c r="G81" s="44"/>
      <c r="H81" s="22" t="s">
        <v>526</v>
      </c>
      <c r="I81" s="22" t="s">
        <v>521</v>
      </c>
      <c r="J81" s="22">
        <v>50</v>
      </c>
      <c r="K81" s="34"/>
    </row>
    <row r="82" spans="2:11" s="1" customFormat="1" ht="15" customHeight="1">
      <c r="B82" s="45"/>
      <c r="C82" s="22" t="s">
        <v>527</v>
      </c>
      <c r="D82" s="22"/>
      <c r="E82" s="22"/>
      <c r="F82" s="43" t="s">
        <v>519</v>
      </c>
      <c r="G82" s="44"/>
      <c r="H82" s="22" t="s">
        <v>528</v>
      </c>
      <c r="I82" s="22" t="s">
        <v>529</v>
      </c>
      <c r="J82" s="22"/>
      <c r="K82" s="34"/>
    </row>
    <row r="83" spans="2:11" s="1" customFormat="1" ht="15" customHeight="1">
      <c r="B83" s="45"/>
      <c r="C83" s="46" t="s">
        <v>530</v>
      </c>
      <c r="D83" s="46"/>
      <c r="E83" s="46"/>
      <c r="F83" s="47" t="s">
        <v>525</v>
      </c>
      <c r="G83" s="46"/>
      <c r="H83" s="46" t="s">
        <v>531</v>
      </c>
      <c r="I83" s="46" t="s">
        <v>521</v>
      </c>
      <c r="J83" s="46">
        <v>15</v>
      </c>
      <c r="K83" s="34"/>
    </row>
    <row r="84" spans="2:11" s="1" customFormat="1" ht="15" customHeight="1">
      <c r="B84" s="45"/>
      <c r="C84" s="46" t="s">
        <v>532</v>
      </c>
      <c r="D84" s="46"/>
      <c r="E84" s="46"/>
      <c r="F84" s="47" t="s">
        <v>525</v>
      </c>
      <c r="G84" s="46"/>
      <c r="H84" s="46" t="s">
        <v>533</v>
      </c>
      <c r="I84" s="46" t="s">
        <v>521</v>
      </c>
      <c r="J84" s="46">
        <v>15</v>
      </c>
      <c r="K84" s="34"/>
    </row>
    <row r="85" spans="2:11" s="1" customFormat="1" ht="15" customHeight="1">
      <c r="B85" s="45"/>
      <c r="C85" s="46" t="s">
        <v>534</v>
      </c>
      <c r="D85" s="46"/>
      <c r="E85" s="46"/>
      <c r="F85" s="47" t="s">
        <v>525</v>
      </c>
      <c r="G85" s="46"/>
      <c r="H85" s="46" t="s">
        <v>535</v>
      </c>
      <c r="I85" s="46" t="s">
        <v>521</v>
      </c>
      <c r="J85" s="46">
        <v>20</v>
      </c>
      <c r="K85" s="34"/>
    </row>
    <row r="86" spans="2:11" s="1" customFormat="1" ht="15" customHeight="1">
      <c r="B86" s="45"/>
      <c r="C86" s="46" t="s">
        <v>536</v>
      </c>
      <c r="D86" s="46"/>
      <c r="E86" s="46"/>
      <c r="F86" s="47" t="s">
        <v>525</v>
      </c>
      <c r="G86" s="46"/>
      <c r="H86" s="46" t="s">
        <v>537</v>
      </c>
      <c r="I86" s="46" t="s">
        <v>521</v>
      </c>
      <c r="J86" s="46">
        <v>20</v>
      </c>
      <c r="K86" s="34"/>
    </row>
    <row r="87" spans="2:11" s="1" customFormat="1" ht="15" customHeight="1">
      <c r="B87" s="45"/>
      <c r="C87" s="22" t="s">
        <v>538</v>
      </c>
      <c r="D87" s="22"/>
      <c r="E87" s="22"/>
      <c r="F87" s="43" t="s">
        <v>525</v>
      </c>
      <c r="G87" s="44"/>
      <c r="H87" s="22" t="s">
        <v>539</v>
      </c>
      <c r="I87" s="22" t="s">
        <v>521</v>
      </c>
      <c r="J87" s="22">
        <v>50</v>
      </c>
      <c r="K87" s="34"/>
    </row>
    <row r="88" spans="2:11" s="1" customFormat="1" ht="15" customHeight="1">
      <c r="B88" s="45"/>
      <c r="C88" s="22" t="s">
        <v>540</v>
      </c>
      <c r="D88" s="22"/>
      <c r="E88" s="22"/>
      <c r="F88" s="43" t="s">
        <v>525</v>
      </c>
      <c r="G88" s="44"/>
      <c r="H88" s="22" t="s">
        <v>541</v>
      </c>
      <c r="I88" s="22" t="s">
        <v>521</v>
      </c>
      <c r="J88" s="22">
        <v>20</v>
      </c>
      <c r="K88" s="34"/>
    </row>
    <row r="89" spans="2:11" s="1" customFormat="1" ht="15" customHeight="1">
      <c r="B89" s="45"/>
      <c r="C89" s="22" t="s">
        <v>542</v>
      </c>
      <c r="D89" s="22"/>
      <c r="E89" s="22"/>
      <c r="F89" s="43" t="s">
        <v>525</v>
      </c>
      <c r="G89" s="44"/>
      <c r="H89" s="22" t="s">
        <v>543</v>
      </c>
      <c r="I89" s="22" t="s">
        <v>521</v>
      </c>
      <c r="J89" s="22">
        <v>20</v>
      </c>
      <c r="K89" s="34"/>
    </row>
    <row r="90" spans="2:11" s="1" customFormat="1" ht="15" customHeight="1">
      <c r="B90" s="45"/>
      <c r="C90" s="22" t="s">
        <v>544</v>
      </c>
      <c r="D90" s="22"/>
      <c r="E90" s="22"/>
      <c r="F90" s="43" t="s">
        <v>525</v>
      </c>
      <c r="G90" s="44"/>
      <c r="H90" s="22" t="s">
        <v>545</v>
      </c>
      <c r="I90" s="22" t="s">
        <v>521</v>
      </c>
      <c r="J90" s="22">
        <v>50</v>
      </c>
      <c r="K90" s="34"/>
    </row>
    <row r="91" spans="2:11" s="1" customFormat="1" ht="15" customHeight="1">
      <c r="B91" s="45"/>
      <c r="C91" s="22" t="s">
        <v>546</v>
      </c>
      <c r="D91" s="22"/>
      <c r="E91" s="22"/>
      <c r="F91" s="43" t="s">
        <v>525</v>
      </c>
      <c r="G91" s="44"/>
      <c r="H91" s="22" t="s">
        <v>546</v>
      </c>
      <c r="I91" s="22" t="s">
        <v>521</v>
      </c>
      <c r="J91" s="22">
        <v>50</v>
      </c>
      <c r="K91" s="34"/>
    </row>
    <row r="92" spans="2:11" s="1" customFormat="1" ht="15" customHeight="1">
      <c r="B92" s="45"/>
      <c r="C92" s="22" t="s">
        <v>547</v>
      </c>
      <c r="D92" s="22"/>
      <c r="E92" s="22"/>
      <c r="F92" s="43" t="s">
        <v>525</v>
      </c>
      <c r="G92" s="44"/>
      <c r="H92" s="22" t="s">
        <v>548</v>
      </c>
      <c r="I92" s="22" t="s">
        <v>521</v>
      </c>
      <c r="J92" s="22">
        <v>255</v>
      </c>
      <c r="K92" s="34"/>
    </row>
    <row r="93" spans="2:11" s="1" customFormat="1" ht="15" customHeight="1">
      <c r="B93" s="45"/>
      <c r="C93" s="22" t="s">
        <v>549</v>
      </c>
      <c r="D93" s="22"/>
      <c r="E93" s="22"/>
      <c r="F93" s="43" t="s">
        <v>519</v>
      </c>
      <c r="G93" s="44"/>
      <c r="H93" s="22" t="s">
        <v>550</v>
      </c>
      <c r="I93" s="22" t="s">
        <v>551</v>
      </c>
      <c r="J93" s="22"/>
      <c r="K93" s="34"/>
    </row>
    <row r="94" spans="2:11" s="1" customFormat="1" ht="15" customHeight="1">
      <c r="B94" s="45"/>
      <c r="C94" s="22" t="s">
        <v>552</v>
      </c>
      <c r="D94" s="22"/>
      <c r="E94" s="22"/>
      <c r="F94" s="43" t="s">
        <v>519</v>
      </c>
      <c r="G94" s="44"/>
      <c r="H94" s="22" t="s">
        <v>553</v>
      </c>
      <c r="I94" s="22" t="s">
        <v>554</v>
      </c>
      <c r="J94" s="22"/>
      <c r="K94" s="34"/>
    </row>
    <row r="95" spans="2:11" s="1" customFormat="1" ht="15" customHeight="1">
      <c r="B95" s="45"/>
      <c r="C95" s="22" t="s">
        <v>555</v>
      </c>
      <c r="D95" s="22"/>
      <c r="E95" s="22"/>
      <c r="F95" s="43" t="s">
        <v>519</v>
      </c>
      <c r="G95" s="44"/>
      <c r="H95" s="22" t="s">
        <v>555</v>
      </c>
      <c r="I95" s="22" t="s">
        <v>554</v>
      </c>
      <c r="J95" s="22"/>
      <c r="K95" s="34"/>
    </row>
    <row r="96" spans="2:11" s="1" customFormat="1" ht="15" customHeight="1">
      <c r="B96" s="45"/>
      <c r="C96" s="22" t="s">
        <v>38</v>
      </c>
      <c r="D96" s="22"/>
      <c r="E96" s="22"/>
      <c r="F96" s="43" t="s">
        <v>519</v>
      </c>
      <c r="G96" s="44"/>
      <c r="H96" s="22" t="s">
        <v>556</v>
      </c>
      <c r="I96" s="22" t="s">
        <v>554</v>
      </c>
      <c r="J96" s="22"/>
      <c r="K96" s="34"/>
    </row>
    <row r="97" spans="2:11" s="1" customFormat="1" ht="15" customHeight="1">
      <c r="B97" s="45"/>
      <c r="C97" s="22" t="s">
        <v>48</v>
      </c>
      <c r="D97" s="22"/>
      <c r="E97" s="22"/>
      <c r="F97" s="43" t="s">
        <v>519</v>
      </c>
      <c r="G97" s="44"/>
      <c r="H97" s="22" t="s">
        <v>557</v>
      </c>
      <c r="I97" s="22" t="s">
        <v>554</v>
      </c>
      <c r="J97" s="22"/>
      <c r="K97" s="34"/>
    </row>
    <row r="98" spans="2:11" s="1" customFormat="1" ht="15" customHeight="1">
      <c r="B98" s="48"/>
      <c r="C98" s="49"/>
      <c r="D98" s="49"/>
      <c r="E98" s="49"/>
      <c r="F98" s="49"/>
      <c r="G98" s="49"/>
      <c r="H98" s="49"/>
      <c r="I98" s="49"/>
      <c r="J98" s="49"/>
      <c r="K98" s="50"/>
    </row>
    <row r="99" spans="2:11" s="1" customFormat="1" ht="18.75" customHeight="1">
      <c r="B99" s="51"/>
      <c r="C99" s="52"/>
      <c r="D99" s="52"/>
      <c r="E99" s="52"/>
      <c r="F99" s="52"/>
      <c r="G99" s="52"/>
      <c r="H99" s="52"/>
      <c r="I99" s="52"/>
      <c r="J99" s="52"/>
      <c r="K99" s="51"/>
    </row>
    <row r="100" spans="2:11" s="1" customFormat="1" ht="18.75" customHeigh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2:11" s="1" customFormat="1" ht="7.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2"/>
    </row>
    <row r="102" spans="2:11" s="1" customFormat="1" ht="45" customHeight="1">
      <c r="B102" s="33"/>
      <c r="C102" s="93" t="s">
        <v>558</v>
      </c>
      <c r="D102" s="93"/>
      <c r="E102" s="93"/>
      <c r="F102" s="93"/>
      <c r="G102" s="93"/>
      <c r="H102" s="93"/>
      <c r="I102" s="93"/>
      <c r="J102" s="93"/>
      <c r="K102" s="34"/>
    </row>
    <row r="103" spans="2:11" s="1" customFormat="1" ht="17.25" customHeight="1">
      <c r="B103" s="33"/>
      <c r="C103" s="35" t="s">
        <v>513</v>
      </c>
      <c r="D103" s="35"/>
      <c r="E103" s="35"/>
      <c r="F103" s="35" t="s">
        <v>514</v>
      </c>
      <c r="G103" s="36"/>
      <c r="H103" s="35" t="s">
        <v>54</v>
      </c>
      <c r="I103" s="35" t="s">
        <v>57</v>
      </c>
      <c r="J103" s="35" t="s">
        <v>515</v>
      </c>
      <c r="K103" s="34"/>
    </row>
    <row r="104" spans="2:11" s="1" customFormat="1" ht="17.25" customHeight="1">
      <c r="B104" s="33"/>
      <c r="C104" s="37" t="s">
        <v>516</v>
      </c>
      <c r="D104" s="37"/>
      <c r="E104" s="37"/>
      <c r="F104" s="38" t="s">
        <v>517</v>
      </c>
      <c r="G104" s="39"/>
      <c r="H104" s="37"/>
      <c r="I104" s="37"/>
      <c r="J104" s="37" t="s">
        <v>518</v>
      </c>
      <c r="K104" s="34"/>
    </row>
    <row r="105" spans="2:11" s="1" customFormat="1" ht="5.25" customHeight="1">
      <c r="B105" s="33"/>
      <c r="C105" s="35"/>
      <c r="D105" s="35"/>
      <c r="E105" s="35"/>
      <c r="F105" s="35"/>
      <c r="G105" s="53"/>
      <c r="H105" s="35"/>
      <c r="I105" s="35"/>
      <c r="J105" s="35"/>
      <c r="K105" s="34"/>
    </row>
    <row r="106" spans="2:11" s="1" customFormat="1" ht="15" customHeight="1">
      <c r="B106" s="33"/>
      <c r="C106" s="22" t="s">
        <v>53</v>
      </c>
      <c r="D106" s="42"/>
      <c r="E106" s="42"/>
      <c r="F106" s="43" t="s">
        <v>519</v>
      </c>
      <c r="G106" s="22"/>
      <c r="H106" s="22" t="s">
        <v>559</v>
      </c>
      <c r="I106" s="22" t="s">
        <v>521</v>
      </c>
      <c r="J106" s="22">
        <v>20</v>
      </c>
      <c r="K106" s="34"/>
    </row>
    <row r="107" spans="2:11" s="1" customFormat="1" ht="15" customHeight="1">
      <c r="B107" s="33"/>
      <c r="C107" s="22" t="s">
        <v>522</v>
      </c>
      <c r="D107" s="22"/>
      <c r="E107" s="22"/>
      <c r="F107" s="43" t="s">
        <v>519</v>
      </c>
      <c r="G107" s="22"/>
      <c r="H107" s="22" t="s">
        <v>559</v>
      </c>
      <c r="I107" s="22" t="s">
        <v>521</v>
      </c>
      <c r="J107" s="22">
        <v>120</v>
      </c>
      <c r="K107" s="34"/>
    </row>
    <row r="108" spans="2:11" s="1" customFormat="1" ht="15" customHeight="1">
      <c r="B108" s="45"/>
      <c r="C108" s="22" t="s">
        <v>524</v>
      </c>
      <c r="D108" s="22"/>
      <c r="E108" s="22"/>
      <c r="F108" s="43" t="s">
        <v>525</v>
      </c>
      <c r="G108" s="22"/>
      <c r="H108" s="22" t="s">
        <v>559</v>
      </c>
      <c r="I108" s="22" t="s">
        <v>521</v>
      </c>
      <c r="J108" s="22">
        <v>50</v>
      </c>
      <c r="K108" s="34"/>
    </row>
    <row r="109" spans="2:11" s="1" customFormat="1" ht="15" customHeight="1">
      <c r="B109" s="45"/>
      <c r="C109" s="22" t="s">
        <v>527</v>
      </c>
      <c r="D109" s="22"/>
      <c r="E109" s="22"/>
      <c r="F109" s="43" t="s">
        <v>519</v>
      </c>
      <c r="G109" s="22"/>
      <c r="H109" s="22" t="s">
        <v>559</v>
      </c>
      <c r="I109" s="22" t="s">
        <v>529</v>
      </c>
      <c r="J109" s="22"/>
      <c r="K109" s="34"/>
    </row>
    <row r="110" spans="2:11" s="1" customFormat="1" ht="15" customHeight="1">
      <c r="B110" s="45"/>
      <c r="C110" s="22" t="s">
        <v>538</v>
      </c>
      <c r="D110" s="22"/>
      <c r="E110" s="22"/>
      <c r="F110" s="43" t="s">
        <v>525</v>
      </c>
      <c r="G110" s="22"/>
      <c r="H110" s="22" t="s">
        <v>559</v>
      </c>
      <c r="I110" s="22" t="s">
        <v>521</v>
      </c>
      <c r="J110" s="22">
        <v>50</v>
      </c>
      <c r="K110" s="34"/>
    </row>
    <row r="111" spans="2:11" s="1" customFormat="1" ht="15" customHeight="1">
      <c r="B111" s="45"/>
      <c r="C111" s="22" t="s">
        <v>546</v>
      </c>
      <c r="D111" s="22"/>
      <c r="E111" s="22"/>
      <c r="F111" s="43" t="s">
        <v>525</v>
      </c>
      <c r="G111" s="22"/>
      <c r="H111" s="22" t="s">
        <v>559</v>
      </c>
      <c r="I111" s="22" t="s">
        <v>521</v>
      </c>
      <c r="J111" s="22">
        <v>50</v>
      </c>
      <c r="K111" s="34"/>
    </row>
    <row r="112" spans="2:11" s="1" customFormat="1" ht="15" customHeight="1">
      <c r="B112" s="45"/>
      <c r="C112" s="22" t="s">
        <v>544</v>
      </c>
      <c r="D112" s="22"/>
      <c r="E112" s="22"/>
      <c r="F112" s="43" t="s">
        <v>525</v>
      </c>
      <c r="G112" s="22"/>
      <c r="H112" s="22" t="s">
        <v>559</v>
      </c>
      <c r="I112" s="22" t="s">
        <v>521</v>
      </c>
      <c r="J112" s="22">
        <v>50</v>
      </c>
      <c r="K112" s="34"/>
    </row>
    <row r="113" spans="2:11" s="1" customFormat="1" ht="15" customHeight="1">
      <c r="B113" s="45"/>
      <c r="C113" s="22" t="s">
        <v>53</v>
      </c>
      <c r="D113" s="22"/>
      <c r="E113" s="22"/>
      <c r="F113" s="43" t="s">
        <v>519</v>
      </c>
      <c r="G113" s="22"/>
      <c r="H113" s="22" t="s">
        <v>560</v>
      </c>
      <c r="I113" s="22" t="s">
        <v>521</v>
      </c>
      <c r="J113" s="22">
        <v>20</v>
      </c>
      <c r="K113" s="34"/>
    </row>
    <row r="114" spans="2:11" s="1" customFormat="1" ht="15" customHeight="1">
      <c r="B114" s="45"/>
      <c r="C114" s="22" t="s">
        <v>561</v>
      </c>
      <c r="D114" s="22"/>
      <c r="E114" s="22"/>
      <c r="F114" s="43" t="s">
        <v>519</v>
      </c>
      <c r="G114" s="22"/>
      <c r="H114" s="22" t="s">
        <v>562</v>
      </c>
      <c r="I114" s="22" t="s">
        <v>521</v>
      </c>
      <c r="J114" s="22">
        <v>120</v>
      </c>
      <c r="K114" s="34"/>
    </row>
    <row r="115" spans="2:11" s="1" customFormat="1" ht="15" customHeight="1">
      <c r="B115" s="45"/>
      <c r="C115" s="22" t="s">
        <v>38</v>
      </c>
      <c r="D115" s="22"/>
      <c r="E115" s="22"/>
      <c r="F115" s="43" t="s">
        <v>519</v>
      </c>
      <c r="G115" s="22"/>
      <c r="H115" s="22" t="s">
        <v>563</v>
      </c>
      <c r="I115" s="22" t="s">
        <v>554</v>
      </c>
      <c r="J115" s="22"/>
      <c r="K115" s="34"/>
    </row>
    <row r="116" spans="2:11" s="1" customFormat="1" ht="15" customHeight="1">
      <c r="B116" s="45"/>
      <c r="C116" s="22" t="s">
        <v>48</v>
      </c>
      <c r="D116" s="22"/>
      <c r="E116" s="22"/>
      <c r="F116" s="43" t="s">
        <v>519</v>
      </c>
      <c r="G116" s="22"/>
      <c r="H116" s="22" t="s">
        <v>564</v>
      </c>
      <c r="I116" s="22" t="s">
        <v>554</v>
      </c>
      <c r="J116" s="22"/>
      <c r="K116" s="34"/>
    </row>
    <row r="117" spans="2:11" s="1" customFormat="1" ht="15" customHeight="1">
      <c r="B117" s="45"/>
      <c r="C117" s="22" t="s">
        <v>57</v>
      </c>
      <c r="D117" s="22"/>
      <c r="E117" s="22"/>
      <c r="F117" s="43" t="s">
        <v>519</v>
      </c>
      <c r="G117" s="22"/>
      <c r="H117" s="22" t="s">
        <v>565</v>
      </c>
      <c r="I117" s="22" t="s">
        <v>566</v>
      </c>
      <c r="J117" s="22"/>
      <c r="K117" s="34"/>
    </row>
    <row r="118" spans="2:11" s="1" customFormat="1" ht="15" customHeight="1">
      <c r="B118" s="48"/>
      <c r="C118" s="54"/>
      <c r="D118" s="54"/>
      <c r="E118" s="54"/>
      <c r="F118" s="54"/>
      <c r="G118" s="54"/>
      <c r="H118" s="54"/>
      <c r="I118" s="54"/>
      <c r="J118" s="54"/>
      <c r="K118" s="50"/>
    </row>
    <row r="119" spans="2:11" s="1" customFormat="1" ht="18.75" customHeight="1">
      <c r="B119" s="55"/>
      <c r="C119" s="56"/>
      <c r="D119" s="56"/>
      <c r="E119" s="56"/>
      <c r="F119" s="57"/>
      <c r="G119" s="56"/>
      <c r="H119" s="56"/>
      <c r="I119" s="56"/>
      <c r="J119" s="56"/>
      <c r="K119" s="55"/>
    </row>
    <row r="120" spans="2:11" s="1" customFormat="1" ht="18.75" customHeigh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s="1" customFormat="1" ht="7.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60"/>
    </row>
    <row r="122" spans="2:11" s="1" customFormat="1" ht="45" customHeight="1">
      <c r="B122" s="61"/>
      <c r="C122" s="94" t="s">
        <v>567</v>
      </c>
      <c r="D122" s="94"/>
      <c r="E122" s="94"/>
      <c r="F122" s="94"/>
      <c r="G122" s="94"/>
      <c r="H122" s="94"/>
      <c r="I122" s="94"/>
      <c r="J122" s="94"/>
      <c r="K122" s="62"/>
    </row>
    <row r="123" spans="2:11" s="1" customFormat="1" ht="17.25" customHeight="1">
      <c r="B123" s="63"/>
      <c r="C123" s="35" t="s">
        <v>513</v>
      </c>
      <c r="D123" s="35"/>
      <c r="E123" s="35"/>
      <c r="F123" s="35" t="s">
        <v>514</v>
      </c>
      <c r="G123" s="36"/>
      <c r="H123" s="35" t="s">
        <v>54</v>
      </c>
      <c r="I123" s="35" t="s">
        <v>57</v>
      </c>
      <c r="J123" s="35" t="s">
        <v>515</v>
      </c>
      <c r="K123" s="64"/>
    </row>
    <row r="124" spans="2:11" s="1" customFormat="1" ht="17.25" customHeight="1">
      <c r="B124" s="63"/>
      <c r="C124" s="37" t="s">
        <v>516</v>
      </c>
      <c r="D124" s="37"/>
      <c r="E124" s="37"/>
      <c r="F124" s="38" t="s">
        <v>517</v>
      </c>
      <c r="G124" s="39"/>
      <c r="H124" s="37"/>
      <c r="I124" s="37"/>
      <c r="J124" s="37" t="s">
        <v>518</v>
      </c>
      <c r="K124" s="64"/>
    </row>
    <row r="125" spans="2:11" s="1" customFormat="1" ht="5.25" customHeight="1">
      <c r="B125" s="65"/>
      <c r="C125" s="40"/>
      <c r="D125" s="40"/>
      <c r="E125" s="40"/>
      <c r="F125" s="40"/>
      <c r="G125" s="66"/>
      <c r="H125" s="40"/>
      <c r="I125" s="40"/>
      <c r="J125" s="40"/>
      <c r="K125" s="67"/>
    </row>
    <row r="126" spans="2:11" s="1" customFormat="1" ht="15" customHeight="1">
      <c r="B126" s="65"/>
      <c r="C126" s="22" t="s">
        <v>522</v>
      </c>
      <c r="D126" s="42"/>
      <c r="E126" s="42"/>
      <c r="F126" s="43" t="s">
        <v>519</v>
      </c>
      <c r="G126" s="22"/>
      <c r="H126" s="22" t="s">
        <v>559</v>
      </c>
      <c r="I126" s="22" t="s">
        <v>521</v>
      </c>
      <c r="J126" s="22">
        <v>120</v>
      </c>
      <c r="K126" s="68"/>
    </row>
    <row r="127" spans="2:11" s="1" customFormat="1" ht="15" customHeight="1">
      <c r="B127" s="65"/>
      <c r="C127" s="22" t="s">
        <v>568</v>
      </c>
      <c r="D127" s="22"/>
      <c r="E127" s="22"/>
      <c r="F127" s="43" t="s">
        <v>519</v>
      </c>
      <c r="G127" s="22"/>
      <c r="H127" s="22" t="s">
        <v>569</v>
      </c>
      <c r="I127" s="22" t="s">
        <v>521</v>
      </c>
      <c r="J127" s="22" t="s">
        <v>570</v>
      </c>
      <c r="K127" s="68"/>
    </row>
    <row r="128" spans="2:11" s="1" customFormat="1" ht="15" customHeight="1">
      <c r="B128" s="65"/>
      <c r="C128" s="22" t="s">
        <v>86</v>
      </c>
      <c r="D128" s="22"/>
      <c r="E128" s="22"/>
      <c r="F128" s="43" t="s">
        <v>519</v>
      </c>
      <c r="G128" s="22"/>
      <c r="H128" s="22" t="s">
        <v>571</v>
      </c>
      <c r="I128" s="22" t="s">
        <v>521</v>
      </c>
      <c r="J128" s="22" t="s">
        <v>570</v>
      </c>
      <c r="K128" s="68"/>
    </row>
    <row r="129" spans="2:11" s="1" customFormat="1" ht="15" customHeight="1">
      <c r="B129" s="65"/>
      <c r="C129" s="22" t="s">
        <v>530</v>
      </c>
      <c r="D129" s="22"/>
      <c r="E129" s="22"/>
      <c r="F129" s="43" t="s">
        <v>525</v>
      </c>
      <c r="G129" s="22"/>
      <c r="H129" s="22" t="s">
        <v>531</v>
      </c>
      <c r="I129" s="22" t="s">
        <v>521</v>
      </c>
      <c r="J129" s="22">
        <v>15</v>
      </c>
      <c r="K129" s="68"/>
    </row>
    <row r="130" spans="2:11" s="1" customFormat="1" ht="15" customHeight="1">
      <c r="B130" s="65"/>
      <c r="C130" s="46" t="s">
        <v>532</v>
      </c>
      <c r="D130" s="46"/>
      <c r="E130" s="46"/>
      <c r="F130" s="47" t="s">
        <v>525</v>
      </c>
      <c r="G130" s="46"/>
      <c r="H130" s="46" t="s">
        <v>533</v>
      </c>
      <c r="I130" s="46" t="s">
        <v>521</v>
      </c>
      <c r="J130" s="46">
        <v>15</v>
      </c>
      <c r="K130" s="68"/>
    </row>
    <row r="131" spans="2:11" s="1" customFormat="1" ht="15" customHeight="1">
      <c r="B131" s="65"/>
      <c r="C131" s="46" t="s">
        <v>534</v>
      </c>
      <c r="D131" s="46"/>
      <c r="E131" s="46"/>
      <c r="F131" s="47" t="s">
        <v>525</v>
      </c>
      <c r="G131" s="46"/>
      <c r="H131" s="46" t="s">
        <v>535</v>
      </c>
      <c r="I131" s="46" t="s">
        <v>521</v>
      </c>
      <c r="J131" s="46">
        <v>20</v>
      </c>
      <c r="K131" s="68"/>
    </row>
    <row r="132" spans="2:11" s="1" customFormat="1" ht="15" customHeight="1">
      <c r="B132" s="65"/>
      <c r="C132" s="46" t="s">
        <v>536</v>
      </c>
      <c r="D132" s="46"/>
      <c r="E132" s="46"/>
      <c r="F132" s="47" t="s">
        <v>525</v>
      </c>
      <c r="G132" s="46"/>
      <c r="H132" s="46" t="s">
        <v>537</v>
      </c>
      <c r="I132" s="46" t="s">
        <v>521</v>
      </c>
      <c r="J132" s="46">
        <v>20</v>
      </c>
      <c r="K132" s="68"/>
    </row>
    <row r="133" spans="2:11" s="1" customFormat="1" ht="15" customHeight="1">
      <c r="B133" s="65"/>
      <c r="C133" s="22" t="s">
        <v>524</v>
      </c>
      <c r="D133" s="22"/>
      <c r="E133" s="22"/>
      <c r="F133" s="43" t="s">
        <v>525</v>
      </c>
      <c r="G133" s="22"/>
      <c r="H133" s="22" t="s">
        <v>559</v>
      </c>
      <c r="I133" s="22" t="s">
        <v>521</v>
      </c>
      <c r="J133" s="22">
        <v>50</v>
      </c>
      <c r="K133" s="68"/>
    </row>
    <row r="134" spans="2:11" s="1" customFormat="1" ht="15" customHeight="1">
      <c r="B134" s="65"/>
      <c r="C134" s="22" t="s">
        <v>538</v>
      </c>
      <c r="D134" s="22"/>
      <c r="E134" s="22"/>
      <c r="F134" s="43" t="s">
        <v>525</v>
      </c>
      <c r="G134" s="22"/>
      <c r="H134" s="22" t="s">
        <v>559</v>
      </c>
      <c r="I134" s="22" t="s">
        <v>521</v>
      </c>
      <c r="J134" s="22">
        <v>50</v>
      </c>
      <c r="K134" s="68"/>
    </row>
    <row r="135" spans="2:11" s="1" customFormat="1" ht="15" customHeight="1">
      <c r="B135" s="65"/>
      <c r="C135" s="22" t="s">
        <v>544</v>
      </c>
      <c r="D135" s="22"/>
      <c r="E135" s="22"/>
      <c r="F135" s="43" t="s">
        <v>525</v>
      </c>
      <c r="G135" s="22"/>
      <c r="H135" s="22" t="s">
        <v>559</v>
      </c>
      <c r="I135" s="22" t="s">
        <v>521</v>
      </c>
      <c r="J135" s="22">
        <v>50</v>
      </c>
      <c r="K135" s="68"/>
    </row>
    <row r="136" spans="2:11" s="1" customFormat="1" ht="15" customHeight="1">
      <c r="B136" s="65"/>
      <c r="C136" s="22" t="s">
        <v>546</v>
      </c>
      <c r="D136" s="22"/>
      <c r="E136" s="22"/>
      <c r="F136" s="43" t="s">
        <v>525</v>
      </c>
      <c r="G136" s="22"/>
      <c r="H136" s="22" t="s">
        <v>559</v>
      </c>
      <c r="I136" s="22" t="s">
        <v>521</v>
      </c>
      <c r="J136" s="22">
        <v>50</v>
      </c>
      <c r="K136" s="68"/>
    </row>
    <row r="137" spans="2:11" s="1" customFormat="1" ht="15" customHeight="1">
      <c r="B137" s="65"/>
      <c r="C137" s="22" t="s">
        <v>547</v>
      </c>
      <c r="D137" s="22"/>
      <c r="E137" s="22"/>
      <c r="F137" s="43" t="s">
        <v>525</v>
      </c>
      <c r="G137" s="22"/>
      <c r="H137" s="22" t="s">
        <v>572</v>
      </c>
      <c r="I137" s="22" t="s">
        <v>521</v>
      </c>
      <c r="J137" s="22">
        <v>255</v>
      </c>
      <c r="K137" s="68"/>
    </row>
    <row r="138" spans="2:11" s="1" customFormat="1" ht="15" customHeight="1">
      <c r="B138" s="65"/>
      <c r="C138" s="22" t="s">
        <v>549</v>
      </c>
      <c r="D138" s="22"/>
      <c r="E138" s="22"/>
      <c r="F138" s="43" t="s">
        <v>519</v>
      </c>
      <c r="G138" s="22"/>
      <c r="H138" s="22" t="s">
        <v>573</v>
      </c>
      <c r="I138" s="22" t="s">
        <v>551</v>
      </c>
      <c r="J138" s="22"/>
      <c r="K138" s="68"/>
    </row>
    <row r="139" spans="2:11" s="1" customFormat="1" ht="15" customHeight="1">
      <c r="B139" s="65"/>
      <c r="C139" s="22" t="s">
        <v>552</v>
      </c>
      <c r="D139" s="22"/>
      <c r="E139" s="22"/>
      <c r="F139" s="43" t="s">
        <v>519</v>
      </c>
      <c r="G139" s="22"/>
      <c r="H139" s="22" t="s">
        <v>574</v>
      </c>
      <c r="I139" s="22" t="s">
        <v>554</v>
      </c>
      <c r="J139" s="22"/>
      <c r="K139" s="68"/>
    </row>
    <row r="140" spans="2:11" s="1" customFormat="1" ht="15" customHeight="1">
      <c r="B140" s="65"/>
      <c r="C140" s="22" t="s">
        <v>555</v>
      </c>
      <c r="D140" s="22"/>
      <c r="E140" s="22"/>
      <c r="F140" s="43" t="s">
        <v>519</v>
      </c>
      <c r="G140" s="22"/>
      <c r="H140" s="22" t="s">
        <v>555</v>
      </c>
      <c r="I140" s="22" t="s">
        <v>554</v>
      </c>
      <c r="J140" s="22"/>
      <c r="K140" s="68"/>
    </row>
    <row r="141" spans="2:11" s="1" customFormat="1" ht="15" customHeight="1">
      <c r="B141" s="65"/>
      <c r="C141" s="22" t="s">
        <v>38</v>
      </c>
      <c r="D141" s="22"/>
      <c r="E141" s="22"/>
      <c r="F141" s="43" t="s">
        <v>519</v>
      </c>
      <c r="G141" s="22"/>
      <c r="H141" s="22" t="s">
        <v>575</v>
      </c>
      <c r="I141" s="22" t="s">
        <v>554</v>
      </c>
      <c r="J141" s="22"/>
      <c r="K141" s="68"/>
    </row>
    <row r="142" spans="2:11" s="1" customFormat="1" ht="15" customHeight="1">
      <c r="B142" s="65"/>
      <c r="C142" s="22" t="s">
        <v>576</v>
      </c>
      <c r="D142" s="22"/>
      <c r="E142" s="22"/>
      <c r="F142" s="43" t="s">
        <v>519</v>
      </c>
      <c r="G142" s="22"/>
      <c r="H142" s="22" t="s">
        <v>577</v>
      </c>
      <c r="I142" s="22" t="s">
        <v>554</v>
      </c>
      <c r="J142" s="22"/>
      <c r="K142" s="68"/>
    </row>
    <row r="143" spans="2:11" s="1" customFormat="1" ht="15" customHeight="1">
      <c r="B143" s="69"/>
      <c r="C143" s="70"/>
      <c r="D143" s="70"/>
      <c r="E143" s="70"/>
      <c r="F143" s="70"/>
      <c r="G143" s="70"/>
      <c r="H143" s="70"/>
      <c r="I143" s="70"/>
      <c r="J143" s="70"/>
      <c r="K143" s="71"/>
    </row>
    <row r="144" spans="2:11" s="1" customFormat="1" ht="18.75" customHeight="1">
      <c r="B144" s="56"/>
      <c r="C144" s="56"/>
      <c r="D144" s="56"/>
      <c r="E144" s="56"/>
      <c r="F144" s="57"/>
      <c r="G144" s="56"/>
      <c r="H144" s="56"/>
      <c r="I144" s="56"/>
      <c r="J144" s="56"/>
      <c r="K144" s="56"/>
    </row>
    <row r="145" spans="2:11" s="1" customFormat="1" ht="18.75" customHeigh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s="1" customFormat="1" ht="7.5" customHeight="1">
      <c r="B146" s="30"/>
      <c r="C146" s="31"/>
      <c r="D146" s="31"/>
      <c r="E146" s="31"/>
      <c r="F146" s="31"/>
      <c r="G146" s="31"/>
      <c r="H146" s="31"/>
      <c r="I146" s="31"/>
      <c r="J146" s="31"/>
      <c r="K146" s="32"/>
    </row>
    <row r="147" spans="2:11" s="1" customFormat="1" ht="45" customHeight="1">
      <c r="B147" s="33"/>
      <c r="C147" s="93" t="s">
        <v>578</v>
      </c>
      <c r="D147" s="93"/>
      <c r="E147" s="93"/>
      <c r="F147" s="93"/>
      <c r="G147" s="93"/>
      <c r="H147" s="93"/>
      <c r="I147" s="93"/>
      <c r="J147" s="93"/>
      <c r="K147" s="34"/>
    </row>
    <row r="148" spans="2:11" s="1" customFormat="1" ht="17.25" customHeight="1">
      <c r="B148" s="33"/>
      <c r="C148" s="35" t="s">
        <v>513</v>
      </c>
      <c r="D148" s="35"/>
      <c r="E148" s="35"/>
      <c r="F148" s="35" t="s">
        <v>514</v>
      </c>
      <c r="G148" s="36"/>
      <c r="H148" s="35" t="s">
        <v>54</v>
      </c>
      <c r="I148" s="35" t="s">
        <v>57</v>
      </c>
      <c r="J148" s="35" t="s">
        <v>515</v>
      </c>
      <c r="K148" s="34"/>
    </row>
    <row r="149" spans="2:11" s="1" customFormat="1" ht="17.25" customHeight="1">
      <c r="B149" s="33"/>
      <c r="C149" s="37" t="s">
        <v>516</v>
      </c>
      <c r="D149" s="37"/>
      <c r="E149" s="37"/>
      <c r="F149" s="38" t="s">
        <v>517</v>
      </c>
      <c r="G149" s="39"/>
      <c r="H149" s="37"/>
      <c r="I149" s="37"/>
      <c r="J149" s="37" t="s">
        <v>518</v>
      </c>
      <c r="K149" s="34"/>
    </row>
    <row r="150" spans="2:11" s="1" customFormat="1" ht="5.25" customHeight="1">
      <c r="B150" s="45"/>
      <c r="C150" s="40"/>
      <c r="D150" s="40"/>
      <c r="E150" s="40"/>
      <c r="F150" s="40"/>
      <c r="G150" s="41"/>
      <c r="H150" s="40"/>
      <c r="I150" s="40"/>
      <c r="J150" s="40"/>
      <c r="K150" s="68"/>
    </row>
    <row r="151" spans="2:11" s="1" customFormat="1" ht="15" customHeight="1">
      <c r="B151" s="45"/>
      <c r="C151" s="72" t="s">
        <v>522</v>
      </c>
      <c r="D151" s="22"/>
      <c r="E151" s="22"/>
      <c r="F151" s="73" t="s">
        <v>519</v>
      </c>
      <c r="G151" s="22"/>
      <c r="H151" s="72" t="s">
        <v>559</v>
      </c>
      <c r="I151" s="72" t="s">
        <v>521</v>
      </c>
      <c r="J151" s="72">
        <v>120</v>
      </c>
      <c r="K151" s="68"/>
    </row>
    <row r="152" spans="2:11" s="1" customFormat="1" ht="15" customHeight="1">
      <c r="B152" s="45"/>
      <c r="C152" s="72" t="s">
        <v>568</v>
      </c>
      <c r="D152" s="22"/>
      <c r="E152" s="22"/>
      <c r="F152" s="73" t="s">
        <v>519</v>
      </c>
      <c r="G152" s="22"/>
      <c r="H152" s="72" t="s">
        <v>579</v>
      </c>
      <c r="I152" s="72" t="s">
        <v>521</v>
      </c>
      <c r="J152" s="72" t="s">
        <v>570</v>
      </c>
      <c r="K152" s="68"/>
    </row>
    <row r="153" spans="2:11" s="1" customFormat="1" ht="15" customHeight="1">
      <c r="B153" s="45"/>
      <c r="C153" s="72" t="s">
        <v>86</v>
      </c>
      <c r="D153" s="22"/>
      <c r="E153" s="22"/>
      <c r="F153" s="73" t="s">
        <v>519</v>
      </c>
      <c r="G153" s="22"/>
      <c r="H153" s="72" t="s">
        <v>580</v>
      </c>
      <c r="I153" s="72" t="s">
        <v>521</v>
      </c>
      <c r="J153" s="72" t="s">
        <v>570</v>
      </c>
      <c r="K153" s="68"/>
    </row>
    <row r="154" spans="2:11" s="1" customFormat="1" ht="15" customHeight="1">
      <c r="B154" s="45"/>
      <c r="C154" s="72" t="s">
        <v>524</v>
      </c>
      <c r="D154" s="22"/>
      <c r="E154" s="22"/>
      <c r="F154" s="73" t="s">
        <v>525</v>
      </c>
      <c r="G154" s="22"/>
      <c r="H154" s="72" t="s">
        <v>559</v>
      </c>
      <c r="I154" s="72" t="s">
        <v>521</v>
      </c>
      <c r="J154" s="72">
        <v>50</v>
      </c>
      <c r="K154" s="68"/>
    </row>
    <row r="155" spans="2:11" s="1" customFormat="1" ht="15" customHeight="1">
      <c r="B155" s="45"/>
      <c r="C155" s="72" t="s">
        <v>527</v>
      </c>
      <c r="D155" s="22"/>
      <c r="E155" s="22"/>
      <c r="F155" s="73" t="s">
        <v>519</v>
      </c>
      <c r="G155" s="22"/>
      <c r="H155" s="72" t="s">
        <v>559</v>
      </c>
      <c r="I155" s="72" t="s">
        <v>529</v>
      </c>
      <c r="J155" s="72"/>
      <c r="K155" s="68"/>
    </row>
    <row r="156" spans="2:11" s="1" customFormat="1" ht="15" customHeight="1">
      <c r="B156" s="45"/>
      <c r="C156" s="72" t="s">
        <v>538</v>
      </c>
      <c r="D156" s="22"/>
      <c r="E156" s="22"/>
      <c r="F156" s="73" t="s">
        <v>525</v>
      </c>
      <c r="G156" s="22"/>
      <c r="H156" s="72" t="s">
        <v>559</v>
      </c>
      <c r="I156" s="72" t="s">
        <v>521</v>
      </c>
      <c r="J156" s="72">
        <v>50</v>
      </c>
      <c r="K156" s="68"/>
    </row>
    <row r="157" spans="2:11" s="1" customFormat="1" ht="15" customHeight="1">
      <c r="B157" s="45"/>
      <c r="C157" s="72" t="s">
        <v>546</v>
      </c>
      <c r="D157" s="22"/>
      <c r="E157" s="22"/>
      <c r="F157" s="73" t="s">
        <v>525</v>
      </c>
      <c r="G157" s="22"/>
      <c r="H157" s="72" t="s">
        <v>559</v>
      </c>
      <c r="I157" s="72" t="s">
        <v>521</v>
      </c>
      <c r="J157" s="72">
        <v>50</v>
      </c>
      <c r="K157" s="68"/>
    </row>
    <row r="158" spans="2:11" s="1" customFormat="1" ht="15" customHeight="1">
      <c r="B158" s="45"/>
      <c r="C158" s="72" t="s">
        <v>544</v>
      </c>
      <c r="D158" s="22"/>
      <c r="E158" s="22"/>
      <c r="F158" s="73" t="s">
        <v>525</v>
      </c>
      <c r="G158" s="22"/>
      <c r="H158" s="72" t="s">
        <v>559</v>
      </c>
      <c r="I158" s="72" t="s">
        <v>521</v>
      </c>
      <c r="J158" s="72">
        <v>50</v>
      </c>
      <c r="K158" s="68"/>
    </row>
    <row r="159" spans="2:11" s="1" customFormat="1" ht="15" customHeight="1">
      <c r="B159" s="45"/>
      <c r="C159" s="72" t="s">
        <v>106</v>
      </c>
      <c r="D159" s="22"/>
      <c r="E159" s="22"/>
      <c r="F159" s="73" t="s">
        <v>519</v>
      </c>
      <c r="G159" s="22"/>
      <c r="H159" s="72" t="s">
        <v>581</v>
      </c>
      <c r="I159" s="72" t="s">
        <v>521</v>
      </c>
      <c r="J159" s="72" t="s">
        <v>582</v>
      </c>
      <c r="K159" s="68"/>
    </row>
    <row r="160" spans="2:11" s="1" customFormat="1" ht="15" customHeight="1">
      <c r="B160" s="45"/>
      <c r="C160" s="72" t="s">
        <v>583</v>
      </c>
      <c r="D160" s="22"/>
      <c r="E160" s="22"/>
      <c r="F160" s="73" t="s">
        <v>519</v>
      </c>
      <c r="G160" s="22"/>
      <c r="H160" s="72" t="s">
        <v>584</v>
      </c>
      <c r="I160" s="72" t="s">
        <v>554</v>
      </c>
      <c r="J160" s="72"/>
      <c r="K160" s="68"/>
    </row>
    <row r="161" spans="2:11" s="1" customFormat="1" ht="15" customHeight="1">
      <c r="B161" s="74"/>
      <c r="C161" s="54"/>
      <c r="D161" s="54"/>
      <c r="E161" s="54"/>
      <c r="F161" s="54"/>
      <c r="G161" s="54"/>
      <c r="H161" s="54"/>
      <c r="I161" s="54"/>
      <c r="J161" s="54"/>
      <c r="K161" s="75"/>
    </row>
    <row r="162" spans="2:11" s="1" customFormat="1" ht="18.75" customHeight="1">
      <c r="B162" s="56"/>
      <c r="C162" s="66"/>
      <c r="D162" s="66"/>
      <c r="E162" s="66"/>
      <c r="F162" s="76"/>
      <c r="G162" s="66"/>
      <c r="H162" s="66"/>
      <c r="I162" s="66"/>
      <c r="J162" s="66"/>
      <c r="K162" s="56"/>
    </row>
    <row r="163" spans="2:11" s="1" customFormat="1" ht="18.75" customHeight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s="1" customFormat="1" ht="7.5" customHeight="1">
      <c r="B164" s="11"/>
      <c r="C164" s="12"/>
      <c r="D164" s="12"/>
      <c r="E164" s="12"/>
      <c r="F164" s="12"/>
      <c r="G164" s="12"/>
      <c r="H164" s="12"/>
      <c r="I164" s="12"/>
      <c r="J164" s="12"/>
      <c r="K164" s="13"/>
    </row>
    <row r="165" spans="2:11" s="1" customFormat="1" ht="45" customHeight="1">
      <c r="B165" s="14"/>
      <c r="C165" s="94" t="s">
        <v>585</v>
      </c>
      <c r="D165" s="94"/>
      <c r="E165" s="94"/>
      <c r="F165" s="94"/>
      <c r="G165" s="94"/>
      <c r="H165" s="94"/>
      <c r="I165" s="94"/>
      <c r="J165" s="94"/>
      <c r="K165" s="15"/>
    </row>
    <row r="166" spans="2:11" s="1" customFormat="1" ht="17.25" customHeight="1">
      <c r="B166" s="14"/>
      <c r="C166" s="35" t="s">
        <v>513</v>
      </c>
      <c r="D166" s="35"/>
      <c r="E166" s="35"/>
      <c r="F166" s="35" t="s">
        <v>514</v>
      </c>
      <c r="G166" s="77"/>
      <c r="H166" s="78" t="s">
        <v>54</v>
      </c>
      <c r="I166" s="78" t="s">
        <v>57</v>
      </c>
      <c r="J166" s="35" t="s">
        <v>515</v>
      </c>
      <c r="K166" s="15"/>
    </row>
    <row r="167" spans="2:11" s="1" customFormat="1" ht="17.25" customHeight="1">
      <c r="B167" s="16"/>
      <c r="C167" s="37" t="s">
        <v>516</v>
      </c>
      <c r="D167" s="37"/>
      <c r="E167" s="37"/>
      <c r="F167" s="38" t="s">
        <v>517</v>
      </c>
      <c r="G167" s="79"/>
      <c r="H167" s="80"/>
      <c r="I167" s="80"/>
      <c r="J167" s="37" t="s">
        <v>518</v>
      </c>
      <c r="K167" s="17"/>
    </row>
    <row r="168" spans="2:11" s="1" customFormat="1" ht="5.25" customHeight="1">
      <c r="B168" s="45"/>
      <c r="C168" s="40"/>
      <c r="D168" s="40"/>
      <c r="E168" s="40"/>
      <c r="F168" s="40"/>
      <c r="G168" s="41"/>
      <c r="H168" s="40"/>
      <c r="I168" s="40"/>
      <c r="J168" s="40"/>
      <c r="K168" s="68"/>
    </row>
    <row r="169" spans="2:11" s="1" customFormat="1" ht="15" customHeight="1">
      <c r="B169" s="45"/>
      <c r="C169" s="22" t="s">
        <v>522</v>
      </c>
      <c r="D169" s="22"/>
      <c r="E169" s="22"/>
      <c r="F169" s="43" t="s">
        <v>519</v>
      </c>
      <c r="G169" s="22"/>
      <c r="H169" s="22" t="s">
        <v>559</v>
      </c>
      <c r="I169" s="22" t="s">
        <v>521</v>
      </c>
      <c r="J169" s="22">
        <v>120</v>
      </c>
      <c r="K169" s="68"/>
    </row>
    <row r="170" spans="2:11" s="1" customFormat="1" ht="15" customHeight="1">
      <c r="B170" s="45"/>
      <c r="C170" s="22" t="s">
        <v>568</v>
      </c>
      <c r="D170" s="22"/>
      <c r="E170" s="22"/>
      <c r="F170" s="43" t="s">
        <v>519</v>
      </c>
      <c r="G170" s="22"/>
      <c r="H170" s="22" t="s">
        <v>569</v>
      </c>
      <c r="I170" s="22" t="s">
        <v>521</v>
      </c>
      <c r="J170" s="22" t="s">
        <v>570</v>
      </c>
      <c r="K170" s="68"/>
    </row>
    <row r="171" spans="2:11" s="1" customFormat="1" ht="15" customHeight="1">
      <c r="B171" s="45"/>
      <c r="C171" s="22" t="s">
        <v>86</v>
      </c>
      <c r="D171" s="22"/>
      <c r="E171" s="22"/>
      <c r="F171" s="43" t="s">
        <v>519</v>
      </c>
      <c r="G171" s="22"/>
      <c r="H171" s="22" t="s">
        <v>586</v>
      </c>
      <c r="I171" s="22" t="s">
        <v>521</v>
      </c>
      <c r="J171" s="22" t="s">
        <v>570</v>
      </c>
      <c r="K171" s="68"/>
    </row>
    <row r="172" spans="2:11" s="1" customFormat="1" ht="15" customHeight="1">
      <c r="B172" s="45"/>
      <c r="C172" s="22" t="s">
        <v>524</v>
      </c>
      <c r="D172" s="22"/>
      <c r="E172" s="22"/>
      <c r="F172" s="43" t="s">
        <v>525</v>
      </c>
      <c r="G172" s="22"/>
      <c r="H172" s="22" t="s">
        <v>586</v>
      </c>
      <c r="I172" s="22" t="s">
        <v>521</v>
      </c>
      <c r="J172" s="22">
        <v>50</v>
      </c>
      <c r="K172" s="68"/>
    </row>
    <row r="173" spans="2:11" s="1" customFormat="1" ht="15" customHeight="1">
      <c r="B173" s="45"/>
      <c r="C173" s="22" t="s">
        <v>527</v>
      </c>
      <c r="D173" s="22"/>
      <c r="E173" s="22"/>
      <c r="F173" s="43" t="s">
        <v>519</v>
      </c>
      <c r="G173" s="22"/>
      <c r="H173" s="22" t="s">
        <v>586</v>
      </c>
      <c r="I173" s="22" t="s">
        <v>529</v>
      </c>
      <c r="J173" s="22"/>
      <c r="K173" s="68"/>
    </row>
    <row r="174" spans="2:11" s="1" customFormat="1" ht="15" customHeight="1">
      <c r="B174" s="45"/>
      <c r="C174" s="22" t="s">
        <v>538</v>
      </c>
      <c r="D174" s="22"/>
      <c r="E174" s="22"/>
      <c r="F174" s="43" t="s">
        <v>525</v>
      </c>
      <c r="G174" s="22"/>
      <c r="H174" s="22" t="s">
        <v>586</v>
      </c>
      <c r="I174" s="22" t="s">
        <v>521</v>
      </c>
      <c r="J174" s="22">
        <v>50</v>
      </c>
      <c r="K174" s="68"/>
    </row>
    <row r="175" spans="2:11" s="1" customFormat="1" ht="15" customHeight="1">
      <c r="B175" s="45"/>
      <c r="C175" s="22" t="s">
        <v>546</v>
      </c>
      <c r="D175" s="22"/>
      <c r="E175" s="22"/>
      <c r="F175" s="43" t="s">
        <v>525</v>
      </c>
      <c r="G175" s="22"/>
      <c r="H175" s="22" t="s">
        <v>586</v>
      </c>
      <c r="I175" s="22" t="s">
        <v>521</v>
      </c>
      <c r="J175" s="22">
        <v>50</v>
      </c>
      <c r="K175" s="68"/>
    </row>
    <row r="176" spans="2:11" s="1" customFormat="1" ht="15" customHeight="1">
      <c r="B176" s="45"/>
      <c r="C176" s="22" t="s">
        <v>544</v>
      </c>
      <c r="D176" s="22"/>
      <c r="E176" s="22"/>
      <c r="F176" s="43" t="s">
        <v>525</v>
      </c>
      <c r="G176" s="22"/>
      <c r="H176" s="22" t="s">
        <v>586</v>
      </c>
      <c r="I176" s="22" t="s">
        <v>521</v>
      </c>
      <c r="J176" s="22">
        <v>50</v>
      </c>
      <c r="K176" s="68"/>
    </row>
    <row r="177" spans="2:11" s="1" customFormat="1" ht="15" customHeight="1">
      <c r="B177" s="45"/>
      <c r="C177" s="22" t="s">
        <v>114</v>
      </c>
      <c r="D177" s="22"/>
      <c r="E177" s="22"/>
      <c r="F177" s="43" t="s">
        <v>519</v>
      </c>
      <c r="G177" s="22"/>
      <c r="H177" s="22" t="s">
        <v>587</v>
      </c>
      <c r="I177" s="22" t="s">
        <v>588</v>
      </c>
      <c r="J177" s="22"/>
      <c r="K177" s="68"/>
    </row>
    <row r="178" spans="2:11" s="1" customFormat="1" ht="15" customHeight="1">
      <c r="B178" s="45"/>
      <c r="C178" s="22" t="s">
        <v>57</v>
      </c>
      <c r="D178" s="22"/>
      <c r="E178" s="22"/>
      <c r="F178" s="43" t="s">
        <v>519</v>
      </c>
      <c r="G178" s="22"/>
      <c r="H178" s="22" t="s">
        <v>589</v>
      </c>
      <c r="I178" s="22" t="s">
        <v>590</v>
      </c>
      <c r="J178" s="22">
        <v>1</v>
      </c>
      <c r="K178" s="68"/>
    </row>
    <row r="179" spans="2:11" s="1" customFormat="1" ht="15" customHeight="1">
      <c r="B179" s="45"/>
      <c r="C179" s="22" t="s">
        <v>53</v>
      </c>
      <c r="D179" s="22"/>
      <c r="E179" s="22"/>
      <c r="F179" s="43" t="s">
        <v>519</v>
      </c>
      <c r="G179" s="22"/>
      <c r="H179" s="22" t="s">
        <v>591</v>
      </c>
      <c r="I179" s="22" t="s">
        <v>521</v>
      </c>
      <c r="J179" s="22">
        <v>20</v>
      </c>
      <c r="K179" s="68"/>
    </row>
    <row r="180" spans="2:11" s="1" customFormat="1" ht="15" customHeight="1">
      <c r="B180" s="45"/>
      <c r="C180" s="22" t="s">
        <v>54</v>
      </c>
      <c r="D180" s="22"/>
      <c r="E180" s="22"/>
      <c r="F180" s="43" t="s">
        <v>519</v>
      </c>
      <c r="G180" s="22"/>
      <c r="H180" s="22" t="s">
        <v>592</v>
      </c>
      <c r="I180" s="22" t="s">
        <v>521</v>
      </c>
      <c r="J180" s="22">
        <v>255</v>
      </c>
      <c r="K180" s="68"/>
    </row>
    <row r="181" spans="2:11" s="1" customFormat="1" ht="15" customHeight="1">
      <c r="B181" s="45"/>
      <c r="C181" s="22" t="s">
        <v>115</v>
      </c>
      <c r="D181" s="22"/>
      <c r="E181" s="22"/>
      <c r="F181" s="43" t="s">
        <v>519</v>
      </c>
      <c r="G181" s="22"/>
      <c r="H181" s="22" t="s">
        <v>483</v>
      </c>
      <c r="I181" s="22" t="s">
        <v>521</v>
      </c>
      <c r="J181" s="22">
        <v>10</v>
      </c>
      <c r="K181" s="68"/>
    </row>
    <row r="182" spans="2:11" s="1" customFormat="1" ht="15" customHeight="1">
      <c r="B182" s="45"/>
      <c r="C182" s="22" t="s">
        <v>116</v>
      </c>
      <c r="D182" s="22"/>
      <c r="E182" s="22"/>
      <c r="F182" s="43" t="s">
        <v>519</v>
      </c>
      <c r="G182" s="22"/>
      <c r="H182" s="22" t="s">
        <v>593</v>
      </c>
      <c r="I182" s="22" t="s">
        <v>554</v>
      </c>
      <c r="J182" s="22"/>
      <c r="K182" s="68"/>
    </row>
    <row r="183" spans="2:11" s="1" customFormat="1" ht="15" customHeight="1">
      <c r="B183" s="45"/>
      <c r="C183" s="22" t="s">
        <v>594</v>
      </c>
      <c r="D183" s="22"/>
      <c r="E183" s="22"/>
      <c r="F183" s="43" t="s">
        <v>519</v>
      </c>
      <c r="G183" s="22"/>
      <c r="H183" s="22" t="s">
        <v>595</v>
      </c>
      <c r="I183" s="22" t="s">
        <v>554</v>
      </c>
      <c r="J183" s="22"/>
      <c r="K183" s="68"/>
    </row>
    <row r="184" spans="2:11" s="1" customFormat="1" ht="15" customHeight="1">
      <c r="B184" s="45"/>
      <c r="C184" s="22" t="s">
        <v>583</v>
      </c>
      <c r="D184" s="22"/>
      <c r="E184" s="22"/>
      <c r="F184" s="43" t="s">
        <v>519</v>
      </c>
      <c r="G184" s="22"/>
      <c r="H184" s="22" t="s">
        <v>596</v>
      </c>
      <c r="I184" s="22" t="s">
        <v>554</v>
      </c>
      <c r="J184" s="22"/>
      <c r="K184" s="68"/>
    </row>
    <row r="185" spans="2:11" s="1" customFormat="1" ht="15" customHeight="1">
      <c r="B185" s="45"/>
      <c r="C185" s="22" t="s">
        <v>118</v>
      </c>
      <c r="D185" s="22"/>
      <c r="E185" s="22"/>
      <c r="F185" s="43" t="s">
        <v>525</v>
      </c>
      <c r="G185" s="22"/>
      <c r="H185" s="22" t="s">
        <v>597</v>
      </c>
      <c r="I185" s="22" t="s">
        <v>521</v>
      </c>
      <c r="J185" s="22">
        <v>50</v>
      </c>
      <c r="K185" s="68"/>
    </row>
    <row r="186" spans="2:11" s="1" customFormat="1" ht="15" customHeight="1">
      <c r="B186" s="45"/>
      <c r="C186" s="22" t="s">
        <v>598</v>
      </c>
      <c r="D186" s="22"/>
      <c r="E186" s="22"/>
      <c r="F186" s="43" t="s">
        <v>525</v>
      </c>
      <c r="G186" s="22"/>
      <c r="H186" s="22" t="s">
        <v>599</v>
      </c>
      <c r="I186" s="22" t="s">
        <v>600</v>
      </c>
      <c r="J186" s="22"/>
      <c r="K186" s="68"/>
    </row>
    <row r="187" spans="2:11" s="1" customFormat="1" ht="15" customHeight="1">
      <c r="B187" s="45"/>
      <c r="C187" s="22" t="s">
        <v>601</v>
      </c>
      <c r="D187" s="22"/>
      <c r="E187" s="22"/>
      <c r="F187" s="43" t="s">
        <v>525</v>
      </c>
      <c r="G187" s="22"/>
      <c r="H187" s="22" t="s">
        <v>602</v>
      </c>
      <c r="I187" s="22" t="s">
        <v>600</v>
      </c>
      <c r="J187" s="22"/>
      <c r="K187" s="68"/>
    </row>
    <row r="188" spans="2:11" s="1" customFormat="1" ht="15" customHeight="1">
      <c r="B188" s="45"/>
      <c r="C188" s="22" t="s">
        <v>603</v>
      </c>
      <c r="D188" s="22"/>
      <c r="E188" s="22"/>
      <c r="F188" s="43" t="s">
        <v>525</v>
      </c>
      <c r="G188" s="22"/>
      <c r="H188" s="22" t="s">
        <v>604</v>
      </c>
      <c r="I188" s="22" t="s">
        <v>600</v>
      </c>
      <c r="J188" s="22"/>
      <c r="K188" s="68"/>
    </row>
    <row r="189" spans="2:11" s="1" customFormat="1" ht="15" customHeight="1">
      <c r="B189" s="45"/>
      <c r="C189" s="81" t="s">
        <v>605</v>
      </c>
      <c r="D189" s="22"/>
      <c r="E189" s="22"/>
      <c r="F189" s="43" t="s">
        <v>525</v>
      </c>
      <c r="G189" s="22"/>
      <c r="H189" s="22" t="s">
        <v>606</v>
      </c>
      <c r="I189" s="22" t="s">
        <v>607</v>
      </c>
      <c r="J189" s="82" t="s">
        <v>608</v>
      </c>
      <c r="K189" s="68"/>
    </row>
    <row r="190" spans="2:11" s="1" customFormat="1" ht="15" customHeight="1">
      <c r="B190" s="45"/>
      <c r="C190" s="81" t="s">
        <v>42</v>
      </c>
      <c r="D190" s="22"/>
      <c r="E190" s="22"/>
      <c r="F190" s="43" t="s">
        <v>519</v>
      </c>
      <c r="G190" s="22"/>
      <c r="H190" s="19" t="s">
        <v>609</v>
      </c>
      <c r="I190" s="22" t="s">
        <v>610</v>
      </c>
      <c r="J190" s="22"/>
      <c r="K190" s="68"/>
    </row>
    <row r="191" spans="2:11" s="1" customFormat="1" ht="15" customHeight="1">
      <c r="B191" s="45"/>
      <c r="C191" s="81" t="s">
        <v>611</v>
      </c>
      <c r="D191" s="22"/>
      <c r="E191" s="22"/>
      <c r="F191" s="43" t="s">
        <v>519</v>
      </c>
      <c r="G191" s="22"/>
      <c r="H191" s="22" t="s">
        <v>612</v>
      </c>
      <c r="I191" s="22" t="s">
        <v>554</v>
      </c>
      <c r="J191" s="22"/>
      <c r="K191" s="68"/>
    </row>
    <row r="192" spans="2:11" s="1" customFormat="1" ht="15" customHeight="1">
      <c r="B192" s="45"/>
      <c r="C192" s="81" t="s">
        <v>613</v>
      </c>
      <c r="D192" s="22"/>
      <c r="E192" s="22"/>
      <c r="F192" s="43" t="s">
        <v>519</v>
      </c>
      <c r="G192" s="22"/>
      <c r="H192" s="22" t="s">
        <v>614</v>
      </c>
      <c r="I192" s="22" t="s">
        <v>554</v>
      </c>
      <c r="J192" s="22"/>
      <c r="K192" s="68"/>
    </row>
    <row r="193" spans="2:11" s="1" customFormat="1" ht="15" customHeight="1">
      <c r="B193" s="45"/>
      <c r="C193" s="81" t="s">
        <v>615</v>
      </c>
      <c r="D193" s="22"/>
      <c r="E193" s="22"/>
      <c r="F193" s="43" t="s">
        <v>525</v>
      </c>
      <c r="G193" s="22"/>
      <c r="H193" s="22" t="s">
        <v>616</v>
      </c>
      <c r="I193" s="22" t="s">
        <v>554</v>
      </c>
      <c r="J193" s="22"/>
      <c r="K193" s="68"/>
    </row>
    <row r="194" spans="2:11" s="1" customFormat="1" ht="15" customHeight="1">
      <c r="B194" s="74"/>
      <c r="C194" s="83"/>
      <c r="D194" s="54"/>
      <c r="E194" s="54"/>
      <c r="F194" s="54"/>
      <c r="G194" s="54"/>
      <c r="H194" s="54"/>
      <c r="I194" s="54"/>
      <c r="J194" s="54"/>
      <c r="K194" s="75"/>
    </row>
    <row r="195" spans="2:11" s="1" customFormat="1" ht="18.75" customHeight="1">
      <c r="B195" s="56"/>
      <c r="C195" s="66"/>
      <c r="D195" s="66"/>
      <c r="E195" s="66"/>
      <c r="F195" s="76"/>
      <c r="G195" s="66"/>
      <c r="H195" s="66"/>
      <c r="I195" s="66"/>
      <c r="J195" s="66"/>
      <c r="K195" s="56"/>
    </row>
    <row r="196" spans="2:11" s="1" customFormat="1" ht="18.75" customHeight="1">
      <c r="B196" s="56"/>
      <c r="C196" s="66"/>
      <c r="D196" s="66"/>
      <c r="E196" s="66"/>
      <c r="F196" s="76"/>
      <c r="G196" s="66"/>
      <c r="H196" s="66"/>
      <c r="I196" s="66"/>
      <c r="J196" s="66"/>
      <c r="K196" s="56"/>
    </row>
    <row r="197" spans="2:11" s="1" customFormat="1" ht="18.75" customHeight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2:11" s="1" customFormat="1" ht="13.5">
      <c r="B198" s="11"/>
      <c r="C198" s="12"/>
      <c r="D198" s="12"/>
      <c r="E198" s="12"/>
      <c r="F198" s="12"/>
      <c r="G198" s="12"/>
      <c r="H198" s="12"/>
      <c r="I198" s="12"/>
      <c r="J198" s="12"/>
      <c r="K198" s="13"/>
    </row>
    <row r="199" spans="2:11" s="1" customFormat="1" ht="21">
      <c r="B199" s="14"/>
      <c r="C199" s="94" t="s">
        <v>617</v>
      </c>
      <c r="D199" s="94"/>
      <c r="E199" s="94"/>
      <c r="F199" s="94"/>
      <c r="G199" s="94"/>
      <c r="H199" s="94"/>
      <c r="I199" s="94"/>
      <c r="J199" s="94"/>
      <c r="K199" s="15"/>
    </row>
    <row r="200" spans="2:11" s="1" customFormat="1" ht="25.5" customHeight="1">
      <c r="B200" s="14"/>
      <c r="C200" s="84" t="s">
        <v>618</v>
      </c>
      <c r="D200" s="84"/>
      <c r="E200" s="84"/>
      <c r="F200" s="84" t="s">
        <v>619</v>
      </c>
      <c r="G200" s="85"/>
      <c r="H200" s="95" t="s">
        <v>620</v>
      </c>
      <c r="I200" s="95"/>
      <c r="J200" s="95"/>
      <c r="K200" s="15"/>
    </row>
    <row r="201" spans="2:11" s="1" customFormat="1" ht="5.25" customHeight="1">
      <c r="B201" s="45"/>
      <c r="C201" s="40"/>
      <c r="D201" s="40"/>
      <c r="E201" s="40"/>
      <c r="F201" s="40"/>
      <c r="G201" s="66"/>
      <c r="H201" s="40"/>
      <c r="I201" s="40"/>
      <c r="J201" s="40"/>
      <c r="K201" s="68"/>
    </row>
    <row r="202" spans="2:11" s="1" customFormat="1" ht="15" customHeight="1">
      <c r="B202" s="45"/>
      <c r="C202" s="22" t="s">
        <v>610</v>
      </c>
      <c r="D202" s="22"/>
      <c r="E202" s="22"/>
      <c r="F202" s="43" t="s">
        <v>43</v>
      </c>
      <c r="G202" s="22"/>
      <c r="H202" s="96" t="s">
        <v>621</v>
      </c>
      <c r="I202" s="96"/>
      <c r="J202" s="96"/>
      <c r="K202" s="68"/>
    </row>
    <row r="203" spans="2:11" s="1" customFormat="1" ht="15" customHeight="1">
      <c r="B203" s="45"/>
      <c r="C203" s="22"/>
      <c r="D203" s="22"/>
      <c r="E203" s="22"/>
      <c r="F203" s="43" t="s">
        <v>44</v>
      </c>
      <c r="G203" s="22"/>
      <c r="H203" s="96" t="s">
        <v>622</v>
      </c>
      <c r="I203" s="96"/>
      <c r="J203" s="96"/>
      <c r="K203" s="68"/>
    </row>
    <row r="204" spans="2:11" s="1" customFormat="1" ht="15" customHeight="1">
      <c r="B204" s="45"/>
      <c r="C204" s="22"/>
      <c r="D204" s="22"/>
      <c r="E204" s="22"/>
      <c r="F204" s="43" t="s">
        <v>47</v>
      </c>
      <c r="G204" s="22"/>
      <c r="H204" s="96" t="s">
        <v>623</v>
      </c>
      <c r="I204" s="96"/>
      <c r="J204" s="96"/>
      <c r="K204" s="68"/>
    </row>
    <row r="205" spans="2:11" s="1" customFormat="1" ht="15" customHeight="1">
      <c r="B205" s="45"/>
      <c r="C205" s="22"/>
      <c r="D205" s="22"/>
      <c r="E205" s="22"/>
      <c r="F205" s="43" t="s">
        <v>45</v>
      </c>
      <c r="G205" s="22"/>
      <c r="H205" s="96" t="s">
        <v>624</v>
      </c>
      <c r="I205" s="96"/>
      <c r="J205" s="96"/>
      <c r="K205" s="68"/>
    </row>
    <row r="206" spans="2:11" s="1" customFormat="1" ht="15" customHeight="1">
      <c r="B206" s="45"/>
      <c r="C206" s="22"/>
      <c r="D206" s="22"/>
      <c r="E206" s="22"/>
      <c r="F206" s="43" t="s">
        <v>46</v>
      </c>
      <c r="G206" s="22"/>
      <c r="H206" s="96" t="s">
        <v>625</v>
      </c>
      <c r="I206" s="96"/>
      <c r="J206" s="96"/>
      <c r="K206" s="68"/>
    </row>
    <row r="207" spans="2:11" s="1" customFormat="1" ht="15" customHeight="1">
      <c r="B207" s="45"/>
      <c r="C207" s="22"/>
      <c r="D207" s="22"/>
      <c r="E207" s="22"/>
      <c r="F207" s="43"/>
      <c r="G207" s="22"/>
      <c r="H207" s="22"/>
      <c r="I207" s="22"/>
      <c r="J207" s="22"/>
      <c r="K207" s="68"/>
    </row>
    <row r="208" spans="2:11" s="1" customFormat="1" ht="15" customHeight="1">
      <c r="B208" s="45"/>
      <c r="C208" s="22" t="s">
        <v>566</v>
      </c>
      <c r="D208" s="22"/>
      <c r="E208" s="22"/>
      <c r="F208" s="43" t="s">
        <v>78</v>
      </c>
      <c r="G208" s="22"/>
      <c r="H208" s="96" t="s">
        <v>626</v>
      </c>
      <c r="I208" s="96"/>
      <c r="J208" s="96"/>
      <c r="K208" s="68"/>
    </row>
    <row r="209" spans="2:11" s="1" customFormat="1" ht="15" customHeight="1">
      <c r="B209" s="45"/>
      <c r="C209" s="22"/>
      <c r="D209" s="22"/>
      <c r="E209" s="22"/>
      <c r="F209" s="43" t="s">
        <v>464</v>
      </c>
      <c r="G209" s="22"/>
      <c r="H209" s="96" t="s">
        <v>465</v>
      </c>
      <c r="I209" s="96"/>
      <c r="J209" s="96"/>
      <c r="K209" s="68"/>
    </row>
    <row r="210" spans="2:11" s="1" customFormat="1" ht="15" customHeight="1">
      <c r="B210" s="45"/>
      <c r="C210" s="22"/>
      <c r="D210" s="22"/>
      <c r="E210" s="22"/>
      <c r="F210" s="43" t="s">
        <v>462</v>
      </c>
      <c r="G210" s="22"/>
      <c r="H210" s="96" t="s">
        <v>627</v>
      </c>
      <c r="I210" s="96"/>
      <c r="J210" s="96"/>
      <c r="K210" s="68"/>
    </row>
    <row r="211" spans="2:11" s="1" customFormat="1" ht="15" customHeight="1">
      <c r="B211" s="86"/>
      <c r="C211" s="22"/>
      <c r="D211" s="22"/>
      <c r="E211" s="22"/>
      <c r="F211" s="43" t="s">
        <v>97</v>
      </c>
      <c r="G211" s="81"/>
      <c r="H211" s="97" t="s">
        <v>98</v>
      </c>
      <c r="I211" s="97"/>
      <c r="J211" s="97"/>
      <c r="K211" s="87"/>
    </row>
    <row r="212" spans="2:11" s="1" customFormat="1" ht="15" customHeight="1">
      <c r="B212" s="86"/>
      <c r="C212" s="22"/>
      <c r="D212" s="22"/>
      <c r="E212" s="22"/>
      <c r="F212" s="43" t="s">
        <v>466</v>
      </c>
      <c r="G212" s="81"/>
      <c r="H212" s="97" t="s">
        <v>628</v>
      </c>
      <c r="I212" s="97"/>
      <c r="J212" s="97"/>
      <c r="K212" s="87"/>
    </row>
    <row r="213" spans="2:11" s="1" customFormat="1" ht="15" customHeight="1">
      <c r="B213" s="86"/>
      <c r="C213" s="22"/>
      <c r="D213" s="22"/>
      <c r="E213" s="22"/>
      <c r="F213" s="43"/>
      <c r="G213" s="81"/>
      <c r="H213" s="72"/>
      <c r="I213" s="72"/>
      <c r="J213" s="72"/>
      <c r="K213" s="87"/>
    </row>
    <row r="214" spans="2:11" s="1" customFormat="1" ht="15" customHeight="1">
      <c r="B214" s="86"/>
      <c r="C214" s="22" t="s">
        <v>590</v>
      </c>
      <c r="D214" s="22"/>
      <c r="E214" s="22"/>
      <c r="F214" s="43">
        <v>1</v>
      </c>
      <c r="G214" s="81"/>
      <c r="H214" s="97" t="s">
        <v>629</v>
      </c>
      <c r="I214" s="97"/>
      <c r="J214" s="97"/>
      <c r="K214" s="87"/>
    </row>
    <row r="215" spans="2:11" s="1" customFormat="1" ht="15" customHeight="1">
      <c r="B215" s="86"/>
      <c r="C215" s="22"/>
      <c r="D215" s="22"/>
      <c r="E215" s="22"/>
      <c r="F215" s="43">
        <v>2</v>
      </c>
      <c r="G215" s="81"/>
      <c r="H215" s="97" t="s">
        <v>630</v>
      </c>
      <c r="I215" s="97"/>
      <c r="J215" s="97"/>
      <c r="K215" s="87"/>
    </row>
    <row r="216" spans="2:11" s="1" customFormat="1" ht="15" customHeight="1">
      <c r="B216" s="86"/>
      <c r="C216" s="22"/>
      <c r="D216" s="22"/>
      <c r="E216" s="22"/>
      <c r="F216" s="43">
        <v>3</v>
      </c>
      <c r="G216" s="81"/>
      <c r="H216" s="97" t="s">
        <v>631</v>
      </c>
      <c r="I216" s="97"/>
      <c r="J216" s="97"/>
      <c r="K216" s="87"/>
    </row>
    <row r="217" spans="2:11" s="1" customFormat="1" ht="15" customHeight="1">
      <c r="B217" s="86"/>
      <c r="C217" s="22"/>
      <c r="D217" s="22"/>
      <c r="E217" s="22"/>
      <c r="F217" s="43">
        <v>4</v>
      </c>
      <c r="G217" s="81"/>
      <c r="H217" s="97" t="s">
        <v>632</v>
      </c>
      <c r="I217" s="97"/>
      <c r="J217" s="97"/>
      <c r="K217" s="87"/>
    </row>
    <row r="218" spans="2:11" s="1" customFormat="1" ht="12.75" customHeight="1">
      <c r="B218" s="88"/>
      <c r="C218" s="89"/>
      <c r="D218" s="89"/>
      <c r="E218" s="89"/>
      <c r="F218" s="89"/>
      <c r="G218" s="89"/>
      <c r="H218" s="89"/>
      <c r="I218" s="89"/>
      <c r="J218" s="89"/>
      <c r="K218" s="9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LUDEKNEW\uzivatel</dc:creator>
  <cp:keywords/>
  <dc:description/>
  <cp:lastModifiedBy>Štefl Miroslav</cp:lastModifiedBy>
  <dcterms:created xsi:type="dcterms:W3CDTF">2021-02-24T16:21:53Z</dcterms:created>
  <dcterms:modified xsi:type="dcterms:W3CDTF">2021-07-01T12:07:25Z</dcterms:modified>
  <cp:category/>
  <cp:version/>
  <cp:contentType/>
  <cp:contentStatus/>
</cp:coreProperties>
</file>