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3280" windowHeight="13200" activeTab="3"/>
  </bookViews>
  <sheets>
    <sheet name="Pokyny pro vyplnění" sheetId="11" r:id="rId1"/>
    <sheet name="Stavba" sheetId="1" r:id="rId2"/>
    <sheet name="VzorPolozky" sheetId="10" state="hidden" r:id="rId3"/>
    <sheet name="IO01 D.3.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'IO01 D.3.1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'IO01 D.3.1 Pol'!$A$1:$X$96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10" i="12" l="1"/>
  <c r="G9" i="12"/>
  <c r="I9" i="12"/>
  <c r="K9" i="12"/>
  <c r="M9" i="12"/>
  <c r="O9" i="12"/>
  <c r="Q9" i="12"/>
  <c r="V9" i="12"/>
  <c r="G12" i="12"/>
  <c r="M12" i="12" s="1"/>
  <c r="I12" i="12"/>
  <c r="K12" i="12"/>
  <c r="K8" i="12" s="1"/>
  <c r="O12" i="12"/>
  <c r="Q12" i="12"/>
  <c r="V12" i="12"/>
  <c r="G15" i="12"/>
  <c r="M15" i="12" s="1"/>
  <c r="I15" i="12"/>
  <c r="K15" i="12"/>
  <c r="O15" i="12"/>
  <c r="Q15" i="12"/>
  <c r="V15" i="12"/>
  <c r="G19" i="12"/>
  <c r="M19" i="12" s="1"/>
  <c r="I19" i="12"/>
  <c r="K19" i="12"/>
  <c r="O19" i="12"/>
  <c r="Q19" i="12"/>
  <c r="V19" i="12"/>
  <c r="G21" i="12"/>
  <c r="I21" i="12"/>
  <c r="K21" i="12"/>
  <c r="M21" i="12"/>
  <c r="O21" i="12"/>
  <c r="Q21" i="12"/>
  <c r="V21" i="12"/>
  <c r="G24" i="12"/>
  <c r="G23" i="12" s="1"/>
  <c r="I51" i="1" s="1"/>
  <c r="I24" i="12"/>
  <c r="I23" i="12" s="1"/>
  <c r="K24" i="12"/>
  <c r="K23" i="12" s="1"/>
  <c r="O24" i="12"/>
  <c r="O23" i="12" s="1"/>
  <c r="Q24" i="12"/>
  <c r="Q23" i="12" s="1"/>
  <c r="V24" i="12"/>
  <c r="V23" i="12" s="1"/>
  <c r="K26" i="12"/>
  <c r="V26" i="12"/>
  <c r="G27" i="12"/>
  <c r="G26" i="12" s="1"/>
  <c r="I52" i="1" s="1"/>
  <c r="I27" i="12"/>
  <c r="I26" i="12" s="1"/>
  <c r="K27" i="12"/>
  <c r="M27" i="12"/>
  <c r="M26" i="12" s="1"/>
  <c r="O27" i="12"/>
  <c r="O26" i="12" s="1"/>
  <c r="Q27" i="12"/>
  <c r="Q26" i="12" s="1"/>
  <c r="V27" i="12"/>
  <c r="O29" i="12"/>
  <c r="G30" i="12"/>
  <c r="M30" i="12" s="1"/>
  <c r="M29" i="12" s="1"/>
  <c r="I30" i="12"/>
  <c r="I29" i="12" s="1"/>
  <c r="K30" i="12"/>
  <c r="K29" i="12" s="1"/>
  <c r="O30" i="12"/>
  <c r="Q30" i="12"/>
  <c r="Q29" i="12" s="1"/>
  <c r="V30" i="12"/>
  <c r="V29" i="12" s="1"/>
  <c r="K31" i="12"/>
  <c r="O31" i="12"/>
  <c r="V31" i="12"/>
  <c r="G32" i="12"/>
  <c r="G31" i="12" s="1"/>
  <c r="I54" i="1" s="1"/>
  <c r="I32" i="12"/>
  <c r="I31" i="12" s="1"/>
  <c r="K32" i="12"/>
  <c r="M32" i="12"/>
  <c r="M31" i="12" s="1"/>
  <c r="O32" i="12"/>
  <c r="Q32" i="12"/>
  <c r="Q31" i="12" s="1"/>
  <c r="V32" i="12"/>
  <c r="G50" i="12"/>
  <c r="G49" i="12" s="1"/>
  <c r="I55" i="1" s="1"/>
  <c r="I50" i="12"/>
  <c r="I49" i="12" s="1"/>
  <c r="K50" i="12"/>
  <c r="K49" i="12" s="1"/>
  <c r="O50" i="12"/>
  <c r="O49" i="12" s="1"/>
  <c r="Q50" i="12"/>
  <c r="Q49" i="12" s="1"/>
  <c r="V50" i="12"/>
  <c r="V49" i="12" s="1"/>
  <c r="G54" i="12"/>
  <c r="I54" i="12"/>
  <c r="K54" i="12"/>
  <c r="M54" i="12"/>
  <c r="O54" i="12"/>
  <c r="Q54" i="12"/>
  <c r="Q53" i="12" s="1"/>
  <c r="V54" i="12"/>
  <c r="G55" i="12"/>
  <c r="M55" i="12" s="1"/>
  <c r="I55" i="12"/>
  <c r="K55" i="12"/>
  <c r="K53" i="12" s="1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Q58" i="12"/>
  <c r="G59" i="12"/>
  <c r="G58" i="12" s="1"/>
  <c r="I57" i="1" s="1"/>
  <c r="I59" i="12"/>
  <c r="I58" i="12" s="1"/>
  <c r="K59" i="12"/>
  <c r="K58" i="12" s="1"/>
  <c r="O59" i="12"/>
  <c r="O58" i="12" s="1"/>
  <c r="Q59" i="12"/>
  <c r="V59" i="12"/>
  <c r="V58" i="12" s="1"/>
  <c r="G64" i="12"/>
  <c r="I64" i="12"/>
  <c r="K64" i="12"/>
  <c r="O64" i="12"/>
  <c r="O63" i="12" s="1"/>
  <c r="Q64" i="12"/>
  <c r="V64" i="12"/>
  <c r="V63" i="12" s="1"/>
  <c r="G67" i="12"/>
  <c r="I67" i="12"/>
  <c r="I63" i="12" s="1"/>
  <c r="K67" i="12"/>
  <c r="M67" i="12"/>
  <c r="O67" i="12"/>
  <c r="Q67" i="12"/>
  <c r="Q63" i="12" s="1"/>
  <c r="V67" i="12"/>
  <c r="G70" i="12"/>
  <c r="M70" i="12" s="1"/>
  <c r="M69" i="12" s="1"/>
  <c r="I70" i="12"/>
  <c r="I69" i="12" s="1"/>
  <c r="K70" i="12"/>
  <c r="K69" i="12" s="1"/>
  <c r="O70" i="12"/>
  <c r="O69" i="12" s="1"/>
  <c r="Q70" i="12"/>
  <c r="Q69" i="12" s="1"/>
  <c r="V70" i="12"/>
  <c r="V69" i="12" s="1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O71" i="12" s="1"/>
  <c r="Q73" i="12"/>
  <c r="V73" i="12"/>
  <c r="G76" i="12"/>
  <c r="I76" i="12"/>
  <c r="K76" i="12"/>
  <c r="O76" i="12"/>
  <c r="Q76" i="12"/>
  <c r="V76" i="12"/>
  <c r="G79" i="12"/>
  <c r="I79" i="12"/>
  <c r="K79" i="12"/>
  <c r="M79" i="12"/>
  <c r="O79" i="12"/>
  <c r="Q79" i="12"/>
  <c r="V79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I84" i="12"/>
  <c r="K84" i="12"/>
  <c r="M84" i="12"/>
  <c r="O84" i="12"/>
  <c r="Q84" i="12"/>
  <c r="V84" i="12"/>
  <c r="G86" i="12"/>
  <c r="G85" i="12" s="1"/>
  <c r="I62" i="1" s="1"/>
  <c r="I19" i="1" s="1"/>
  <c r="I86" i="12"/>
  <c r="I85" i="12" s="1"/>
  <c r="K86" i="12"/>
  <c r="K85" i="12" s="1"/>
  <c r="O86" i="12"/>
  <c r="O85" i="12" s="1"/>
  <c r="Q86" i="12"/>
  <c r="Q85" i="12" s="1"/>
  <c r="V86" i="12"/>
  <c r="V85" i="12" s="1"/>
  <c r="AE90" i="12"/>
  <c r="F41" i="1" s="1"/>
  <c r="I20" i="1"/>
  <c r="I18" i="1"/>
  <c r="H40" i="1"/>
  <c r="AF90" i="12" l="1"/>
  <c r="G41" i="1" s="1"/>
  <c r="H41" i="1" s="1"/>
  <c r="I41" i="1" s="1"/>
  <c r="M86" i="12"/>
  <c r="M85" i="12" s="1"/>
  <c r="K75" i="12"/>
  <c r="K63" i="12"/>
  <c r="V53" i="12"/>
  <c r="M50" i="12"/>
  <c r="M49" i="12" s="1"/>
  <c r="M24" i="12"/>
  <c r="M23" i="12" s="1"/>
  <c r="V8" i="12"/>
  <c r="V75" i="12"/>
  <c r="I71" i="12"/>
  <c r="G69" i="12"/>
  <c r="I59" i="1" s="1"/>
  <c r="G29" i="12"/>
  <c r="I53" i="1" s="1"/>
  <c r="G75" i="12"/>
  <c r="I61" i="1" s="1"/>
  <c r="Q71" i="12"/>
  <c r="G63" i="12"/>
  <c r="I58" i="1" s="1"/>
  <c r="O53" i="12"/>
  <c r="O8" i="12"/>
  <c r="Q75" i="12"/>
  <c r="I75" i="12"/>
  <c r="O75" i="12"/>
  <c r="I53" i="12"/>
  <c r="Q8" i="12"/>
  <c r="I8" i="12"/>
  <c r="V71" i="12"/>
  <c r="F39" i="1"/>
  <c r="F42" i="1"/>
  <c r="K71" i="12"/>
  <c r="M71" i="12"/>
  <c r="M53" i="12"/>
  <c r="M8" i="12"/>
  <c r="G71" i="12"/>
  <c r="G53" i="12"/>
  <c r="I56" i="1" s="1"/>
  <c r="G8" i="12"/>
  <c r="I50" i="1" s="1"/>
  <c r="I16" i="1" s="1"/>
  <c r="M76" i="12"/>
  <c r="M75" i="12" s="1"/>
  <c r="M64" i="12"/>
  <c r="M63" i="12" s="1"/>
  <c r="M59" i="12"/>
  <c r="M58" i="12" s="1"/>
  <c r="J28" i="1"/>
  <c r="J26" i="1"/>
  <c r="G38" i="1"/>
  <c r="F38" i="1"/>
  <c r="J23" i="1"/>
  <c r="J24" i="1"/>
  <c r="J25" i="1"/>
  <c r="J27" i="1"/>
  <c r="E24" i="1"/>
  <c r="E26" i="1"/>
  <c r="G42" i="1" l="1"/>
  <c r="H42" i="1" s="1"/>
  <c r="I42" i="1" s="1"/>
  <c r="G39" i="1"/>
  <c r="G43" i="1" s="1"/>
  <c r="G25" i="1" s="1"/>
  <c r="A25" i="1" s="1"/>
  <c r="A26" i="1" s="1"/>
  <c r="G26" i="1" s="1"/>
  <c r="F43" i="1"/>
  <c r="I60" i="1"/>
  <c r="G90" i="12"/>
  <c r="H39" i="1" l="1"/>
  <c r="H43" i="1" s="1"/>
  <c r="I17" i="1"/>
  <c r="I21" i="1" s="1"/>
  <c r="I63" i="1"/>
  <c r="G23" i="1"/>
  <c r="A23" i="1" s="1"/>
  <c r="A24" i="1" s="1"/>
  <c r="G24" i="1" s="1"/>
  <c r="A27" i="1" s="1"/>
  <c r="A29" i="1" s="1"/>
  <c r="G29" i="1" s="1"/>
  <c r="G27" i="1" s="1"/>
  <c r="G28" i="1"/>
  <c r="I39" i="1" l="1"/>
  <c r="I43" i="1" s="1"/>
  <c r="J41" i="1" s="1" a="1"/>
  <c r="J41" i="1" s="1"/>
  <c r="J53" i="1"/>
  <c r="J57" i="1"/>
  <c r="J52" i="1"/>
  <c r="J51" i="1"/>
  <c r="J58" i="1"/>
  <c r="J56" i="1"/>
  <c r="J61" i="1"/>
  <c r="J50" i="1"/>
  <c r="J60" i="1"/>
  <c r="J59" i="1"/>
  <c r="J55" i="1"/>
  <c r="J54" i="1"/>
  <c r="J62" i="1"/>
  <c r="J39" i="1" l="1" a="1"/>
  <c r="J39" i="1" s="1"/>
  <c r="J43" i="1" s="1"/>
  <c r="J42" i="1" a="1"/>
  <c r="J42" i="1" s="1"/>
  <c r="J63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237 MilanD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<sst xmlns="http://schemas.openxmlformats.org/spreadsheetml/2006/main" count="513" uniqueCount="252">
  <si>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</si>
  <si>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</si>
  <si>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</si>
  <si>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</si>
  <si>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</si>
  <si>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</si>
  <si>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</si>
  <si>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</si>
  <si>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</si>
  <si>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</si>
  <si>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</si>
  <si>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</si>
  <si>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</si>
  <si>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</si>
  <si>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</si>
  <si>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</si>
  <si>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</si>
  <si>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</si>
  <si>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</si>
  <si>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</si>
  <si>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</si>
  <si>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</si>
  <si>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</si>
  <si>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</si>
  <si>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</si>
  <si>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</si>
  <si>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</si>
  <si>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</si>
  <si>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</si>
  <si>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</si>
  <si>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</si>
  <si>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</si>
  <si>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</si>
  <si>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</si>
  <si>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</si>
  <si>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</si>
  <si>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</si>
  <si>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</si>
  <si>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</si>
  <si>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</si>
  <si>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</si>
  <si>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</si>
  <si>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</si>
  <si>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D.3.1</t>
  </si>
  <si>
    <t>Výměna povrchu hřiště</t>
  </si>
  <si>
    <t>IO01</t>
  </si>
  <si>
    <t>Víceúčelové hřiště</t>
  </si>
  <si>
    <t>Objekt:</t>
  </si>
  <si>
    <t>Rozpočet:</t>
  </si>
  <si>
    <t>00200018</t>
  </si>
  <si>
    <t>DAČICE - výměna povrchu víceúčelového hřiště</t>
  </si>
  <si>
    <t>Město Dačice</t>
  </si>
  <si>
    <t>Krajířova 27</t>
  </si>
  <si>
    <t>Dačice-Dačice I</t>
  </si>
  <si>
    <t>38001</t>
  </si>
  <si>
    <t xml:space="preserve">00246476  </t>
  </si>
  <si>
    <t>CZ00246476</t>
  </si>
  <si>
    <t>Stavba</t>
  </si>
  <si>
    <t>Inženýrský objekt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</si>
  <si>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</si>
  <si>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</si>
  <si>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</si>
  <si>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</si>
  <si>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</si>
  <si>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</si>
  <si>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</si>
  <si>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</si>
  <si>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45</t>
  </si>
  <si>
    <t>Podkladní a vedlejší konstrukce</t>
  </si>
  <si>
    <t>5</t>
  </si>
  <si>
    <t>Komunikace</t>
  </si>
  <si>
    <t>589</t>
  </si>
  <si>
    <t>Sportovní povrchy</t>
  </si>
  <si>
    <t>91</t>
  </si>
  <si>
    <t>Doplňující práce na komunikaci</t>
  </si>
  <si>
    <t>913</t>
  </si>
  <si>
    <t>Sportovní vybavení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</si>
  <si>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</si>
  <si>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</si>
  <si>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</si>
  <si>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</si>
  <si>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</si>
  <si>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</si>
  <si>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</si>
  <si>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</si>
  <si>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</si>
  <si>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</si>
  <si>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</si>
  <si>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</si>
  <si>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</si>
  <si>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</si>
  <si>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</si>
  <si>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</si>
  <si>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ING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</si>
  <si>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</si>
  <si>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</si>
  <si>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</si>
  <si>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</si>
  <si>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</si>
  <si>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</si>
  <si>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</si>
  <si>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</si>
  <si>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</si>
  <si>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</si>
  <si>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</si>
  <si>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</si>
  <si>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</si>
  <si>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</si>
  <si>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</si>
  <si>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</si>
  <si>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</si>
  <si>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</si>
  <si>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</si>
  <si>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</si>
  <si>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</si>
  <si>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</si>
  <si>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</si>
  <si>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</si>
  <si>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</si>
  <si>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113201111R00</t>
  </si>
  <si>
    <t>Vytrhání obrub chodníkových ležatých</t>
  </si>
  <si>
    <t>m</t>
  </si>
  <si>
    <t>822-1</t>
  </si>
  <si>
    <t>RTS 20/ II</t>
  </si>
  <si>
    <t>RTS 20/ I</t>
  </si>
  <si>
    <t>Práce</t>
  </si>
  <si>
    <t>POL1_</t>
  </si>
  <si>
    <t>s vybouráním lože, s přemístěním hmot na skládku na vzdálenost do 3 m nebo naložením na dopravní prostředek</t>
  </si>
  <si>
    <t>SPI</t>
  </si>
  <si>
    <t>demontáž stávajících obrub : (40+20)*2</t>
  </si>
  <si>
    <t>VV</t>
  </si>
  <si>
    <t>139601102R00</t>
  </si>
  <si>
    <t>Ruční výkop jam, rýh a šachet v hornině 3</t>
  </si>
  <si>
    <t>m3</t>
  </si>
  <si>
    <t>800-1</t>
  </si>
  <si>
    <t>s přehozením na vzdálenost do 5 m nebo s naložením na ruční dopravní prostředek</t>
  </si>
  <si>
    <t>Odkaz na mn. položky pořadí 6 : 0,80000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</si>
  <si>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</si>
  <si>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</si>
  <si>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</si>
  <si>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Přebytečná zemina bude použita na případné úpravy v okolí mista stavby.</t>
  </si>
  <si>
    <t>POP</t>
  </si>
  <si>
    <t>Odkaz na mn. položky pořadí 2 : 0,80000</t>
  </si>
  <si>
    <t>175101201V01</t>
  </si>
  <si>
    <t>Obsyp objektu bez prohození sypaniny, s dodáním štěrkodrti frakce 8-16 mm</t>
  </si>
  <si>
    <t>Vlastní</t>
  </si>
  <si>
    <t>Kalkul</t>
  </si>
  <si>
    <t>úprava plochy po výměně obrubníků : 120*0,25*0,1</t>
  </si>
  <si>
    <t>175101201V06</t>
  </si>
  <si>
    <t>Obsyp objektu bez prohození sypaniny, s dodáním štěrkodrti frakce 16-32</t>
  </si>
  <si>
    <t>úprava plochy po výměně obrubníků : 120*0,25*0,25</t>
  </si>
  <si>
    <t>275313621R00</t>
  </si>
  <si>
    <t>Beton základových patek prostý třídy C 20/25</t>
  </si>
  <si>
    <t>801-1</t>
  </si>
  <si>
    <t>základy pro sloupky : 0,5*0,5*0,8*4</t>
  </si>
  <si>
    <t>45-01-001</t>
  </si>
  <si>
    <t>Vyrovnání a přehutnění pláně s doplněním konstrukčních vrstev před pokládkou umělého trávníku</t>
  </si>
  <si>
    <t>m2</t>
  </si>
  <si>
    <t>Indiv</t>
  </si>
  <si>
    <t>Odkaz na mn. položky pořadí 9 : 765,00000</t>
  </si>
  <si>
    <t>589181916R00</t>
  </si>
  <si>
    <t xml:space="preserve">Kryt sportovních ploch  z umělého trávníku lajnování vlepením umělého trávníku jiné barvy, šířky 100 mm,  </t>
  </si>
  <si>
    <t>823-1</t>
  </si>
  <si>
    <t>589-01-001</t>
  </si>
  <si>
    <t>Jemnost vlasu [dtex] 11.500/8 ± 10%</t>
  </si>
  <si>
    <t>Šířka vlasu [mm] 1 ± 10%</t>
  </si>
  <si>
    <t>Tloušťka vlasu [µm] 180 ± 10%</t>
  </si>
  <si>
    <t>Plošná hmotnost vlasu [g/m2] 1.428 ± 10%</t>
  </si>
  <si>
    <t>Počet stehů na 10 cm (délka) [-/10 cm] 21,5 ± 10%</t>
  </si>
  <si>
    <t>Počet vpichů/m2 [-/m2] 22.572 ± 10%</t>
  </si>
  <si>
    <t>Počet konců/m2 [-/m2] 361.152 ± 10%</t>
  </si>
  <si>
    <t>Výška vlasu [mm] 24 ± 5%</t>
  </si>
  <si>
    <t>Plošná hmotnost podkladové textilie [g/m2] 260 ± 10%</t>
  </si>
  <si>
    <t>Plošná hmotnost zátěru [g/m2] 950 ± 10%</t>
  </si>
  <si>
    <t>Celková plošná hmotnost [g/m2] 2.638 ± 10%</t>
  </si>
  <si>
    <t>Pevnost ukotvení vlasu [N] &gt; 30</t>
  </si>
  <si>
    <t>UV stabilita (QUV – lamp A) [hod] 3.000</t>
  </si>
  <si>
    <t>Stálobarevnost – šedá stupnice Stupeň ? 4</t>
  </si>
  <si>
    <t/>
  </si>
  <si>
    <t>Vsyp: křemičitý písek 0,3 - 1,2 mm -&gt; 11 - 13 kg/m2</t>
  </si>
  <si>
    <t>916561111RT7</t>
  </si>
  <si>
    <t>Osazení záhonového obrubníku betonového včetně dodávky obrubníků_x000D_
 1000/50/200 mm, do lože z betonu prostého C 12/15, s boční opěrou z betonu prostého</t>
  </si>
  <si>
    <t>se zřízením lože z betonu prostého C 12/15 tl. 80-100 mm</t>
  </si>
  <si>
    <t>913-01-001</t>
  </si>
  <si>
    <t>Branka na malou kopanou 3x2 m s výklopným rámem do pouzder, vč. pouzder a sítě</t>
  </si>
  <si>
    <t>ks</t>
  </si>
  <si>
    <t>913-01-002</t>
  </si>
  <si>
    <t>Sloupky na volejbal/nohejbal osazované do pouzder, vč. pouzder, záslepek pouzder, sítě a antének</t>
  </si>
  <si>
    <t>sada</t>
  </si>
  <si>
    <t>913-01-003</t>
  </si>
  <si>
    <t>Sloupky na tenis osazované do pouzder, vč. pouzder, záslepek pouder, sítě, singl tyčí a stahovací pásky s kotvením</t>
  </si>
  <si>
    <t>913-01-004</t>
  </si>
  <si>
    <t>Branka florbalová 160x115 cm, vč. sítě a záclonky</t>
  </si>
  <si>
    <t>953943123R00</t>
  </si>
  <si>
    <t>Osazování jiných kovových výrobků do betonu (např. kotev) se zajištěním polohy k bednění nebo k výztuži před zabetonováním_x000D_
 přes 5 kg do 15 kg/kus</t>
  </si>
  <si>
    <t>kus</t>
  </si>
  <si>
    <t>osazování výrobků ostatních jinde neuvedených, bez dodání</t>
  </si>
  <si>
    <t>pouzdra pro sloupky : 4</t>
  </si>
  <si>
    <t>pouzdra pro branky : 4</t>
  </si>
  <si>
    <t>961044111R00</t>
  </si>
  <si>
    <t>Bourání základů z betonu prostého</t>
  </si>
  <si>
    <t>801-3</t>
  </si>
  <si>
    <t>nebo vybourání otvorů průřezové plochy přes 4 m2 v základech,</t>
  </si>
  <si>
    <t>stávající zaklady sloupků : 0,5*0,5*0,8</t>
  </si>
  <si>
    <t>93-01-001</t>
  </si>
  <si>
    <t>Demontáž umělého trávníku strojně s vyklepáním a separací vsypu</t>
  </si>
  <si>
    <t>998227111R00</t>
  </si>
  <si>
    <t xml:space="preserve">Přesun hmot, plochy pro tělovýchovu umělý sportovní povrch z dílců,  </t>
  </si>
  <si>
    <t>t</t>
  </si>
  <si>
    <t>Přesun hmot</t>
  </si>
  <si>
    <t>POL7_</t>
  </si>
  <si>
    <t>76701001</t>
  </si>
  <si>
    <t>998767201R00</t>
  </si>
  <si>
    <t>Přesun hmot pro kovové stavební doplňk. konstrukce v objektech výšky do 6 m</t>
  </si>
  <si>
    <t>800-767</t>
  </si>
  <si>
    <t>50 m vodorovně</t>
  </si>
  <si>
    <t>979990103R00</t>
  </si>
  <si>
    <t>Poplatek za skládku beton do 30x30 cm, skupina 17 01 01 z Katalogu odpadů</t>
  </si>
  <si>
    <t>Odkaz na dem. hmot. položky pořadí 1 : 26,40000</t>
  </si>
  <si>
    <t>Odkaz na dem. hmot. položky pořadí 16 : 0,40000</t>
  </si>
  <si>
    <t>999-01-001</t>
  </si>
  <si>
    <t>Poplatek za uložení umělého trávníku na skládku</t>
  </si>
  <si>
    <t>Odkaz na dem. hmot. položky pořadí 17 : 15,30000</t>
  </si>
  <si>
    <t>979081111R00</t>
  </si>
  <si>
    <t>Odvoz suti a vybouraných hmot na skládku do 1 km</t>
  </si>
  <si>
    <t>Přesun suti</t>
  </si>
  <si>
    <t>POL8_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</si>
  <si>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</si>
  <si>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</si>
  <si>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</si>
  <si>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</si>
  <si>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</si>
  <si>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</si>
  <si>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VRN</t>
  </si>
  <si>
    <t>Vedlejší rozpočtové náklady souborné</t>
  </si>
  <si>
    <t>soubor</t>
  </si>
  <si>
    <t>POL99_2</t>
  </si>
  <si>
    <t>- zařízení staveniště</t>
  </si>
  <si>
    <t>- doprava osob a materiálu</t>
  </si>
  <si>
    <t>SUM</t>
  </si>
  <si>
    <t>JKSO:</t>
  </si>
  <si>
    <t>823.33</t>
  </si>
  <si>
    <t>plochy hřišť</t>
  </si>
  <si>
    <t>JKSO</t>
  </si>
  <si>
    <t>765 m2</t>
  </si>
  <si>
    <t>kryt z umělých povrchů</t>
  </si>
  <si>
    <t>JKSOChar</t>
  </si>
  <si>
    <t>rekonstrukce a modernizace objektu s opravou</t>
  </si>
  <si>
    <t>JKSOAkce</t>
  </si>
  <si>
    <t>END</t>
  </si>
  <si>
    <t xml:space="preserve">Dodávka a pokládka umělého trávníku 24 mm vč. vsypu křemičitým pískem, dle původního barevného rozvržení (např. Play Comfort) </t>
  </si>
  <si>
    <t>Částečná demontáž a zpětná montáž  oplocení pro potřebu dopravy materiálu a výměny obrubníků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</si>
</sst>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18" xfId="0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0" t="s">
        <v>39</v>
      </c>
      <c r="B2" s="200"/>
      <c r="C2" s="200"/>
      <c r="D2" s="200"/>
      <c r="E2" s="200"/>
      <c r="F2" s="200"/>
      <c r="G2" s="200"/>
    </row>
  </sheetData>
  <sheetProtection algorithmName="SHA-512" hashValue="EauodZ6Bv8piad84wTrzfVoeJH4F5tJ5CaoR3dnmmy9+9nDSflBxU3oOZ4ZSOjvrgnQ0b7PrrkcxC3rh9T9uJw==" saltValue="pUL86XopOXqfX3ysCyq2m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opLeftCell="B1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6" t="s">
        <v>41</v>
      </c>
      <c r="C1" s="237"/>
      <c r="D1" s="237"/>
      <c r="E1" s="237"/>
      <c r="F1" s="237"/>
      <c r="G1" s="237"/>
      <c r="H1" s="237"/>
      <c r="I1" s="237"/>
      <c r="J1" s="238"/>
    </row>
    <row r="2" spans="1:15" ht="36" customHeight="1" x14ac:dyDescent="0.2">
      <c r="A2" s="2"/>
      <c r="B2" s="78" t="s">
        <v>22</v>
      </c>
      <c r="C2" s="79"/>
      <c r="D2" s="80" t="s">
        <v>49</v>
      </c>
      <c r="E2" s="242" t="s">
        <v>50</v>
      </c>
      <c r="F2" s="243"/>
      <c r="G2" s="243"/>
      <c r="H2" s="243"/>
      <c r="I2" s="243"/>
      <c r="J2" s="244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45" t="s">
        <v>46</v>
      </c>
      <c r="F3" s="246"/>
      <c r="G3" s="246"/>
      <c r="H3" s="246"/>
      <c r="I3" s="246"/>
      <c r="J3" s="247"/>
    </row>
    <row r="4" spans="1:15" ht="23.25" customHeight="1" x14ac:dyDescent="0.2">
      <c r="A4" s="76">
        <v>21556</v>
      </c>
      <c r="B4" s="83" t="s">
        <v>48</v>
      </c>
      <c r="C4" s="84"/>
      <c r="D4" s="85" t="s">
        <v>43</v>
      </c>
      <c r="E4" s="225" t="s">
        <v>44</v>
      </c>
      <c r="F4" s="226"/>
      <c r="G4" s="226"/>
      <c r="H4" s="226"/>
      <c r="I4" s="226"/>
      <c r="J4" s="227"/>
    </row>
    <row r="5" spans="1:15" ht="24" customHeight="1" x14ac:dyDescent="0.2">
      <c r="A5" s="2"/>
      <c r="B5" s="31" t="s">
        <v>42</v>
      </c>
      <c r="D5" s="230" t="s">
        <v>51</v>
      </c>
      <c r="E5" s="231"/>
      <c r="F5" s="231"/>
      <c r="G5" s="231"/>
      <c r="H5" s="18" t="s">
        <v>40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32" t="s">
        <v>52</v>
      </c>
      <c r="E6" s="233"/>
      <c r="F6" s="233"/>
      <c r="G6" s="233"/>
      <c r="H6" s="18" t="s">
        <v>34</v>
      </c>
      <c r="I6" s="86" t="s">
        <v>56</v>
      </c>
      <c r="J6" s="8"/>
    </row>
    <row r="7" spans="1:15" ht="15.75" customHeight="1" x14ac:dyDescent="0.2">
      <c r="A7" s="2"/>
      <c r="B7" s="29"/>
      <c r="C7" s="56"/>
      <c r="D7" s="77" t="s">
        <v>54</v>
      </c>
      <c r="E7" s="234" t="s">
        <v>53</v>
      </c>
      <c r="F7" s="235"/>
      <c r="G7" s="23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9"/>
      <c r="E11" s="249"/>
      <c r="F11" s="249"/>
      <c r="G11" s="249"/>
      <c r="H11" s="18" t="s">
        <v>40</v>
      </c>
      <c r="I11" s="88"/>
      <c r="J11" s="8"/>
    </row>
    <row r="12" spans="1:15" ht="15.75" customHeight="1" x14ac:dyDescent="0.2">
      <c r="A12" s="2"/>
      <c r="B12" s="28"/>
      <c r="C12" s="55"/>
      <c r="D12" s="224"/>
      <c r="E12" s="224"/>
      <c r="F12" s="224"/>
      <c r="G12" s="224"/>
      <c r="H12" s="18" t="s">
        <v>34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28"/>
      <c r="F13" s="229"/>
      <c r="G13" s="22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8"/>
      <c r="F15" s="248"/>
      <c r="G15" s="250"/>
      <c r="H15" s="250"/>
      <c r="I15" s="250" t="s">
        <v>29</v>
      </c>
      <c r="J15" s="251"/>
    </row>
    <row r="16" spans="1:15" ht="23.25" customHeight="1" x14ac:dyDescent="0.2">
      <c r="A16" s="141" t="s">
        <v>24</v>
      </c>
      <c r="B16" s="38" t="s">
        <v>24</v>
      </c>
      <c r="C16" s="62"/>
      <c r="D16" s="63"/>
      <c r="E16" s="213"/>
      <c r="F16" s="214"/>
      <c r="G16" s="213"/>
      <c r="H16" s="214"/>
      <c r="I16" s="213">
        <f>SUMIF(F50:F62,A16,I50:I62)+SUMIF(F50:F62,"PSU",I50:I62)</f>
        <v>0</v>
      </c>
      <c r="J16" s="215"/>
    </row>
    <row r="17" spans="1:10" ht="23.25" customHeight="1" x14ac:dyDescent="0.2">
      <c r="A17" s="141" t="s">
        <v>25</v>
      </c>
      <c r="B17" s="38" t="s">
        <v>25</v>
      </c>
      <c r="C17" s="62"/>
      <c r="D17" s="63"/>
      <c r="E17" s="213"/>
      <c r="F17" s="214"/>
      <c r="G17" s="213"/>
      <c r="H17" s="214"/>
      <c r="I17" s="213">
        <f>SUMIF(F50:F62,A17,I50:I62)</f>
        <v>0</v>
      </c>
      <c r="J17" s="215"/>
    </row>
    <row r="18" spans="1:10" ht="23.25" customHeight="1" x14ac:dyDescent="0.2">
      <c r="A18" s="141" t="s">
        <v>26</v>
      </c>
      <c r="B18" s="38" t="s">
        <v>26</v>
      </c>
      <c r="C18" s="62"/>
      <c r="D18" s="63"/>
      <c r="E18" s="213"/>
      <c r="F18" s="214"/>
      <c r="G18" s="213"/>
      <c r="H18" s="214"/>
      <c r="I18" s="213">
        <f>SUMIF(F50:F62,A18,I50:I62)</f>
        <v>0</v>
      </c>
      <c r="J18" s="215"/>
    </row>
    <row r="19" spans="1:10" ht="23.25" customHeight="1" x14ac:dyDescent="0.2">
      <c r="A19" s="141" t="s">
        <v>88</v>
      </c>
      <c r="B19" s="38" t="s">
        <v>27</v>
      </c>
      <c r="C19" s="62"/>
      <c r="D19" s="63"/>
      <c r="E19" s="213"/>
      <c r="F19" s="214"/>
      <c r="G19" s="213"/>
      <c r="H19" s="214"/>
      <c r="I19" s="213">
        <f>SUMIF(F50:F62,A19,I50:I62)</f>
        <v>0</v>
      </c>
      <c r="J19" s="215"/>
    </row>
    <row r="20" spans="1:10" ht="23.25" customHeight="1" x14ac:dyDescent="0.2">
      <c r="A20" s="141" t="s">
        <v>89</v>
      </c>
      <c r="B20" s="38" t="s">
        <v>28</v>
      </c>
      <c r="C20" s="62"/>
      <c r="D20" s="63"/>
      <c r="E20" s="213"/>
      <c r="F20" s="214"/>
      <c r="G20" s="213"/>
      <c r="H20" s="214"/>
      <c r="I20" s="213">
        <f>SUMIF(F50:F62,A20,I50:I62)</f>
        <v>0</v>
      </c>
      <c r="J20" s="215"/>
    </row>
    <row r="21" spans="1:10" ht="23.25" customHeight="1" x14ac:dyDescent="0.2">
      <c r="A21" s="2"/>
      <c r="B21" s="48" t="s">
        <v>29</v>
      </c>
      <c r="C21" s="64"/>
      <c r="D21" s="65"/>
      <c r="E21" s="216"/>
      <c r="F21" s="252"/>
      <c r="G21" s="216"/>
      <c r="H21" s="252"/>
      <c r="I21" s="216">
        <f>SUM(I16:J20)</f>
        <v>0</v>
      </c>
      <c r="J21" s="21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1">
        <f>ZakladDPHSniVypocet</f>
        <v>0</v>
      </c>
      <c r="H23" s="212"/>
      <c r="I23" s="21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9">
        <f>IF(A24&gt;50, ROUNDUP(A23, 0), ROUNDDOWN(A23, 0))</f>
        <v>0</v>
      </c>
      <c r="H24" s="210"/>
      <c r="I24" s="21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1">
        <f>ZakladDPHZaklVypocet</f>
        <v>0</v>
      </c>
      <c r="H25" s="212"/>
      <c r="I25" s="21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9">
        <f>IF(A26&gt;50, ROUNDUP(A25, 0), ROUNDDOWN(A25, 0))</f>
        <v>0</v>
      </c>
      <c r="H26" s="240"/>
      <c r="I26" s="24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41">
        <f>CenaCelkem-(ZakladDPHSni+DPHSni+ZakladDPHZakl+DPHZakl)</f>
        <v>0</v>
      </c>
      <c r="H27" s="241"/>
      <c r="I27" s="241"/>
      <c r="J27" s="41" t="str">
        <f t="shared" si="0"/>
        <v>CZK</v>
      </c>
    </row>
    <row r="28" spans="1:10" ht="27.75" hidden="1" customHeight="1" thickBot="1" x14ac:dyDescent="0.25">
      <c r="A28" s="2"/>
      <c r="B28" s="115" t="s">
        <v>23</v>
      </c>
      <c r="C28" s="116"/>
      <c r="D28" s="116"/>
      <c r="E28" s="117"/>
      <c r="F28" s="118"/>
      <c r="G28" s="219">
        <f>ZakladDPHSniVypocet+ZakladDPHZaklVypocet</f>
        <v>0</v>
      </c>
      <c r="H28" s="219"/>
      <c r="I28" s="219"/>
      <c r="J28" s="11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5" t="s">
        <v>35</v>
      </c>
      <c r="C29" s="120"/>
      <c r="D29" s="120"/>
      <c r="E29" s="120"/>
      <c r="F29" s="121"/>
      <c r="G29" s="218">
        <f>IF(A29&gt;50, ROUNDUP(A27, 0), ROUNDDOWN(A27, 0))</f>
        <v>0</v>
      </c>
      <c r="H29" s="218"/>
      <c r="I29" s="218"/>
      <c r="J29" s="122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0"/>
      <c r="E34" s="221"/>
      <c r="G34" s="222"/>
      <c r="H34" s="223"/>
      <c r="I34" s="223"/>
      <c r="J34" s="25"/>
    </row>
    <row r="35" spans="1:10" ht="12.75" customHeight="1" x14ac:dyDescent="0.2">
      <c r="A35" s="2"/>
      <c r="B35" s="2"/>
      <c r="D35" s="208" t="s">
        <v>2</v>
      </c>
      <c r="E35" s="20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37</v>
      </c>
      <c r="B38" s="96" t="s">
        <v>17</v>
      </c>
      <c r="C38" s="97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57</v>
      </c>
      <c r="C39" s="203"/>
      <c r="D39" s="203"/>
      <c r="E39" s="203"/>
      <c r="F39" s="102">
        <f>'IO01 D.3.1 Pol'!AE90</f>
        <v>0</v>
      </c>
      <c r="G39" s="103">
        <f>'IO01 D.3.1 Pol'!AF90</f>
        <v>0</v>
      </c>
      <c r="H39" s="104">
        <f>(F39*SazbaDPH1/100)+(G39*SazbaDPH2/100)</f>
        <v>0</v>
      </c>
      <c r="I39" s="104">
        <f>F39+G39+H39</f>
        <v>0</v>
      </c>
      <c r="J39" s="105" t="str" cm="1">
        <f t="array" ref="J39">IF(CenaCelkemVypocet=0,"",I39/CenaCelkemVypocet*100)</f>
        <v/>
      </c>
    </row>
    <row r="40" spans="1:10" ht="25.5" hidden="1" customHeight="1" x14ac:dyDescent="0.2">
      <c r="A40" s="91">
        <v>2</v>
      </c>
      <c r="B40" s="106"/>
      <c r="C40" s="204" t="s">
        <v>58</v>
      </c>
      <c r="D40" s="204"/>
      <c r="E40" s="204"/>
      <c r="F40" s="107"/>
      <c r="G40" s="108"/>
      <c r="H40" s="108">
        <f>(F40*SazbaDPH1/100)+(G40*SazbaDPH2/100)</f>
        <v>0</v>
      </c>
      <c r="I40" s="108"/>
      <c r="J40" s="109"/>
    </row>
    <row r="41" spans="1:10" ht="25.5" hidden="1" customHeight="1" x14ac:dyDescent="0.2">
      <c r="A41" s="91">
        <v>2</v>
      </c>
      <c r="B41" s="106" t="s">
        <v>45</v>
      </c>
      <c r="C41" s="204" t="s">
        <v>46</v>
      </c>
      <c r="D41" s="204"/>
      <c r="E41" s="204"/>
      <c r="F41" s="107">
        <f>'IO01 D.3.1 Pol'!AE90</f>
        <v>0</v>
      </c>
      <c r="G41" s="108">
        <f>'IO01 D.3.1 Pol'!AF90</f>
        <v>0</v>
      </c>
      <c r="H41" s="108">
        <f>(F41*SazbaDPH1/100)+(G41*SazbaDPH2/100)</f>
        <v>0</v>
      </c>
      <c r="I41" s="108">
        <f>F41+G41+H41</f>
        <v>0</v>
      </c>
      <c r="J41" s="109" t="str" cm="1">
        <f t="array" ref="J41">IF(CenaCelkemVypocet=0,"",I41/CenaCelkemVypocet*100)</f>
        <v/>
      </c>
    </row>
    <row r="42" spans="1:10" ht="25.5" hidden="1" customHeight="1" x14ac:dyDescent="0.2">
      <c r="A42" s="91">
        <v>3</v>
      </c>
      <c r="B42" s="110" t="s">
        <v>43</v>
      </c>
      <c r="C42" s="203" t="s">
        <v>44</v>
      </c>
      <c r="D42" s="203"/>
      <c r="E42" s="203"/>
      <c r="F42" s="111">
        <f>'IO01 D.3.1 Pol'!AE90</f>
        <v>0</v>
      </c>
      <c r="G42" s="104">
        <f>'IO01 D.3.1 Pol'!AF90</f>
        <v>0</v>
      </c>
      <c r="H42" s="104">
        <f>(F42*SazbaDPH1/100)+(G42*SazbaDPH2/100)</f>
        <v>0</v>
      </c>
      <c r="I42" s="104">
        <f>F42+G42+H42</f>
        <v>0</v>
      </c>
      <c r="J42" s="105" t="str" cm="1">
        <f t="array" ref="J42">IF(CenaCelkemVypocet=0,"",I42/CenaCelkemVypocet*100)</f>
        <v/>
      </c>
    </row>
    <row r="43" spans="1:10" ht="25.5" hidden="1" customHeight="1" x14ac:dyDescent="0.2">
      <c r="A43" s="91"/>
      <c r="B43" s="205" t="s">
        <v>59</v>
      </c>
      <c r="C43" s="206"/>
      <c r="D43" s="206"/>
      <c r="E43" s="207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3">
        <f>SUMIF(A39:A42,"=1",I39:I42)</f>
        <v>0</v>
      </c>
      <c r="J43" s="114">
        <f>SUMIF(A39:A42,"=1",J39:J42)</f>
        <v>0</v>
      </c>
    </row>
    <row r="47" spans="1:10" ht="15.75" x14ac:dyDescent="0.25">
      <c r="B47" s="123" t="s">
        <v>61</v>
      </c>
    </row>
    <row r="49" spans="1:10" ht="25.5" customHeight="1" x14ac:dyDescent="0.2">
      <c r="A49" s="125"/>
      <c r="B49" s="128" t="s">
        <v>17</v>
      </c>
      <c r="C49" s="128" t="s">
        <v>5</v>
      </c>
      <c r="D49" s="129"/>
      <c r="E49" s="129"/>
      <c r="F49" s="130" t="s">
        <v>62</v>
      </c>
      <c r="G49" s="130"/>
      <c r="H49" s="130"/>
      <c r="I49" s="130" t="s">
        <v>29</v>
      </c>
      <c r="J49" s="130" t="s">
        <v>0</v>
      </c>
    </row>
    <row r="50" spans="1:10" ht="36.75" customHeight="1" x14ac:dyDescent="0.2">
      <c r="A50" s="126"/>
      <c r="B50" s="131" t="s">
        <v>63</v>
      </c>
      <c r="C50" s="201" t="s">
        <v>64</v>
      </c>
      <c r="D50" s="202"/>
      <c r="E50" s="202"/>
      <c r="F50" s="137" t="s">
        <v>24</v>
      </c>
      <c r="G50" s="138"/>
      <c r="H50" s="138"/>
      <c r="I50" s="138">
        <f>'IO01 D.3.1 Pol'!G8</f>
        <v>0</v>
      </c>
      <c r="J50" s="135" t="str">
        <f>IF(I63=0,"",I50/I63*100)</f>
        <v/>
      </c>
    </row>
    <row r="51" spans="1:10" ht="36.75" customHeight="1" x14ac:dyDescent="0.2">
      <c r="A51" s="126"/>
      <c r="B51" s="131" t="s">
        <v>65</v>
      </c>
      <c r="C51" s="201" t="s">
        <v>66</v>
      </c>
      <c r="D51" s="202"/>
      <c r="E51" s="202"/>
      <c r="F51" s="137" t="s">
        <v>24</v>
      </c>
      <c r="G51" s="138"/>
      <c r="H51" s="138"/>
      <c r="I51" s="138">
        <f>'IO01 D.3.1 Pol'!G23</f>
        <v>0</v>
      </c>
      <c r="J51" s="135" t="str">
        <f>IF(I63=0,"",I51/I63*100)</f>
        <v/>
      </c>
    </row>
    <row r="52" spans="1:10" ht="36.75" customHeight="1" x14ac:dyDescent="0.2">
      <c r="A52" s="126"/>
      <c r="B52" s="131" t="s">
        <v>67</v>
      </c>
      <c r="C52" s="201" t="s">
        <v>68</v>
      </c>
      <c r="D52" s="202"/>
      <c r="E52" s="202"/>
      <c r="F52" s="137" t="s">
        <v>24</v>
      </c>
      <c r="G52" s="138"/>
      <c r="H52" s="138"/>
      <c r="I52" s="138">
        <f>'IO01 D.3.1 Pol'!G26</f>
        <v>0</v>
      </c>
      <c r="J52" s="135" t="str">
        <f>IF(I63=0,"",I52/I63*100)</f>
        <v/>
      </c>
    </row>
    <row r="53" spans="1:10" ht="36.75" customHeight="1" x14ac:dyDescent="0.2">
      <c r="A53" s="126"/>
      <c r="B53" s="131" t="s">
        <v>69</v>
      </c>
      <c r="C53" s="201" t="s">
        <v>70</v>
      </c>
      <c r="D53" s="202"/>
      <c r="E53" s="202"/>
      <c r="F53" s="137" t="s">
        <v>24</v>
      </c>
      <c r="G53" s="138"/>
      <c r="H53" s="138"/>
      <c r="I53" s="138">
        <f>'IO01 D.3.1 Pol'!G29</f>
        <v>0</v>
      </c>
      <c r="J53" s="135" t="str">
        <f>IF(I63=0,"",I53/I63*100)</f>
        <v/>
      </c>
    </row>
    <row r="54" spans="1:10" ht="36.75" customHeight="1" x14ac:dyDescent="0.2">
      <c r="A54" s="126"/>
      <c r="B54" s="131" t="s">
        <v>71</v>
      </c>
      <c r="C54" s="201" t="s">
        <v>72</v>
      </c>
      <c r="D54" s="202"/>
      <c r="E54" s="202"/>
      <c r="F54" s="137" t="s">
        <v>24</v>
      </c>
      <c r="G54" s="138"/>
      <c r="H54" s="138"/>
      <c r="I54" s="138">
        <f>'IO01 D.3.1 Pol'!G31</f>
        <v>0</v>
      </c>
      <c r="J54" s="135" t="str">
        <f>IF(I63=0,"",I54/I63*100)</f>
        <v/>
      </c>
    </row>
    <row r="55" spans="1:10" ht="36.75" customHeight="1" x14ac:dyDescent="0.2">
      <c r="A55" s="126"/>
      <c r="B55" s="131" t="s">
        <v>73</v>
      </c>
      <c r="C55" s="201" t="s">
        <v>74</v>
      </c>
      <c r="D55" s="202"/>
      <c r="E55" s="202"/>
      <c r="F55" s="137" t="s">
        <v>24</v>
      </c>
      <c r="G55" s="138"/>
      <c r="H55" s="138"/>
      <c r="I55" s="138">
        <f>'IO01 D.3.1 Pol'!G49</f>
        <v>0</v>
      </c>
      <c r="J55" s="135" t="str">
        <f>IF(I63=0,"",I55/I63*100)</f>
        <v/>
      </c>
    </row>
    <row r="56" spans="1:10" ht="36.75" customHeight="1" x14ac:dyDescent="0.2">
      <c r="A56" s="126"/>
      <c r="B56" s="131" t="s">
        <v>75</v>
      </c>
      <c r="C56" s="201" t="s">
        <v>76</v>
      </c>
      <c r="D56" s="202"/>
      <c r="E56" s="202"/>
      <c r="F56" s="137" t="s">
        <v>24</v>
      </c>
      <c r="G56" s="138"/>
      <c r="H56" s="138"/>
      <c r="I56" s="138">
        <f>'IO01 D.3.1 Pol'!G53</f>
        <v>0</v>
      </c>
      <c r="J56" s="135" t="str">
        <f>IF(I63=0,"",I56/I63*100)</f>
        <v/>
      </c>
    </row>
    <row r="57" spans="1:10" ht="36.75" customHeight="1" x14ac:dyDescent="0.2">
      <c r="A57" s="126"/>
      <c r="B57" s="131" t="s">
        <v>77</v>
      </c>
      <c r="C57" s="201" t="s">
        <v>78</v>
      </c>
      <c r="D57" s="202"/>
      <c r="E57" s="202"/>
      <c r="F57" s="137" t="s">
        <v>24</v>
      </c>
      <c r="G57" s="138"/>
      <c r="H57" s="138"/>
      <c r="I57" s="138">
        <f>'IO01 D.3.1 Pol'!G58</f>
        <v>0</v>
      </c>
      <c r="J57" s="135" t="str">
        <f>IF(I63=0,"",I57/I63*100)</f>
        <v/>
      </c>
    </row>
    <row r="58" spans="1:10" ht="36.75" customHeight="1" x14ac:dyDescent="0.2">
      <c r="A58" s="126"/>
      <c r="B58" s="131" t="s">
        <v>79</v>
      </c>
      <c r="C58" s="201" t="s">
        <v>80</v>
      </c>
      <c r="D58" s="202"/>
      <c r="E58" s="202"/>
      <c r="F58" s="137" t="s">
        <v>24</v>
      </c>
      <c r="G58" s="138"/>
      <c r="H58" s="138"/>
      <c r="I58" s="138">
        <f>'IO01 D.3.1 Pol'!G63</f>
        <v>0</v>
      </c>
      <c r="J58" s="135" t="str">
        <f>IF(I63=0,"",I58/I63*100)</f>
        <v/>
      </c>
    </row>
    <row r="59" spans="1:10" ht="36.75" customHeight="1" x14ac:dyDescent="0.2">
      <c r="A59" s="126"/>
      <c r="B59" s="131" t="s">
        <v>81</v>
      </c>
      <c r="C59" s="201" t="s">
        <v>82</v>
      </c>
      <c r="D59" s="202"/>
      <c r="E59" s="202"/>
      <c r="F59" s="137" t="s">
        <v>24</v>
      </c>
      <c r="G59" s="138"/>
      <c r="H59" s="138"/>
      <c r="I59" s="138">
        <f>'IO01 D.3.1 Pol'!G69</f>
        <v>0</v>
      </c>
      <c r="J59" s="135" t="str">
        <f>IF(I63=0,"",I59/I63*100)</f>
        <v/>
      </c>
    </row>
    <row r="60" spans="1:10" ht="36.75" customHeight="1" x14ac:dyDescent="0.2">
      <c r="A60" s="126"/>
      <c r="B60" s="131" t="s">
        <v>83</v>
      </c>
      <c r="C60" s="201" t="s">
        <v>84</v>
      </c>
      <c r="D60" s="202"/>
      <c r="E60" s="202"/>
      <c r="F60" s="137" t="s">
        <v>25</v>
      </c>
      <c r="G60" s="138"/>
      <c r="H60" s="138"/>
      <c r="I60" s="138">
        <f>'IO01 D.3.1 Pol'!G71</f>
        <v>0</v>
      </c>
      <c r="J60" s="135" t="str">
        <f>IF(I63=0,"",I60/I63*100)</f>
        <v/>
      </c>
    </row>
    <row r="61" spans="1:10" ht="36.75" customHeight="1" x14ac:dyDescent="0.2">
      <c r="A61" s="126"/>
      <c r="B61" s="131" t="s">
        <v>85</v>
      </c>
      <c r="C61" s="201" t="s">
        <v>86</v>
      </c>
      <c r="D61" s="202"/>
      <c r="E61" s="202"/>
      <c r="F61" s="137" t="s">
        <v>87</v>
      </c>
      <c r="G61" s="138"/>
      <c r="H61" s="138"/>
      <c r="I61" s="138">
        <f>'IO01 D.3.1 Pol'!G75</f>
        <v>0</v>
      </c>
      <c r="J61" s="135" t="str">
        <f>IF(I63=0,"",I61/I63*100)</f>
        <v/>
      </c>
    </row>
    <row r="62" spans="1:10" ht="36.75" customHeight="1" x14ac:dyDescent="0.2">
      <c r="A62" s="126"/>
      <c r="B62" s="131" t="s">
        <v>88</v>
      </c>
      <c r="C62" s="201" t="s">
        <v>27</v>
      </c>
      <c r="D62" s="202"/>
      <c r="E62" s="202"/>
      <c r="F62" s="137" t="s">
        <v>88</v>
      </c>
      <c r="G62" s="138"/>
      <c r="H62" s="138"/>
      <c r="I62" s="138">
        <f>'IO01 D.3.1 Pol'!G85</f>
        <v>0</v>
      </c>
      <c r="J62" s="135" t="str">
        <f>IF(I63=0,"",I62/I63*100)</f>
        <v/>
      </c>
    </row>
    <row r="63" spans="1:10" ht="25.5" customHeight="1" x14ac:dyDescent="0.2">
      <c r="A63" s="127"/>
      <c r="B63" s="132" t="s">
        <v>1</v>
      </c>
      <c r="C63" s="133"/>
      <c r="D63" s="134"/>
      <c r="E63" s="134"/>
      <c r="F63" s="139"/>
      <c r="G63" s="140"/>
      <c r="H63" s="140"/>
      <c r="I63" s="140">
        <f>SUM(I50:I62)</f>
        <v>0</v>
      </c>
      <c r="J63" s="136">
        <f>SUM(J50:J62)</f>
        <v>0</v>
      </c>
    </row>
    <row r="64" spans="1:10" x14ac:dyDescent="0.2">
      <c r="F64" s="89"/>
      <c r="G64" s="89"/>
      <c r="H64" s="89"/>
      <c r="I64" s="89"/>
      <c r="J64" s="90"/>
    </row>
    <row r="65" spans="6:10" x14ac:dyDescent="0.2">
      <c r="F65" s="89"/>
      <c r="G65" s="89"/>
      <c r="H65" s="89"/>
      <c r="I65" s="89"/>
      <c r="J65" s="90"/>
    </row>
    <row r="66" spans="6:10" x14ac:dyDescent="0.2">
      <c r="F66" s="89"/>
      <c r="G66" s="89"/>
      <c r="H66" s="89"/>
      <c r="I66" s="89"/>
      <c r="J66" s="90"/>
    </row>
  </sheetData>
  <sheetProtection algorithmName="SHA-512" hashValue="nvh01tWW7d5EenqX+urq9FdmoTvMjVxX+vgIeXCB9PY752FwrTTzihkbvCz3/lXtIqbRqENYHEQxWfo68qOiLg==" saltValue="7qMQbt5zwuYPeDPQ5P7z9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0:E50"/>
    <mergeCell ref="C51:E51"/>
    <mergeCell ref="C52:E52"/>
    <mergeCell ref="C53:E53"/>
    <mergeCell ref="C54:E54"/>
    <mergeCell ref="C60:E60"/>
    <mergeCell ref="C61:E61"/>
    <mergeCell ref="C62:E62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3" t="s">
        <v>6</v>
      </c>
      <c r="B1" s="253"/>
      <c r="C1" s="254"/>
      <c r="D1" s="253"/>
      <c r="E1" s="253"/>
      <c r="F1" s="253"/>
      <c r="G1" s="253"/>
    </row>
    <row r="2" spans="1:7" ht="24.95" customHeight="1" x14ac:dyDescent="0.2">
      <c r="A2" s="50" t="s">
        <v>7</v>
      </c>
      <c r="B2" s="49"/>
      <c r="C2" s="255"/>
      <c r="D2" s="255"/>
      <c r="E2" s="255"/>
      <c r="F2" s="255"/>
      <c r="G2" s="256"/>
    </row>
    <row r="3" spans="1:7" ht="24.95" customHeight="1" x14ac:dyDescent="0.2">
      <c r="A3" s="50" t="s">
        <v>8</v>
      </c>
      <c r="B3" s="49"/>
      <c r="C3" s="255"/>
      <c r="D3" s="255"/>
      <c r="E3" s="255"/>
      <c r="F3" s="255"/>
      <c r="G3" s="256"/>
    </row>
    <row r="4" spans="1:7" ht="24.95" customHeight="1" x14ac:dyDescent="0.2">
      <c r="A4" s="50" t="s">
        <v>9</v>
      </c>
      <c r="B4" s="49"/>
      <c r="C4" s="255"/>
      <c r="D4" s="255"/>
      <c r="E4" s="255"/>
      <c r="F4" s="255"/>
      <c r="G4" s="256"/>
    </row>
    <row r="5" spans="1:7" x14ac:dyDescent="0.2">
      <c r="B5" s="4"/>
      <c r="C5" s="5"/>
      <c r="D5" s="6"/>
    </row>
  </sheetData>
  <sheetProtection algorithmName="SHA-512" hashValue="gRNqOdgIIFenaCFr3LuOYyCtg2KHud09Pu9wRnvGZIPPcZeDf6dKCno/c1G2tS4R17Rd535ckr529nfgakBOeQ==" saltValue="FAosSUQdCbp3eWnTZu6WB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68" activePane="bottomLeft" state="frozen"/>
      <selection pane="bottomLeft" activeCell="F73" sqref="F73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90</v>
      </c>
      <c r="B1" s="265"/>
      <c r="C1" s="265"/>
      <c r="D1" s="265"/>
      <c r="E1" s="265"/>
      <c r="F1" s="265"/>
      <c r="G1" s="265"/>
      <c r="AG1" t="s">
        <v>91</v>
      </c>
    </row>
    <row r="2" spans="1:60" ht="24.95" customHeight="1" x14ac:dyDescent="0.2">
      <c r="A2" s="142" t="s">
        <v>7</v>
      </c>
      <c r="B2" s="49" t="s">
        <v>49</v>
      </c>
      <c r="C2" s="266" t="s">
        <v>50</v>
      </c>
      <c r="D2" s="267"/>
      <c r="E2" s="267"/>
      <c r="F2" s="267"/>
      <c r="G2" s="268"/>
      <c r="AG2" t="s">
        <v>92</v>
      </c>
    </row>
    <row r="3" spans="1:60" ht="24.95" customHeight="1" x14ac:dyDescent="0.2">
      <c r="A3" s="142" t="s">
        <v>8</v>
      </c>
      <c r="B3" s="49" t="s">
        <v>45</v>
      </c>
      <c r="C3" s="266" t="s">
        <v>46</v>
      </c>
      <c r="D3" s="267"/>
      <c r="E3" s="267"/>
      <c r="F3" s="267"/>
      <c r="G3" s="268"/>
      <c r="AC3" s="124" t="s">
        <v>93</v>
      </c>
      <c r="AG3" t="s">
        <v>94</v>
      </c>
    </row>
    <row r="4" spans="1:60" ht="24.95" customHeight="1" x14ac:dyDescent="0.2">
      <c r="A4" s="143" t="s">
        <v>9</v>
      </c>
      <c r="B4" s="144" t="s">
        <v>43</v>
      </c>
      <c r="C4" s="269" t="s">
        <v>44</v>
      </c>
      <c r="D4" s="270"/>
      <c r="E4" s="270"/>
      <c r="F4" s="270"/>
      <c r="G4" s="271"/>
      <c r="AG4" t="s">
        <v>95</v>
      </c>
    </row>
    <row r="5" spans="1:60" x14ac:dyDescent="0.2">
      <c r="D5" s="10"/>
    </row>
    <row r="6" spans="1:60" ht="38.25" x14ac:dyDescent="0.2">
      <c r="A6" s="146" t="s">
        <v>96</v>
      </c>
      <c r="B6" s="148" t="s">
        <v>97</v>
      </c>
      <c r="C6" s="148" t="s">
        <v>98</v>
      </c>
      <c r="D6" s="147" t="s">
        <v>99</v>
      </c>
      <c r="E6" s="146" t="s">
        <v>100</v>
      </c>
      <c r="F6" s="145" t="s">
        <v>101</v>
      </c>
      <c r="G6" s="146" t="s">
        <v>29</v>
      </c>
      <c r="H6" s="149" t="s">
        <v>30</v>
      </c>
      <c r="I6" s="149" t="s">
        <v>102</v>
      </c>
      <c r="J6" s="149" t="s">
        <v>31</v>
      </c>
      <c r="K6" s="149" t="s">
        <v>103</v>
      </c>
      <c r="L6" s="149" t="s">
        <v>104</v>
      </c>
      <c r="M6" s="149" t="s">
        <v>105</v>
      </c>
      <c r="N6" s="149" t="s">
        <v>106</v>
      </c>
      <c r="O6" s="149" t="s">
        <v>107</v>
      </c>
      <c r="P6" s="149" t="s">
        <v>108</v>
      </c>
      <c r="Q6" s="149" t="s">
        <v>109</v>
      </c>
      <c r="R6" s="149" t="s">
        <v>110</v>
      </c>
      <c r="S6" s="149" t="s">
        <v>111</v>
      </c>
      <c r="T6" s="149" t="s">
        <v>112</v>
      </c>
      <c r="U6" s="149" t="s">
        <v>113</v>
      </c>
      <c r="V6" s="149" t="s">
        <v>114</v>
      </c>
      <c r="W6" s="149" t="s">
        <v>115</v>
      </c>
      <c r="X6" s="149" t="s">
        <v>116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8" t="s">
        <v>117</v>
      </c>
      <c r="B8" s="169" t="s">
        <v>63</v>
      </c>
      <c r="C8" s="191" t="s">
        <v>64</v>
      </c>
      <c r="D8" s="170"/>
      <c r="E8" s="171"/>
      <c r="F8" s="172"/>
      <c r="G8" s="172">
        <f>SUMIF(AG9:AG22,"&lt;&gt;NOR",G9:G22)</f>
        <v>0</v>
      </c>
      <c r="H8" s="172"/>
      <c r="I8" s="172">
        <f>SUM(I9:I22)</f>
        <v>0</v>
      </c>
      <c r="J8" s="172"/>
      <c r="K8" s="172">
        <f>SUM(K9:K22)</f>
        <v>0</v>
      </c>
      <c r="L8" s="172"/>
      <c r="M8" s="172">
        <f>SUM(M9:M22)</f>
        <v>0</v>
      </c>
      <c r="N8" s="172"/>
      <c r="O8" s="172">
        <f>SUM(O9:O22)</f>
        <v>17.850000000000001</v>
      </c>
      <c r="P8" s="172"/>
      <c r="Q8" s="172">
        <f>SUM(Q9:Q22)</f>
        <v>26.4</v>
      </c>
      <c r="R8" s="172"/>
      <c r="S8" s="172"/>
      <c r="T8" s="173"/>
      <c r="U8" s="167"/>
      <c r="V8" s="167">
        <f>SUM(V9:V22)</f>
        <v>43.1</v>
      </c>
      <c r="W8" s="167"/>
      <c r="X8" s="167"/>
      <c r="AG8" t="s">
        <v>118</v>
      </c>
    </row>
    <row r="9" spans="1:60" outlineLevel="1" x14ac:dyDescent="0.2">
      <c r="A9" s="174">
        <v>1</v>
      </c>
      <c r="B9" s="175" t="s">
        <v>119</v>
      </c>
      <c r="C9" s="192" t="s">
        <v>120</v>
      </c>
      <c r="D9" s="176" t="s">
        <v>121</v>
      </c>
      <c r="E9" s="177">
        <v>120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0.22</v>
      </c>
      <c r="Q9" s="179">
        <f>ROUND(E9*P9,2)</f>
        <v>26.4</v>
      </c>
      <c r="R9" s="179" t="s">
        <v>122</v>
      </c>
      <c r="S9" s="179" t="s">
        <v>123</v>
      </c>
      <c r="T9" s="180" t="s">
        <v>124</v>
      </c>
      <c r="U9" s="160">
        <v>0.14299999999999999</v>
      </c>
      <c r="V9" s="160">
        <f>ROUND(E9*U9,2)</f>
        <v>17.16</v>
      </c>
      <c r="W9" s="160"/>
      <c r="X9" s="160" t="s">
        <v>125</v>
      </c>
      <c r="Y9" s="150"/>
      <c r="Z9" s="150"/>
      <c r="AA9" s="150"/>
      <c r="AB9" s="150"/>
      <c r="AC9" s="150"/>
      <c r="AD9" s="150"/>
      <c r="AE9" s="150"/>
      <c r="AF9" s="150"/>
      <c r="AG9" s="150" t="s">
        <v>126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61" t="s">
        <v>127</v>
      </c>
      <c r="D10" s="262"/>
      <c r="E10" s="262"/>
      <c r="F10" s="262"/>
      <c r="G10" s="262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0"/>
      <c r="Z10" s="150"/>
      <c r="AA10" s="150"/>
      <c r="AB10" s="150"/>
      <c r="AC10" s="150"/>
      <c r="AD10" s="150"/>
      <c r="AE10" s="150"/>
      <c r="AF10" s="150"/>
      <c r="AG10" s="150" t="s">
        <v>128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81" t="str">
        <f>C10</f>
        <v>s vybouráním lože, s přemístěním hmot na skládku na vzdálenost do 3 m nebo naložením na dopravní prostředek</v>
      </c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93" t="s">
        <v>129</v>
      </c>
      <c r="D11" s="162"/>
      <c r="E11" s="163">
        <v>120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0"/>
      <c r="Z11" s="150"/>
      <c r="AA11" s="150"/>
      <c r="AB11" s="150"/>
      <c r="AC11" s="150"/>
      <c r="AD11" s="150"/>
      <c r="AE11" s="150"/>
      <c r="AF11" s="150"/>
      <c r="AG11" s="150" t="s">
        <v>130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4">
        <v>2</v>
      </c>
      <c r="B12" s="175" t="s">
        <v>131</v>
      </c>
      <c r="C12" s="192" t="s">
        <v>132</v>
      </c>
      <c r="D12" s="176" t="s">
        <v>133</v>
      </c>
      <c r="E12" s="177">
        <v>0.8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9">
        <v>0</v>
      </c>
      <c r="O12" s="179">
        <f>ROUND(E12*N12,2)</f>
        <v>0</v>
      </c>
      <c r="P12" s="179">
        <v>0</v>
      </c>
      <c r="Q12" s="179">
        <f>ROUND(E12*P12,2)</f>
        <v>0</v>
      </c>
      <c r="R12" s="179" t="s">
        <v>134</v>
      </c>
      <c r="S12" s="179" t="s">
        <v>123</v>
      </c>
      <c r="T12" s="180" t="s">
        <v>124</v>
      </c>
      <c r="U12" s="160">
        <v>3.5329999999999999</v>
      </c>
      <c r="V12" s="160">
        <f>ROUND(E12*U12,2)</f>
        <v>2.83</v>
      </c>
      <c r="W12" s="160"/>
      <c r="X12" s="160" t="s">
        <v>125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126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261" t="s">
        <v>135</v>
      </c>
      <c r="D13" s="262"/>
      <c r="E13" s="262"/>
      <c r="F13" s="262"/>
      <c r="G13" s="262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0"/>
      <c r="Z13" s="150"/>
      <c r="AA13" s="150"/>
      <c r="AB13" s="150"/>
      <c r="AC13" s="150"/>
      <c r="AD13" s="150"/>
      <c r="AE13" s="150"/>
      <c r="AF13" s="150"/>
      <c r="AG13" s="150" t="s">
        <v>128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93" t="s">
        <v>136</v>
      </c>
      <c r="D14" s="162"/>
      <c r="E14" s="163">
        <v>0.8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0"/>
      <c r="Z14" s="150"/>
      <c r="AA14" s="150"/>
      <c r="AB14" s="150"/>
      <c r="AC14" s="150"/>
      <c r="AD14" s="150"/>
      <c r="AE14" s="150"/>
      <c r="AF14" s="150"/>
      <c r="AG14" s="150" t="s">
        <v>130</v>
      </c>
      <c r="AH14" s="150">
        <v>5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4">
        <v>3</v>
      </c>
      <c r="B15" s="175" t="s">
        <v>137</v>
      </c>
      <c r="C15" s="192" t="s">
        <v>138</v>
      </c>
      <c r="D15" s="176" t="s">
        <v>133</v>
      </c>
      <c r="E15" s="177">
        <v>0.8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9">
        <v>0</v>
      </c>
      <c r="O15" s="179">
        <f>ROUND(E15*N15,2)</f>
        <v>0</v>
      </c>
      <c r="P15" s="179">
        <v>0</v>
      </c>
      <c r="Q15" s="179">
        <f>ROUND(E15*P15,2)</f>
        <v>0</v>
      </c>
      <c r="R15" s="179" t="s">
        <v>134</v>
      </c>
      <c r="S15" s="179" t="s">
        <v>123</v>
      </c>
      <c r="T15" s="180" t="s">
        <v>124</v>
      </c>
      <c r="U15" s="160">
        <v>7.3999999999999996E-2</v>
      </c>
      <c r="V15" s="160">
        <f>ROUND(E15*U15,2)</f>
        <v>0.06</v>
      </c>
      <c r="W15" s="160"/>
      <c r="X15" s="160" t="s">
        <v>125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126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261" t="s">
        <v>139</v>
      </c>
      <c r="D16" s="262"/>
      <c r="E16" s="262"/>
      <c r="F16" s="262"/>
      <c r="G16" s="262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0"/>
      <c r="Z16" s="150"/>
      <c r="AA16" s="150"/>
      <c r="AB16" s="150"/>
      <c r="AC16" s="150"/>
      <c r="AD16" s="150"/>
      <c r="AE16" s="150"/>
      <c r="AF16" s="150"/>
      <c r="AG16" s="150" t="s">
        <v>128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257" t="s">
        <v>140</v>
      </c>
      <c r="D17" s="258"/>
      <c r="E17" s="258"/>
      <c r="F17" s="258"/>
      <c r="G17" s="258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0"/>
      <c r="Z17" s="150"/>
      <c r="AA17" s="150"/>
      <c r="AB17" s="150"/>
      <c r="AC17" s="150"/>
      <c r="AD17" s="150"/>
      <c r="AE17" s="150"/>
      <c r="AF17" s="150"/>
      <c r="AG17" s="150" t="s">
        <v>141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93" t="s">
        <v>142</v>
      </c>
      <c r="D18" s="162"/>
      <c r="E18" s="163">
        <v>0.8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0"/>
      <c r="Z18" s="150"/>
      <c r="AA18" s="150"/>
      <c r="AB18" s="150"/>
      <c r="AC18" s="150"/>
      <c r="AD18" s="150"/>
      <c r="AE18" s="150"/>
      <c r="AF18" s="150"/>
      <c r="AG18" s="150" t="s">
        <v>130</v>
      </c>
      <c r="AH18" s="150">
        <v>5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4">
        <v>4</v>
      </c>
      <c r="B19" s="175" t="s">
        <v>143</v>
      </c>
      <c r="C19" s="192" t="s">
        <v>144</v>
      </c>
      <c r="D19" s="176" t="s">
        <v>133</v>
      </c>
      <c r="E19" s="177">
        <v>3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9">
        <v>1.7</v>
      </c>
      <c r="O19" s="179">
        <f>ROUND(E19*N19,2)</f>
        <v>5.0999999999999996</v>
      </c>
      <c r="P19" s="179">
        <v>0</v>
      </c>
      <c r="Q19" s="179">
        <f>ROUND(E19*P19,2)</f>
        <v>0</v>
      </c>
      <c r="R19" s="179"/>
      <c r="S19" s="179" t="s">
        <v>145</v>
      </c>
      <c r="T19" s="180" t="s">
        <v>146</v>
      </c>
      <c r="U19" s="160">
        <v>2.1949999999999998</v>
      </c>
      <c r="V19" s="160">
        <f>ROUND(E19*U19,2)</f>
        <v>6.59</v>
      </c>
      <c r="W19" s="160"/>
      <c r="X19" s="160" t="s">
        <v>125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126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93" t="s">
        <v>147</v>
      </c>
      <c r="D20" s="162"/>
      <c r="E20" s="163">
        <v>3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0"/>
      <c r="Z20" s="150"/>
      <c r="AA20" s="150"/>
      <c r="AB20" s="150"/>
      <c r="AC20" s="150"/>
      <c r="AD20" s="150"/>
      <c r="AE20" s="150"/>
      <c r="AF20" s="150"/>
      <c r="AG20" s="150" t="s">
        <v>130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4">
        <v>5</v>
      </c>
      <c r="B21" s="175" t="s">
        <v>148</v>
      </c>
      <c r="C21" s="192" t="s">
        <v>149</v>
      </c>
      <c r="D21" s="176" t="s">
        <v>133</v>
      </c>
      <c r="E21" s="177">
        <v>7.5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9">
        <v>1.7</v>
      </c>
      <c r="O21" s="179">
        <f>ROUND(E21*N21,2)</f>
        <v>12.75</v>
      </c>
      <c r="P21" s="179">
        <v>0</v>
      </c>
      <c r="Q21" s="179">
        <f>ROUND(E21*P21,2)</f>
        <v>0</v>
      </c>
      <c r="R21" s="179"/>
      <c r="S21" s="179" t="s">
        <v>145</v>
      </c>
      <c r="T21" s="180" t="s">
        <v>146</v>
      </c>
      <c r="U21" s="160">
        <v>2.1949999999999998</v>
      </c>
      <c r="V21" s="160">
        <f>ROUND(E21*U21,2)</f>
        <v>16.46</v>
      </c>
      <c r="W21" s="160"/>
      <c r="X21" s="160" t="s">
        <v>125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126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93" t="s">
        <v>150</v>
      </c>
      <c r="D22" s="162"/>
      <c r="E22" s="163">
        <v>7.5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0"/>
      <c r="Z22" s="150"/>
      <c r="AA22" s="150"/>
      <c r="AB22" s="150"/>
      <c r="AC22" s="150"/>
      <c r="AD22" s="150"/>
      <c r="AE22" s="150"/>
      <c r="AF22" s="150"/>
      <c r="AG22" s="150" t="s">
        <v>130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x14ac:dyDescent="0.2">
      <c r="A23" s="168" t="s">
        <v>117</v>
      </c>
      <c r="B23" s="169" t="s">
        <v>65</v>
      </c>
      <c r="C23" s="191" t="s">
        <v>66</v>
      </c>
      <c r="D23" s="170"/>
      <c r="E23" s="171"/>
      <c r="F23" s="172"/>
      <c r="G23" s="172">
        <f>SUMIF(AG24:AG25,"&lt;&gt;NOR",G24:G25)</f>
        <v>0</v>
      </c>
      <c r="H23" s="172"/>
      <c r="I23" s="172">
        <f>SUM(I24:I25)</f>
        <v>0</v>
      </c>
      <c r="J23" s="172"/>
      <c r="K23" s="172">
        <f>SUM(K24:K25)</f>
        <v>0</v>
      </c>
      <c r="L23" s="172"/>
      <c r="M23" s="172">
        <f>SUM(M24:M25)</f>
        <v>0</v>
      </c>
      <c r="N23" s="172"/>
      <c r="O23" s="172">
        <f>SUM(O24:O25)</f>
        <v>2.02</v>
      </c>
      <c r="P23" s="172"/>
      <c r="Q23" s="172">
        <f>SUM(Q24:Q25)</f>
        <v>0</v>
      </c>
      <c r="R23" s="172"/>
      <c r="S23" s="172"/>
      <c r="T23" s="173"/>
      <c r="U23" s="167"/>
      <c r="V23" s="167">
        <f>SUM(V24:V25)</f>
        <v>0.38</v>
      </c>
      <c r="W23" s="167"/>
      <c r="X23" s="167"/>
      <c r="AG23" t="s">
        <v>118</v>
      </c>
    </row>
    <row r="24" spans="1:60" outlineLevel="1" x14ac:dyDescent="0.2">
      <c r="A24" s="174">
        <v>6</v>
      </c>
      <c r="B24" s="175" t="s">
        <v>151</v>
      </c>
      <c r="C24" s="192" t="s">
        <v>152</v>
      </c>
      <c r="D24" s="176" t="s">
        <v>133</v>
      </c>
      <c r="E24" s="177">
        <v>0.8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9">
        <v>2.5249999999999999</v>
      </c>
      <c r="O24" s="179">
        <f>ROUND(E24*N24,2)</f>
        <v>2.02</v>
      </c>
      <c r="P24" s="179">
        <v>0</v>
      </c>
      <c r="Q24" s="179">
        <f>ROUND(E24*P24,2)</f>
        <v>0</v>
      </c>
      <c r="R24" s="179" t="s">
        <v>153</v>
      </c>
      <c r="S24" s="179" t="s">
        <v>123</v>
      </c>
      <c r="T24" s="180" t="s">
        <v>124</v>
      </c>
      <c r="U24" s="160">
        <v>0.47699999999999998</v>
      </c>
      <c r="V24" s="160">
        <f>ROUND(E24*U24,2)</f>
        <v>0.38</v>
      </c>
      <c r="W24" s="160"/>
      <c r="X24" s="160" t="s">
        <v>125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126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193" t="s">
        <v>154</v>
      </c>
      <c r="D25" s="162"/>
      <c r="E25" s="163">
        <v>0.8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0"/>
      <c r="Z25" s="150"/>
      <c r="AA25" s="150"/>
      <c r="AB25" s="150"/>
      <c r="AC25" s="150"/>
      <c r="AD25" s="150"/>
      <c r="AE25" s="150"/>
      <c r="AF25" s="150"/>
      <c r="AG25" s="150" t="s">
        <v>130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x14ac:dyDescent="0.2">
      <c r="A26" s="168" t="s">
        <v>117</v>
      </c>
      <c r="B26" s="169" t="s">
        <v>67</v>
      </c>
      <c r="C26" s="191" t="s">
        <v>68</v>
      </c>
      <c r="D26" s="170"/>
      <c r="E26" s="171"/>
      <c r="F26" s="172"/>
      <c r="G26" s="172">
        <f>SUMIF(AG27:AG28,"&lt;&gt;NOR",G27:G28)</f>
        <v>0</v>
      </c>
      <c r="H26" s="172"/>
      <c r="I26" s="172">
        <f>SUM(I27:I28)</f>
        <v>0</v>
      </c>
      <c r="J26" s="172"/>
      <c r="K26" s="172">
        <f>SUM(K27:K28)</f>
        <v>0</v>
      </c>
      <c r="L26" s="172"/>
      <c r="M26" s="172">
        <f>SUM(M27:M28)</f>
        <v>0</v>
      </c>
      <c r="N26" s="172"/>
      <c r="O26" s="172">
        <f>SUM(O27:O28)</f>
        <v>30.6</v>
      </c>
      <c r="P26" s="172"/>
      <c r="Q26" s="172">
        <f>SUM(Q27:Q28)</f>
        <v>0</v>
      </c>
      <c r="R26" s="172"/>
      <c r="S26" s="172"/>
      <c r="T26" s="173"/>
      <c r="U26" s="167"/>
      <c r="V26" s="167">
        <f>SUM(V27:V28)</f>
        <v>0</v>
      </c>
      <c r="W26" s="167"/>
      <c r="X26" s="167"/>
      <c r="AG26" t="s">
        <v>118</v>
      </c>
    </row>
    <row r="27" spans="1:60" ht="22.5" outlineLevel="1" x14ac:dyDescent="0.2">
      <c r="A27" s="174">
        <v>7</v>
      </c>
      <c r="B27" s="175" t="s">
        <v>155</v>
      </c>
      <c r="C27" s="192" t="s">
        <v>156</v>
      </c>
      <c r="D27" s="176" t="s">
        <v>157</v>
      </c>
      <c r="E27" s="177">
        <v>765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9">
        <v>0.04</v>
      </c>
      <c r="O27" s="179">
        <f>ROUND(E27*N27,2)</f>
        <v>30.6</v>
      </c>
      <c r="P27" s="179">
        <v>0</v>
      </c>
      <c r="Q27" s="179">
        <f>ROUND(E27*P27,2)</f>
        <v>0</v>
      </c>
      <c r="R27" s="179"/>
      <c r="S27" s="179" t="s">
        <v>145</v>
      </c>
      <c r="T27" s="180" t="s">
        <v>158</v>
      </c>
      <c r="U27" s="160">
        <v>0</v>
      </c>
      <c r="V27" s="160">
        <f>ROUND(E27*U27,2)</f>
        <v>0</v>
      </c>
      <c r="W27" s="160"/>
      <c r="X27" s="160" t="s">
        <v>125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126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93" t="s">
        <v>159</v>
      </c>
      <c r="D28" s="162"/>
      <c r="E28" s="163">
        <v>765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0"/>
      <c r="Z28" s="150"/>
      <c r="AA28" s="150"/>
      <c r="AB28" s="150"/>
      <c r="AC28" s="150"/>
      <c r="AD28" s="150"/>
      <c r="AE28" s="150"/>
      <c r="AF28" s="150"/>
      <c r="AG28" s="150" t="s">
        <v>130</v>
      </c>
      <c r="AH28" s="150">
        <v>5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x14ac:dyDescent="0.2">
      <c r="A29" s="168" t="s">
        <v>117</v>
      </c>
      <c r="B29" s="169" t="s">
        <v>69</v>
      </c>
      <c r="C29" s="191" t="s">
        <v>70</v>
      </c>
      <c r="D29" s="170"/>
      <c r="E29" s="171"/>
      <c r="F29" s="172"/>
      <c r="G29" s="172">
        <f>SUMIF(AG30:AG30,"&lt;&gt;NOR",G30:G30)</f>
        <v>0</v>
      </c>
      <c r="H29" s="172"/>
      <c r="I29" s="172">
        <f>SUM(I30:I30)</f>
        <v>0</v>
      </c>
      <c r="J29" s="172"/>
      <c r="K29" s="172">
        <f>SUM(K30:K30)</f>
        <v>0</v>
      </c>
      <c r="L29" s="172"/>
      <c r="M29" s="172">
        <f>SUM(M30:M30)</f>
        <v>0</v>
      </c>
      <c r="N29" s="172"/>
      <c r="O29" s="172">
        <f>SUM(O30:O30)</f>
        <v>0.16</v>
      </c>
      <c r="P29" s="172"/>
      <c r="Q29" s="172">
        <f>SUM(Q30:Q30)</f>
        <v>0</v>
      </c>
      <c r="R29" s="172"/>
      <c r="S29" s="172"/>
      <c r="T29" s="173"/>
      <c r="U29" s="167"/>
      <c r="V29" s="167">
        <f>SUM(V30:V30)</f>
        <v>23.42</v>
      </c>
      <c r="W29" s="167"/>
      <c r="X29" s="167"/>
      <c r="AG29" t="s">
        <v>118</v>
      </c>
    </row>
    <row r="30" spans="1:60" ht="22.5" outlineLevel="1" x14ac:dyDescent="0.2">
      <c r="A30" s="182">
        <v>8</v>
      </c>
      <c r="B30" s="183" t="s">
        <v>160</v>
      </c>
      <c r="C30" s="194" t="s">
        <v>161</v>
      </c>
      <c r="D30" s="184" t="s">
        <v>121</v>
      </c>
      <c r="E30" s="185">
        <v>287</v>
      </c>
      <c r="F30" s="186"/>
      <c r="G30" s="187">
        <f>ROUND(E30*F30,2)</f>
        <v>0</v>
      </c>
      <c r="H30" s="186"/>
      <c r="I30" s="187">
        <f>ROUND(E30*H30,2)</f>
        <v>0</v>
      </c>
      <c r="J30" s="186"/>
      <c r="K30" s="187">
        <f>ROUND(E30*J30,2)</f>
        <v>0</v>
      </c>
      <c r="L30" s="187">
        <v>21</v>
      </c>
      <c r="M30" s="187">
        <f>G30*(1+L30/100)</f>
        <v>0</v>
      </c>
      <c r="N30" s="187">
        <v>5.5000000000000003E-4</v>
      </c>
      <c r="O30" s="187">
        <f>ROUND(E30*N30,2)</f>
        <v>0.16</v>
      </c>
      <c r="P30" s="187">
        <v>0</v>
      </c>
      <c r="Q30" s="187">
        <f>ROUND(E30*P30,2)</f>
        <v>0</v>
      </c>
      <c r="R30" s="187" t="s">
        <v>162</v>
      </c>
      <c r="S30" s="187" t="s">
        <v>123</v>
      </c>
      <c r="T30" s="188" t="s">
        <v>124</v>
      </c>
      <c r="U30" s="160">
        <v>8.1600000000000006E-2</v>
      </c>
      <c r="V30" s="160">
        <f>ROUND(E30*U30,2)</f>
        <v>23.42</v>
      </c>
      <c r="W30" s="160"/>
      <c r="X30" s="160" t="s">
        <v>125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126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x14ac:dyDescent="0.2">
      <c r="A31" s="168" t="s">
        <v>117</v>
      </c>
      <c r="B31" s="169" t="s">
        <v>71</v>
      </c>
      <c r="C31" s="191" t="s">
        <v>72</v>
      </c>
      <c r="D31" s="170"/>
      <c r="E31" s="171"/>
      <c r="F31" s="172"/>
      <c r="G31" s="172">
        <f>SUMIF(AG32:AG48,"&lt;&gt;NOR",G32:G48)</f>
        <v>0</v>
      </c>
      <c r="H31" s="172"/>
      <c r="I31" s="172">
        <f>SUM(I32:I48)</f>
        <v>0</v>
      </c>
      <c r="J31" s="172"/>
      <c r="K31" s="172">
        <f>SUM(K32:K48)</f>
        <v>0</v>
      </c>
      <c r="L31" s="172"/>
      <c r="M31" s="172">
        <f>SUM(M32:M48)</f>
        <v>0</v>
      </c>
      <c r="N31" s="172"/>
      <c r="O31" s="172">
        <f>SUM(O32:O48)</f>
        <v>11.96</v>
      </c>
      <c r="P31" s="172"/>
      <c r="Q31" s="172">
        <f>SUM(Q32:Q48)</f>
        <v>0</v>
      </c>
      <c r="R31" s="172"/>
      <c r="S31" s="172"/>
      <c r="T31" s="173"/>
      <c r="U31" s="167"/>
      <c r="V31" s="167">
        <f>SUM(V32:V48)</f>
        <v>0</v>
      </c>
      <c r="W31" s="167"/>
      <c r="X31" s="167"/>
      <c r="AG31" t="s">
        <v>118</v>
      </c>
    </row>
    <row r="32" spans="1:60" ht="22.5" outlineLevel="1" x14ac:dyDescent="0.2">
      <c r="A32" s="174">
        <v>9</v>
      </c>
      <c r="B32" s="175" t="s">
        <v>163</v>
      </c>
      <c r="C32" s="192" t="s">
        <v>250</v>
      </c>
      <c r="D32" s="176" t="s">
        <v>157</v>
      </c>
      <c r="E32" s="177">
        <v>765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9">
        <v>1.5640000000000001E-2</v>
      </c>
      <c r="O32" s="179">
        <f>ROUND(E32*N32,2)</f>
        <v>11.96</v>
      </c>
      <c r="P32" s="179">
        <v>0</v>
      </c>
      <c r="Q32" s="179">
        <f>ROUND(E32*P32,2)</f>
        <v>0</v>
      </c>
      <c r="R32" s="179"/>
      <c r="S32" s="179" t="s">
        <v>145</v>
      </c>
      <c r="T32" s="180" t="s">
        <v>158</v>
      </c>
      <c r="U32" s="160">
        <v>0</v>
      </c>
      <c r="V32" s="160">
        <f>ROUND(E32*U32,2)</f>
        <v>0</v>
      </c>
      <c r="W32" s="160"/>
      <c r="X32" s="160" t="s">
        <v>125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126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259" t="s">
        <v>164</v>
      </c>
      <c r="D33" s="260"/>
      <c r="E33" s="260"/>
      <c r="F33" s="260"/>
      <c r="G33" s="2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0"/>
      <c r="Z33" s="150"/>
      <c r="AA33" s="150"/>
      <c r="AB33" s="150"/>
      <c r="AC33" s="150"/>
      <c r="AD33" s="150"/>
      <c r="AE33" s="150"/>
      <c r="AF33" s="150"/>
      <c r="AG33" s="150" t="s">
        <v>141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257" t="s">
        <v>165</v>
      </c>
      <c r="D34" s="258"/>
      <c r="E34" s="258"/>
      <c r="F34" s="258"/>
      <c r="G34" s="258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0"/>
      <c r="Z34" s="150"/>
      <c r="AA34" s="150"/>
      <c r="AB34" s="150"/>
      <c r="AC34" s="150"/>
      <c r="AD34" s="150"/>
      <c r="AE34" s="150"/>
      <c r="AF34" s="150"/>
      <c r="AG34" s="150" t="s">
        <v>141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257" t="s">
        <v>166</v>
      </c>
      <c r="D35" s="258"/>
      <c r="E35" s="258"/>
      <c r="F35" s="258"/>
      <c r="G35" s="258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0"/>
      <c r="Z35" s="150"/>
      <c r="AA35" s="150"/>
      <c r="AB35" s="150"/>
      <c r="AC35" s="150"/>
      <c r="AD35" s="150"/>
      <c r="AE35" s="150"/>
      <c r="AF35" s="150"/>
      <c r="AG35" s="150" t="s">
        <v>141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257" t="s">
        <v>167</v>
      </c>
      <c r="D36" s="258"/>
      <c r="E36" s="258"/>
      <c r="F36" s="258"/>
      <c r="G36" s="258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0"/>
      <c r="Z36" s="150"/>
      <c r="AA36" s="150"/>
      <c r="AB36" s="150"/>
      <c r="AC36" s="150"/>
      <c r="AD36" s="150"/>
      <c r="AE36" s="150"/>
      <c r="AF36" s="150"/>
      <c r="AG36" s="150" t="s">
        <v>141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257" t="s">
        <v>168</v>
      </c>
      <c r="D37" s="258"/>
      <c r="E37" s="258"/>
      <c r="F37" s="258"/>
      <c r="G37" s="258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0"/>
      <c r="Z37" s="150"/>
      <c r="AA37" s="150"/>
      <c r="AB37" s="150"/>
      <c r="AC37" s="150"/>
      <c r="AD37" s="150"/>
      <c r="AE37" s="150"/>
      <c r="AF37" s="150"/>
      <c r="AG37" s="150" t="s">
        <v>141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257" t="s">
        <v>169</v>
      </c>
      <c r="D38" s="258"/>
      <c r="E38" s="258"/>
      <c r="F38" s="258"/>
      <c r="G38" s="258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0"/>
      <c r="Z38" s="150"/>
      <c r="AA38" s="150"/>
      <c r="AB38" s="150"/>
      <c r="AC38" s="150"/>
      <c r="AD38" s="150"/>
      <c r="AE38" s="150"/>
      <c r="AF38" s="150"/>
      <c r="AG38" s="150" t="s">
        <v>141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257" t="s">
        <v>170</v>
      </c>
      <c r="D39" s="258"/>
      <c r="E39" s="258"/>
      <c r="F39" s="258"/>
      <c r="G39" s="258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0"/>
      <c r="Z39" s="150"/>
      <c r="AA39" s="150"/>
      <c r="AB39" s="150"/>
      <c r="AC39" s="150"/>
      <c r="AD39" s="150"/>
      <c r="AE39" s="150"/>
      <c r="AF39" s="150"/>
      <c r="AG39" s="150" t="s">
        <v>141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257" t="s">
        <v>171</v>
      </c>
      <c r="D40" s="258"/>
      <c r="E40" s="258"/>
      <c r="F40" s="258"/>
      <c r="G40" s="258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0"/>
      <c r="Z40" s="150"/>
      <c r="AA40" s="150"/>
      <c r="AB40" s="150"/>
      <c r="AC40" s="150"/>
      <c r="AD40" s="150"/>
      <c r="AE40" s="150"/>
      <c r="AF40" s="150"/>
      <c r="AG40" s="150" t="s">
        <v>141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257" t="s">
        <v>172</v>
      </c>
      <c r="D41" s="258"/>
      <c r="E41" s="258"/>
      <c r="F41" s="258"/>
      <c r="G41" s="258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0"/>
      <c r="Z41" s="150"/>
      <c r="AA41" s="150"/>
      <c r="AB41" s="150"/>
      <c r="AC41" s="150"/>
      <c r="AD41" s="150"/>
      <c r="AE41" s="150"/>
      <c r="AF41" s="150"/>
      <c r="AG41" s="150" t="s">
        <v>141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257" t="s">
        <v>173</v>
      </c>
      <c r="D42" s="258"/>
      <c r="E42" s="258"/>
      <c r="F42" s="258"/>
      <c r="G42" s="258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0"/>
      <c r="Z42" s="150"/>
      <c r="AA42" s="150"/>
      <c r="AB42" s="150"/>
      <c r="AC42" s="150"/>
      <c r="AD42" s="150"/>
      <c r="AE42" s="150"/>
      <c r="AF42" s="150"/>
      <c r="AG42" s="150" t="s">
        <v>141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257" t="s">
        <v>174</v>
      </c>
      <c r="D43" s="258"/>
      <c r="E43" s="258"/>
      <c r="F43" s="258"/>
      <c r="G43" s="258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0"/>
      <c r="Z43" s="150"/>
      <c r="AA43" s="150"/>
      <c r="AB43" s="150"/>
      <c r="AC43" s="150"/>
      <c r="AD43" s="150"/>
      <c r="AE43" s="150"/>
      <c r="AF43" s="150"/>
      <c r="AG43" s="150" t="s">
        <v>141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257" t="s">
        <v>175</v>
      </c>
      <c r="D44" s="258"/>
      <c r="E44" s="258"/>
      <c r="F44" s="258"/>
      <c r="G44" s="258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0"/>
      <c r="Z44" s="150"/>
      <c r="AA44" s="150"/>
      <c r="AB44" s="150"/>
      <c r="AC44" s="150"/>
      <c r="AD44" s="150"/>
      <c r="AE44" s="150"/>
      <c r="AF44" s="150"/>
      <c r="AG44" s="150" t="s">
        <v>141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257" t="s">
        <v>176</v>
      </c>
      <c r="D45" s="258"/>
      <c r="E45" s="258"/>
      <c r="F45" s="258"/>
      <c r="G45" s="258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0"/>
      <c r="Z45" s="150"/>
      <c r="AA45" s="150"/>
      <c r="AB45" s="150"/>
      <c r="AC45" s="150"/>
      <c r="AD45" s="150"/>
      <c r="AE45" s="150"/>
      <c r="AF45" s="150"/>
      <c r="AG45" s="150" t="s">
        <v>141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257" t="s">
        <v>177</v>
      </c>
      <c r="D46" s="258"/>
      <c r="E46" s="258"/>
      <c r="F46" s="258"/>
      <c r="G46" s="258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0"/>
      <c r="Z46" s="150"/>
      <c r="AA46" s="150"/>
      <c r="AB46" s="150"/>
      <c r="AC46" s="150"/>
      <c r="AD46" s="150"/>
      <c r="AE46" s="150"/>
      <c r="AF46" s="150"/>
      <c r="AG46" s="150" t="s">
        <v>141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195" t="s">
        <v>178</v>
      </c>
      <c r="D47" s="164"/>
      <c r="E47" s="165"/>
      <c r="F47" s="166"/>
      <c r="G47" s="166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0"/>
      <c r="Z47" s="150"/>
      <c r="AA47" s="150"/>
      <c r="AB47" s="150"/>
      <c r="AC47" s="150"/>
      <c r="AD47" s="150"/>
      <c r="AE47" s="150"/>
      <c r="AF47" s="150"/>
      <c r="AG47" s="150" t="s">
        <v>141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257" t="s">
        <v>179</v>
      </c>
      <c r="D48" s="258"/>
      <c r="E48" s="258"/>
      <c r="F48" s="258"/>
      <c r="G48" s="258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0"/>
      <c r="Z48" s="150"/>
      <c r="AA48" s="150"/>
      <c r="AB48" s="150"/>
      <c r="AC48" s="150"/>
      <c r="AD48" s="150"/>
      <c r="AE48" s="150"/>
      <c r="AF48" s="150"/>
      <c r="AG48" s="150" t="s">
        <v>141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x14ac:dyDescent="0.2">
      <c r="A49" s="168" t="s">
        <v>117</v>
      </c>
      <c r="B49" s="169" t="s">
        <v>73</v>
      </c>
      <c r="C49" s="191" t="s">
        <v>74</v>
      </c>
      <c r="D49" s="170"/>
      <c r="E49" s="171"/>
      <c r="F49" s="172"/>
      <c r="G49" s="172">
        <f>SUMIF(AG50:AG52,"&lt;&gt;NOR",G50:G52)</f>
        <v>0</v>
      </c>
      <c r="H49" s="172"/>
      <c r="I49" s="172">
        <f>SUM(I50:I52)</f>
        <v>0</v>
      </c>
      <c r="J49" s="172"/>
      <c r="K49" s="172">
        <f>SUM(K50:K52)</f>
        <v>0</v>
      </c>
      <c r="L49" s="172"/>
      <c r="M49" s="172">
        <f>SUM(M50:M52)</f>
        <v>0</v>
      </c>
      <c r="N49" s="172"/>
      <c r="O49" s="172">
        <f>SUM(O50:O52)</f>
        <v>14.97</v>
      </c>
      <c r="P49" s="172"/>
      <c r="Q49" s="172">
        <f>SUM(Q50:Q52)</f>
        <v>0</v>
      </c>
      <c r="R49" s="172"/>
      <c r="S49" s="172"/>
      <c r="T49" s="173"/>
      <c r="U49" s="167"/>
      <c r="V49" s="167">
        <f>SUM(V50:V52)</f>
        <v>16.8</v>
      </c>
      <c r="W49" s="167"/>
      <c r="X49" s="167"/>
      <c r="AG49" t="s">
        <v>118</v>
      </c>
    </row>
    <row r="50" spans="1:60" ht="22.5" outlineLevel="1" x14ac:dyDescent="0.2">
      <c r="A50" s="174">
        <v>10</v>
      </c>
      <c r="B50" s="175" t="s">
        <v>180</v>
      </c>
      <c r="C50" s="192" t="s">
        <v>181</v>
      </c>
      <c r="D50" s="176" t="s">
        <v>121</v>
      </c>
      <c r="E50" s="177">
        <v>120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9">
        <v>0.12472</v>
      </c>
      <c r="O50" s="179">
        <f>ROUND(E50*N50,2)</f>
        <v>14.97</v>
      </c>
      <c r="P50" s="179">
        <v>0</v>
      </c>
      <c r="Q50" s="179">
        <f>ROUND(E50*P50,2)</f>
        <v>0</v>
      </c>
      <c r="R50" s="179" t="s">
        <v>122</v>
      </c>
      <c r="S50" s="179" t="s">
        <v>123</v>
      </c>
      <c r="T50" s="180" t="s">
        <v>124</v>
      </c>
      <c r="U50" s="160">
        <v>0.14000000000000001</v>
      </c>
      <c r="V50" s="160">
        <f>ROUND(E50*U50,2)</f>
        <v>16.8</v>
      </c>
      <c r="W50" s="160"/>
      <c r="X50" s="160" t="s">
        <v>125</v>
      </c>
      <c r="Y50" s="150"/>
      <c r="Z50" s="150"/>
      <c r="AA50" s="150"/>
      <c r="AB50" s="150"/>
      <c r="AC50" s="150"/>
      <c r="AD50" s="150"/>
      <c r="AE50" s="150"/>
      <c r="AF50" s="150"/>
      <c r="AG50" s="150" t="s">
        <v>126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261" t="s">
        <v>182</v>
      </c>
      <c r="D51" s="262"/>
      <c r="E51" s="262"/>
      <c r="F51" s="262"/>
      <c r="G51" s="262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0"/>
      <c r="Z51" s="150"/>
      <c r="AA51" s="150"/>
      <c r="AB51" s="150"/>
      <c r="AC51" s="150"/>
      <c r="AD51" s="150"/>
      <c r="AE51" s="150"/>
      <c r="AF51" s="150"/>
      <c r="AG51" s="150" t="s">
        <v>128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193" t="s">
        <v>129</v>
      </c>
      <c r="D52" s="162"/>
      <c r="E52" s="163">
        <v>120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0"/>
      <c r="Z52" s="150"/>
      <c r="AA52" s="150"/>
      <c r="AB52" s="150"/>
      <c r="AC52" s="150"/>
      <c r="AD52" s="150"/>
      <c r="AE52" s="150"/>
      <c r="AF52" s="150"/>
      <c r="AG52" s="150" t="s">
        <v>130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x14ac:dyDescent="0.2">
      <c r="A53" s="168" t="s">
        <v>117</v>
      </c>
      <c r="B53" s="169" t="s">
        <v>75</v>
      </c>
      <c r="C53" s="191" t="s">
        <v>76</v>
      </c>
      <c r="D53" s="170"/>
      <c r="E53" s="171"/>
      <c r="F53" s="172"/>
      <c r="G53" s="172">
        <f>SUMIF(AG54:AG57,"&lt;&gt;NOR",G54:G57)</f>
        <v>0</v>
      </c>
      <c r="H53" s="172"/>
      <c r="I53" s="172">
        <f>SUM(I54:I57)</f>
        <v>0</v>
      </c>
      <c r="J53" s="172"/>
      <c r="K53" s="172">
        <f>SUM(K54:K57)</f>
        <v>0</v>
      </c>
      <c r="L53" s="172"/>
      <c r="M53" s="172">
        <f>SUM(M54:M57)</f>
        <v>0</v>
      </c>
      <c r="N53" s="172"/>
      <c r="O53" s="172">
        <f>SUM(O54:O57)</f>
        <v>0</v>
      </c>
      <c r="P53" s="172"/>
      <c r="Q53" s="172">
        <f>SUM(Q54:Q57)</f>
        <v>0</v>
      </c>
      <c r="R53" s="172"/>
      <c r="S53" s="172"/>
      <c r="T53" s="173"/>
      <c r="U53" s="167"/>
      <c r="V53" s="167">
        <f>SUM(V54:V57)</f>
        <v>0</v>
      </c>
      <c r="W53" s="167"/>
      <c r="X53" s="167"/>
      <c r="AG53" t="s">
        <v>118</v>
      </c>
    </row>
    <row r="54" spans="1:60" outlineLevel="1" x14ac:dyDescent="0.2">
      <c r="A54" s="182">
        <v>11</v>
      </c>
      <c r="B54" s="183" t="s">
        <v>183</v>
      </c>
      <c r="C54" s="194" t="s">
        <v>184</v>
      </c>
      <c r="D54" s="184" t="s">
        <v>185</v>
      </c>
      <c r="E54" s="185">
        <v>2</v>
      </c>
      <c r="F54" s="186"/>
      <c r="G54" s="187">
        <f>ROUND(E54*F54,2)</f>
        <v>0</v>
      </c>
      <c r="H54" s="186"/>
      <c r="I54" s="187">
        <f>ROUND(E54*H54,2)</f>
        <v>0</v>
      </c>
      <c r="J54" s="186"/>
      <c r="K54" s="187">
        <f>ROUND(E54*J54,2)</f>
        <v>0</v>
      </c>
      <c r="L54" s="187">
        <v>21</v>
      </c>
      <c r="M54" s="187">
        <f>G54*(1+L54/100)</f>
        <v>0</v>
      </c>
      <c r="N54" s="187">
        <v>0</v>
      </c>
      <c r="O54" s="187">
        <f>ROUND(E54*N54,2)</f>
        <v>0</v>
      </c>
      <c r="P54" s="187">
        <v>0</v>
      </c>
      <c r="Q54" s="187">
        <f>ROUND(E54*P54,2)</f>
        <v>0</v>
      </c>
      <c r="R54" s="187"/>
      <c r="S54" s="187" t="s">
        <v>145</v>
      </c>
      <c r="T54" s="188" t="s">
        <v>158</v>
      </c>
      <c r="U54" s="160">
        <v>0</v>
      </c>
      <c r="V54" s="160">
        <f>ROUND(E54*U54,2)</f>
        <v>0</v>
      </c>
      <c r="W54" s="160"/>
      <c r="X54" s="160" t="s">
        <v>125</v>
      </c>
      <c r="Y54" s="150"/>
      <c r="Z54" s="150"/>
      <c r="AA54" s="150"/>
      <c r="AB54" s="150"/>
      <c r="AC54" s="150"/>
      <c r="AD54" s="150"/>
      <c r="AE54" s="150"/>
      <c r="AF54" s="150"/>
      <c r="AG54" s="150" t="s">
        <v>126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ht="22.5" outlineLevel="1" x14ac:dyDescent="0.2">
      <c r="A55" s="182">
        <v>12</v>
      </c>
      <c r="B55" s="183" t="s">
        <v>186</v>
      </c>
      <c r="C55" s="194" t="s">
        <v>187</v>
      </c>
      <c r="D55" s="184" t="s">
        <v>188</v>
      </c>
      <c r="E55" s="185">
        <v>1</v>
      </c>
      <c r="F55" s="186"/>
      <c r="G55" s="187">
        <f>ROUND(E55*F55,2)</f>
        <v>0</v>
      </c>
      <c r="H55" s="186"/>
      <c r="I55" s="187">
        <f>ROUND(E55*H55,2)</f>
        <v>0</v>
      </c>
      <c r="J55" s="186"/>
      <c r="K55" s="187">
        <f>ROUND(E55*J55,2)</f>
        <v>0</v>
      </c>
      <c r="L55" s="187">
        <v>21</v>
      </c>
      <c r="M55" s="187">
        <f>G55*(1+L55/100)</f>
        <v>0</v>
      </c>
      <c r="N55" s="187">
        <v>0</v>
      </c>
      <c r="O55" s="187">
        <f>ROUND(E55*N55,2)</f>
        <v>0</v>
      </c>
      <c r="P55" s="187">
        <v>0</v>
      </c>
      <c r="Q55" s="187">
        <f>ROUND(E55*P55,2)</f>
        <v>0</v>
      </c>
      <c r="R55" s="187"/>
      <c r="S55" s="187" t="s">
        <v>145</v>
      </c>
      <c r="T55" s="188" t="s">
        <v>158</v>
      </c>
      <c r="U55" s="160">
        <v>0</v>
      </c>
      <c r="V55" s="160">
        <f>ROUND(E55*U55,2)</f>
        <v>0</v>
      </c>
      <c r="W55" s="160"/>
      <c r="X55" s="160" t="s">
        <v>125</v>
      </c>
      <c r="Y55" s="150"/>
      <c r="Z55" s="150"/>
      <c r="AA55" s="150"/>
      <c r="AB55" s="150"/>
      <c r="AC55" s="150"/>
      <c r="AD55" s="150"/>
      <c r="AE55" s="150"/>
      <c r="AF55" s="150"/>
      <c r="AG55" s="150" t="s">
        <v>126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22.5" outlineLevel="1" x14ac:dyDescent="0.2">
      <c r="A56" s="182">
        <v>13</v>
      </c>
      <c r="B56" s="183" t="s">
        <v>189</v>
      </c>
      <c r="C56" s="194" t="s">
        <v>190</v>
      </c>
      <c r="D56" s="184" t="s">
        <v>188</v>
      </c>
      <c r="E56" s="185">
        <v>1</v>
      </c>
      <c r="F56" s="186"/>
      <c r="G56" s="187">
        <f>ROUND(E56*F56,2)</f>
        <v>0</v>
      </c>
      <c r="H56" s="186"/>
      <c r="I56" s="187">
        <f>ROUND(E56*H56,2)</f>
        <v>0</v>
      </c>
      <c r="J56" s="186"/>
      <c r="K56" s="187">
        <f>ROUND(E56*J56,2)</f>
        <v>0</v>
      </c>
      <c r="L56" s="187">
        <v>21</v>
      </c>
      <c r="M56" s="187">
        <f>G56*(1+L56/100)</f>
        <v>0</v>
      </c>
      <c r="N56" s="187">
        <v>0</v>
      </c>
      <c r="O56" s="187">
        <f>ROUND(E56*N56,2)</f>
        <v>0</v>
      </c>
      <c r="P56" s="187">
        <v>0</v>
      </c>
      <c r="Q56" s="187">
        <f>ROUND(E56*P56,2)</f>
        <v>0</v>
      </c>
      <c r="R56" s="187"/>
      <c r="S56" s="187" t="s">
        <v>145</v>
      </c>
      <c r="T56" s="188" t="s">
        <v>158</v>
      </c>
      <c r="U56" s="160">
        <v>0</v>
      </c>
      <c r="V56" s="160">
        <f>ROUND(E56*U56,2)</f>
        <v>0</v>
      </c>
      <c r="W56" s="160"/>
      <c r="X56" s="160" t="s">
        <v>125</v>
      </c>
      <c r="Y56" s="150"/>
      <c r="Z56" s="150"/>
      <c r="AA56" s="150"/>
      <c r="AB56" s="150"/>
      <c r="AC56" s="150"/>
      <c r="AD56" s="150"/>
      <c r="AE56" s="150"/>
      <c r="AF56" s="150"/>
      <c r="AG56" s="150" t="s">
        <v>126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82">
        <v>14</v>
      </c>
      <c r="B57" s="183" t="s">
        <v>191</v>
      </c>
      <c r="C57" s="194" t="s">
        <v>192</v>
      </c>
      <c r="D57" s="184" t="s">
        <v>185</v>
      </c>
      <c r="E57" s="185">
        <v>2</v>
      </c>
      <c r="F57" s="186"/>
      <c r="G57" s="187">
        <f>ROUND(E57*F57,2)</f>
        <v>0</v>
      </c>
      <c r="H57" s="186"/>
      <c r="I57" s="187">
        <f>ROUND(E57*H57,2)</f>
        <v>0</v>
      </c>
      <c r="J57" s="186"/>
      <c r="K57" s="187">
        <f>ROUND(E57*J57,2)</f>
        <v>0</v>
      </c>
      <c r="L57" s="187">
        <v>21</v>
      </c>
      <c r="M57" s="187">
        <f>G57*(1+L57/100)</f>
        <v>0</v>
      </c>
      <c r="N57" s="187">
        <v>0</v>
      </c>
      <c r="O57" s="187">
        <f>ROUND(E57*N57,2)</f>
        <v>0</v>
      </c>
      <c r="P57" s="187">
        <v>0</v>
      </c>
      <c r="Q57" s="187">
        <f>ROUND(E57*P57,2)</f>
        <v>0</v>
      </c>
      <c r="R57" s="187"/>
      <c r="S57" s="187" t="s">
        <v>145</v>
      </c>
      <c r="T57" s="188" t="s">
        <v>158</v>
      </c>
      <c r="U57" s="160">
        <v>0</v>
      </c>
      <c r="V57" s="160">
        <f>ROUND(E57*U57,2)</f>
        <v>0</v>
      </c>
      <c r="W57" s="160"/>
      <c r="X57" s="160" t="s">
        <v>125</v>
      </c>
      <c r="Y57" s="150"/>
      <c r="Z57" s="150"/>
      <c r="AA57" s="150"/>
      <c r="AB57" s="150"/>
      <c r="AC57" s="150"/>
      <c r="AD57" s="150"/>
      <c r="AE57" s="150"/>
      <c r="AF57" s="150"/>
      <c r="AG57" s="150" t="s">
        <v>126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x14ac:dyDescent="0.2">
      <c r="A58" s="168" t="s">
        <v>117</v>
      </c>
      <c r="B58" s="169" t="s">
        <v>77</v>
      </c>
      <c r="C58" s="191" t="s">
        <v>78</v>
      </c>
      <c r="D58" s="170"/>
      <c r="E58" s="171"/>
      <c r="F58" s="172"/>
      <c r="G58" s="172">
        <f>SUMIF(AG59:AG62,"&lt;&gt;NOR",G59:G62)</f>
        <v>0</v>
      </c>
      <c r="H58" s="172"/>
      <c r="I58" s="172">
        <f>SUM(I59:I62)</f>
        <v>0</v>
      </c>
      <c r="J58" s="172"/>
      <c r="K58" s="172">
        <f>SUM(K59:K62)</f>
        <v>0</v>
      </c>
      <c r="L58" s="172"/>
      <c r="M58" s="172">
        <f>SUM(M59:M62)</f>
        <v>0</v>
      </c>
      <c r="N58" s="172"/>
      <c r="O58" s="172">
        <f>SUM(O59:O62)</f>
        <v>0</v>
      </c>
      <c r="P58" s="172"/>
      <c r="Q58" s="172">
        <f>SUM(Q59:Q62)</f>
        <v>0</v>
      </c>
      <c r="R58" s="172"/>
      <c r="S58" s="172"/>
      <c r="T58" s="173"/>
      <c r="U58" s="167"/>
      <c r="V58" s="167">
        <f>SUM(V59:V62)</f>
        <v>4</v>
      </c>
      <c r="W58" s="167"/>
      <c r="X58" s="167"/>
      <c r="AG58" t="s">
        <v>118</v>
      </c>
    </row>
    <row r="59" spans="1:60" ht="33.75" outlineLevel="1" x14ac:dyDescent="0.2">
      <c r="A59" s="174">
        <v>15</v>
      </c>
      <c r="B59" s="175" t="s">
        <v>193</v>
      </c>
      <c r="C59" s="192" t="s">
        <v>194</v>
      </c>
      <c r="D59" s="176" t="s">
        <v>195</v>
      </c>
      <c r="E59" s="177">
        <v>8</v>
      </c>
      <c r="F59" s="178"/>
      <c r="G59" s="179">
        <f>ROUND(E59*F59,2)</f>
        <v>0</v>
      </c>
      <c r="H59" s="178"/>
      <c r="I59" s="179">
        <f>ROUND(E59*H59,2)</f>
        <v>0</v>
      </c>
      <c r="J59" s="178"/>
      <c r="K59" s="179">
        <f>ROUND(E59*J59,2)</f>
        <v>0</v>
      </c>
      <c r="L59" s="179">
        <v>21</v>
      </c>
      <c r="M59" s="179">
        <f>G59*(1+L59/100)</f>
        <v>0</v>
      </c>
      <c r="N59" s="179">
        <v>2.5000000000000001E-4</v>
      </c>
      <c r="O59" s="179">
        <f>ROUND(E59*N59,2)</f>
        <v>0</v>
      </c>
      <c r="P59" s="179">
        <v>0</v>
      </c>
      <c r="Q59" s="179">
        <f>ROUND(E59*P59,2)</f>
        <v>0</v>
      </c>
      <c r="R59" s="179" t="s">
        <v>153</v>
      </c>
      <c r="S59" s="179" t="s">
        <v>123</v>
      </c>
      <c r="T59" s="180" t="s">
        <v>124</v>
      </c>
      <c r="U59" s="160">
        <v>0.5</v>
      </c>
      <c r="V59" s="160">
        <f>ROUND(E59*U59,2)</f>
        <v>4</v>
      </c>
      <c r="W59" s="160"/>
      <c r="X59" s="160" t="s">
        <v>125</v>
      </c>
      <c r="Y59" s="150"/>
      <c r="Z59" s="150"/>
      <c r="AA59" s="150"/>
      <c r="AB59" s="150"/>
      <c r="AC59" s="150"/>
      <c r="AD59" s="150"/>
      <c r="AE59" s="150"/>
      <c r="AF59" s="150"/>
      <c r="AG59" s="150" t="s">
        <v>126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261" t="s">
        <v>196</v>
      </c>
      <c r="D60" s="262"/>
      <c r="E60" s="262"/>
      <c r="F60" s="262"/>
      <c r="G60" s="262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0"/>
      <c r="Z60" s="150"/>
      <c r="AA60" s="150"/>
      <c r="AB60" s="150"/>
      <c r="AC60" s="150"/>
      <c r="AD60" s="150"/>
      <c r="AE60" s="150"/>
      <c r="AF60" s="150"/>
      <c r="AG60" s="150" t="s">
        <v>128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193" t="s">
        <v>197</v>
      </c>
      <c r="D61" s="162"/>
      <c r="E61" s="163">
        <v>4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0"/>
      <c r="Z61" s="150"/>
      <c r="AA61" s="150"/>
      <c r="AB61" s="150"/>
      <c r="AC61" s="150"/>
      <c r="AD61" s="150"/>
      <c r="AE61" s="150"/>
      <c r="AF61" s="150"/>
      <c r="AG61" s="150" t="s">
        <v>130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193" t="s">
        <v>198</v>
      </c>
      <c r="D62" s="162"/>
      <c r="E62" s="163">
        <v>4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0"/>
      <c r="Z62" s="150"/>
      <c r="AA62" s="150"/>
      <c r="AB62" s="150"/>
      <c r="AC62" s="150"/>
      <c r="AD62" s="150"/>
      <c r="AE62" s="150"/>
      <c r="AF62" s="150"/>
      <c r="AG62" s="150" t="s">
        <v>130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x14ac:dyDescent="0.2">
      <c r="A63" s="168" t="s">
        <v>117</v>
      </c>
      <c r="B63" s="169" t="s">
        <v>79</v>
      </c>
      <c r="C63" s="191" t="s">
        <v>80</v>
      </c>
      <c r="D63" s="170"/>
      <c r="E63" s="171"/>
      <c r="F63" s="172"/>
      <c r="G63" s="172">
        <f>SUMIF(AG64:AG68,"&lt;&gt;NOR",G64:G68)</f>
        <v>0</v>
      </c>
      <c r="H63" s="172"/>
      <c r="I63" s="172">
        <f>SUM(I64:I68)</f>
        <v>0</v>
      </c>
      <c r="J63" s="172"/>
      <c r="K63" s="172">
        <f>SUM(K64:K68)</f>
        <v>0</v>
      </c>
      <c r="L63" s="172"/>
      <c r="M63" s="172">
        <f>SUM(M64:M68)</f>
        <v>0</v>
      </c>
      <c r="N63" s="172"/>
      <c r="O63" s="172">
        <f>SUM(O64:O68)</f>
        <v>0</v>
      </c>
      <c r="P63" s="172"/>
      <c r="Q63" s="172">
        <f>SUM(Q64:Q68)</f>
        <v>15.700000000000001</v>
      </c>
      <c r="R63" s="172"/>
      <c r="S63" s="172"/>
      <c r="T63" s="173"/>
      <c r="U63" s="167"/>
      <c r="V63" s="167">
        <f>SUM(V64:V68)</f>
        <v>1.29</v>
      </c>
      <c r="W63" s="167"/>
      <c r="X63" s="167"/>
      <c r="AG63" t="s">
        <v>118</v>
      </c>
    </row>
    <row r="64" spans="1:60" outlineLevel="1" x14ac:dyDescent="0.2">
      <c r="A64" s="174">
        <v>16</v>
      </c>
      <c r="B64" s="175" t="s">
        <v>199</v>
      </c>
      <c r="C64" s="192" t="s">
        <v>200</v>
      </c>
      <c r="D64" s="176" t="s">
        <v>133</v>
      </c>
      <c r="E64" s="177">
        <v>0.2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9">
        <v>0</v>
      </c>
      <c r="O64" s="179">
        <f>ROUND(E64*N64,2)</f>
        <v>0</v>
      </c>
      <c r="P64" s="179">
        <v>2</v>
      </c>
      <c r="Q64" s="179">
        <f>ROUND(E64*P64,2)</f>
        <v>0.4</v>
      </c>
      <c r="R64" s="179" t="s">
        <v>201</v>
      </c>
      <c r="S64" s="179" t="s">
        <v>123</v>
      </c>
      <c r="T64" s="180" t="s">
        <v>124</v>
      </c>
      <c r="U64" s="160">
        <v>6.4359999999999999</v>
      </c>
      <c r="V64" s="160">
        <f>ROUND(E64*U64,2)</f>
        <v>1.29</v>
      </c>
      <c r="W64" s="160"/>
      <c r="X64" s="160" t="s">
        <v>125</v>
      </c>
      <c r="Y64" s="150"/>
      <c r="Z64" s="150"/>
      <c r="AA64" s="150"/>
      <c r="AB64" s="150"/>
      <c r="AC64" s="150"/>
      <c r="AD64" s="150"/>
      <c r="AE64" s="150"/>
      <c r="AF64" s="150"/>
      <c r="AG64" s="150" t="s">
        <v>126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261" t="s">
        <v>202</v>
      </c>
      <c r="D65" s="262"/>
      <c r="E65" s="262"/>
      <c r="F65" s="262"/>
      <c r="G65" s="262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0"/>
      <c r="Z65" s="150"/>
      <c r="AA65" s="150"/>
      <c r="AB65" s="150"/>
      <c r="AC65" s="150"/>
      <c r="AD65" s="150"/>
      <c r="AE65" s="150"/>
      <c r="AF65" s="150"/>
      <c r="AG65" s="150" t="s">
        <v>128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193" t="s">
        <v>203</v>
      </c>
      <c r="D66" s="162"/>
      <c r="E66" s="163">
        <v>0.2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0"/>
      <c r="Z66" s="150"/>
      <c r="AA66" s="150"/>
      <c r="AB66" s="150"/>
      <c r="AC66" s="150"/>
      <c r="AD66" s="150"/>
      <c r="AE66" s="150"/>
      <c r="AF66" s="150"/>
      <c r="AG66" s="150" t="s">
        <v>130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4">
        <v>17</v>
      </c>
      <c r="B67" s="175" t="s">
        <v>204</v>
      </c>
      <c r="C67" s="192" t="s">
        <v>205</v>
      </c>
      <c r="D67" s="176" t="s">
        <v>157</v>
      </c>
      <c r="E67" s="177">
        <v>765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9">
        <v>0</v>
      </c>
      <c r="O67" s="179">
        <f>ROUND(E67*N67,2)</f>
        <v>0</v>
      </c>
      <c r="P67" s="179">
        <v>0.02</v>
      </c>
      <c r="Q67" s="179">
        <f>ROUND(E67*P67,2)</f>
        <v>15.3</v>
      </c>
      <c r="R67" s="179"/>
      <c r="S67" s="179" t="s">
        <v>145</v>
      </c>
      <c r="T67" s="180" t="s">
        <v>158</v>
      </c>
      <c r="U67" s="160">
        <v>0</v>
      </c>
      <c r="V67" s="160">
        <f>ROUND(E67*U67,2)</f>
        <v>0</v>
      </c>
      <c r="W67" s="160"/>
      <c r="X67" s="160" t="s">
        <v>125</v>
      </c>
      <c r="Y67" s="150"/>
      <c r="Z67" s="150"/>
      <c r="AA67" s="150"/>
      <c r="AB67" s="150"/>
      <c r="AC67" s="150"/>
      <c r="AD67" s="150"/>
      <c r="AE67" s="150"/>
      <c r="AF67" s="150"/>
      <c r="AG67" s="150" t="s">
        <v>126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193" t="s">
        <v>159</v>
      </c>
      <c r="D68" s="162"/>
      <c r="E68" s="163">
        <v>765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0"/>
      <c r="Z68" s="150"/>
      <c r="AA68" s="150"/>
      <c r="AB68" s="150"/>
      <c r="AC68" s="150"/>
      <c r="AD68" s="150"/>
      <c r="AE68" s="150"/>
      <c r="AF68" s="150"/>
      <c r="AG68" s="150" t="s">
        <v>130</v>
      </c>
      <c r="AH68" s="150">
        <v>5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x14ac:dyDescent="0.2">
      <c r="A69" s="168" t="s">
        <v>117</v>
      </c>
      <c r="B69" s="169" t="s">
        <v>81</v>
      </c>
      <c r="C69" s="191" t="s">
        <v>82</v>
      </c>
      <c r="D69" s="170"/>
      <c r="E69" s="171"/>
      <c r="F69" s="172"/>
      <c r="G69" s="172">
        <f>SUMIF(AG70:AG70,"&lt;&gt;NOR",G70:G70)</f>
        <v>0</v>
      </c>
      <c r="H69" s="172"/>
      <c r="I69" s="172">
        <f>SUM(I70:I70)</f>
        <v>0</v>
      </c>
      <c r="J69" s="172"/>
      <c r="K69" s="172">
        <f>SUM(K70:K70)</f>
        <v>0</v>
      </c>
      <c r="L69" s="172"/>
      <c r="M69" s="172">
        <f>SUM(M70:M70)</f>
        <v>0</v>
      </c>
      <c r="N69" s="172"/>
      <c r="O69" s="172">
        <f>SUM(O70:O70)</f>
        <v>0</v>
      </c>
      <c r="P69" s="172"/>
      <c r="Q69" s="172">
        <f>SUM(Q70:Q70)</f>
        <v>0</v>
      </c>
      <c r="R69" s="172"/>
      <c r="S69" s="172"/>
      <c r="T69" s="173"/>
      <c r="U69" s="167"/>
      <c r="V69" s="167">
        <f>SUM(V70:V70)</f>
        <v>24.04</v>
      </c>
      <c r="W69" s="167"/>
      <c r="X69" s="167"/>
      <c r="AG69" t="s">
        <v>118</v>
      </c>
    </row>
    <row r="70" spans="1:60" outlineLevel="1" x14ac:dyDescent="0.2">
      <c r="A70" s="182">
        <v>18</v>
      </c>
      <c r="B70" s="183" t="s">
        <v>206</v>
      </c>
      <c r="C70" s="194" t="s">
        <v>207</v>
      </c>
      <c r="D70" s="184" t="s">
        <v>208</v>
      </c>
      <c r="E70" s="185">
        <v>77.560850000000002</v>
      </c>
      <c r="F70" s="186"/>
      <c r="G70" s="187">
        <f>ROUND(E70*F70,2)</f>
        <v>0</v>
      </c>
      <c r="H70" s="186"/>
      <c r="I70" s="187">
        <f>ROUND(E70*H70,2)</f>
        <v>0</v>
      </c>
      <c r="J70" s="186"/>
      <c r="K70" s="187">
        <f>ROUND(E70*J70,2)</f>
        <v>0</v>
      </c>
      <c r="L70" s="187">
        <v>21</v>
      </c>
      <c r="M70" s="187">
        <f>G70*(1+L70/100)</f>
        <v>0</v>
      </c>
      <c r="N70" s="187">
        <v>0</v>
      </c>
      <c r="O70" s="187">
        <f>ROUND(E70*N70,2)</f>
        <v>0</v>
      </c>
      <c r="P70" s="187">
        <v>0</v>
      </c>
      <c r="Q70" s="187">
        <f>ROUND(E70*P70,2)</f>
        <v>0</v>
      </c>
      <c r="R70" s="187" t="s">
        <v>162</v>
      </c>
      <c r="S70" s="187" t="s">
        <v>123</v>
      </c>
      <c r="T70" s="188" t="s">
        <v>124</v>
      </c>
      <c r="U70" s="160">
        <v>0.31</v>
      </c>
      <c r="V70" s="160">
        <f>ROUND(E70*U70,2)</f>
        <v>24.04</v>
      </c>
      <c r="W70" s="160"/>
      <c r="X70" s="160" t="s">
        <v>209</v>
      </c>
      <c r="Y70" s="150"/>
      <c r="Z70" s="150"/>
      <c r="AA70" s="150"/>
      <c r="AB70" s="150"/>
      <c r="AC70" s="150"/>
      <c r="AD70" s="150"/>
      <c r="AE70" s="150"/>
      <c r="AF70" s="150"/>
      <c r="AG70" s="150" t="s">
        <v>210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x14ac:dyDescent="0.2">
      <c r="A71" s="168" t="s">
        <v>117</v>
      </c>
      <c r="B71" s="169" t="s">
        <v>83</v>
      </c>
      <c r="C71" s="191" t="s">
        <v>84</v>
      </c>
      <c r="D71" s="170"/>
      <c r="E71" s="171"/>
      <c r="F71" s="172"/>
      <c r="G71" s="172">
        <f>SUMIF(AG72:AG74,"&lt;&gt;NOR",G72:G74)</f>
        <v>0</v>
      </c>
      <c r="H71" s="172"/>
      <c r="I71" s="172">
        <f>SUM(I72:I74)</f>
        <v>0</v>
      </c>
      <c r="J71" s="172"/>
      <c r="K71" s="172">
        <f>SUM(K72:K74)</f>
        <v>0</v>
      </c>
      <c r="L71" s="172"/>
      <c r="M71" s="172">
        <f>SUM(M72:M74)</f>
        <v>0</v>
      </c>
      <c r="N71" s="172"/>
      <c r="O71" s="172">
        <f>SUM(O72:O74)</f>
        <v>0</v>
      </c>
      <c r="P71" s="172"/>
      <c r="Q71" s="172">
        <f>SUM(Q72:Q74)</f>
        <v>0</v>
      </c>
      <c r="R71" s="172"/>
      <c r="S71" s="172"/>
      <c r="T71" s="173"/>
      <c r="U71" s="167"/>
      <c r="V71" s="167">
        <f>SUM(V72:V74)</f>
        <v>0</v>
      </c>
      <c r="W71" s="167"/>
      <c r="X71" s="167"/>
      <c r="AG71" t="s">
        <v>118</v>
      </c>
    </row>
    <row r="72" spans="1:60" ht="22.5" outlineLevel="1" x14ac:dyDescent="0.2">
      <c r="A72" s="174">
        <v>19</v>
      </c>
      <c r="B72" s="175" t="s">
        <v>211</v>
      </c>
      <c r="C72" s="192" t="s">
        <v>251</v>
      </c>
      <c r="D72" s="176" t="s">
        <v>235</v>
      </c>
      <c r="E72" s="177">
        <v>1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9">
        <v>0</v>
      </c>
      <c r="O72" s="179">
        <f>ROUND(E72*N72,2)</f>
        <v>0</v>
      </c>
      <c r="P72" s="179">
        <v>0</v>
      </c>
      <c r="Q72" s="179">
        <f>ROUND(E72*P72,2)</f>
        <v>0</v>
      </c>
      <c r="R72" s="179"/>
      <c r="S72" s="179" t="s">
        <v>145</v>
      </c>
      <c r="T72" s="180" t="s">
        <v>158</v>
      </c>
      <c r="U72" s="160">
        <v>0</v>
      </c>
      <c r="V72" s="160">
        <f>ROUND(E72*U72,2)</f>
        <v>0</v>
      </c>
      <c r="W72" s="160"/>
      <c r="X72" s="160" t="s">
        <v>125</v>
      </c>
      <c r="Y72" s="150"/>
      <c r="Z72" s="150"/>
      <c r="AA72" s="150"/>
      <c r="AB72" s="150"/>
      <c r="AC72" s="150"/>
      <c r="AD72" s="150"/>
      <c r="AE72" s="150"/>
      <c r="AF72" s="150"/>
      <c r="AG72" s="150" t="s">
        <v>126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>
        <v>20</v>
      </c>
      <c r="B73" s="158" t="s">
        <v>212</v>
      </c>
      <c r="C73" s="196" t="s">
        <v>213</v>
      </c>
      <c r="D73" s="159" t="s">
        <v>0</v>
      </c>
      <c r="E73" s="189"/>
      <c r="F73" s="161"/>
      <c r="G73" s="160">
        <f>ROUND(E73*F73,2)</f>
        <v>0</v>
      </c>
      <c r="H73" s="161"/>
      <c r="I73" s="160">
        <f>ROUND(E73*H73,2)</f>
        <v>0</v>
      </c>
      <c r="J73" s="161"/>
      <c r="K73" s="160">
        <f>ROUND(E73*J73,2)</f>
        <v>0</v>
      </c>
      <c r="L73" s="160">
        <v>21</v>
      </c>
      <c r="M73" s="160">
        <f>G73*(1+L73/100)</f>
        <v>0</v>
      </c>
      <c r="N73" s="160">
        <v>0</v>
      </c>
      <c r="O73" s="160">
        <f>ROUND(E73*N73,2)</f>
        <v>0</v>
      </c>
      <c r="P73" s="160">
        <v>0</v>
      </c>
      <c r="Q73" s="160">
        <f>ROUND(E73*P73,2)</f>
        <v>0</v>
      </c>
      <c r="R73" s="160" t="s">
        <v>214</v>
      </c>
      <c r="S73" s="160" t="s">
        <v>123</v>
      </c>
      <c r="T73" s="160" t="s">
        <v>124</v>
      </c>
      <c r="U73" s="160">
        <v>0</v>
      </c>
      <c r="V73" s="160">
        <f>ROUND(E73*U73,2)</f>
        <v>0</v>
      </c>
      <c r="W73" s="160"/>
      <c r="X73" s="160" t="s">
        <v>209</v>
      </c>
      <c r="Y73" s="150"/>
      <c r="Z73" s="150"/>
      <c r="AA73" s="150"/>
      <c r="AB73" s="150"/>
      <c r="AC73" s="150"/>
      <c r="AD73" s="150"/>
      <c r="AE73" s="150"/>
      <c r="AF73" s="150"/>
      <c r="AG73" s="150" t="s">
        <v>210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263" t="s">
        <v>215</v>
      </c>
      <c r="D74" s="264"/>
      <c r="E74" s="264"/>
      <c r="F74" s="264"/>
      <c r="G74" s="264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0"/>
      <c r="Z74" s="150"/>
      <c r="AA74" s="150"/>
      <c r="AB74" s="150"/>
      <c r="AC74" s="150"/>
      <c r="AD74" s="150"/>
      <c r="AE74" s="150"/>
      <c r="AF74" s="150"/>
      <c r="AG74" s="150" t="s">
        <v>128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x14ac:dyDescent="0.2">
      <c r="A75" s="168" t="s">
        <v>117</v>
      </c>
      <c r="B75" s="169" t="s">
        <v>85</v>
      </c>
      <c r="C75" s="191" t="s">
        <v>86</v>
      </c>
      <c r="D75" s="170"/>
      <c r="E75" s="171"/>
      <c r="F75" s="172"/>
      <c r="G75" s="172">
        <f>SUMIF(AG76:AG84,"&lt;&gt;NOR",G76:G84)</f>
        <v>0</v>
      </c>
      <c r="H75" s="172"/>
      <c r="I75" s="172">
        <f>SUM(I76:I84)</f>
        <v>0</v>
      </c>
      <c r="J75" s="172"/>
      <c r="K75" s="172">
        <f>SUM(K76:K84)</f>
        <v>0</v>
      </c>
      <c r="L75" s="172"/>
      <c r="M75" s="172">
        <f>SUM(M76:M84)</f>
        <v>0</v>
      </c>
      <c r="N75" s="172"/>
      <c r="O75" s="172">
        <f>SUM(O76:O84)</f>
        <v>0</v>
      </c>
      <c r="P75" s="172"/>
      <c r="Q75" s="172">
        <f>SUM(Q76:Q84)</f>
        <v>0</v>
      </c>
      <c r="R75" s="172"/>
      <c r="S75" s="172"/>
      <c r="T75" s="173"/>
      <c r="U75" s="167"/>
      <c r="V75" s="167">
        <f>SUM(V76:V84)</f>
        <v>86.809999999999988</v>
      </c>
      <c r="W75" s="167"/>
      <c r="X75" s="167"/>
      <c r="AG75" t="s">
        <v>118</v>
      </c>
    </row>
    <row r="76" spans="1:60" outlineLevel="1" x14ac:dyDescent="0.2">
      <c r="A76" s="174">
        <v>21</v>
      </c>
      <c r="B76" s="175" t="s">
        <v>216</v>
      </c>
      <c r="C76" s="192" t="s">
        <v>217</v>
      </c>
      <c r="D76" s="176" t="s">
        <v>208</v>
      </c>
      <c r="E76" s="177">
        <v>26.8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79">
        <f>G76*(1+L76/100)</f>
        <v>0</v>
      </c>
      <c r="N76" s="179">
        <v>0</v>
      </c>
      <c r="O76" s="179">
        <f>ROUND(E76*N76,2)</f>
        <v>0</v>
      </c>
      <c r="P76" s="179">
        <v>0</v>
      </c>
      <c r="Q76" s="179">
        <f>ROUND(E76*P76,2)</f>
        <v>0</v>
      </c>
      <c r="R76" s="179" t="s">
        <v>201</v>
      </c>
      <c r="S76" s="179" t="s">
        <v>123</v>
      </c>
      <c r="T76" s="180" t="s">
        <v>124</v>
      </c>
      <c r="U76" s="160">
        <v>0</v>
      </c>
      <c r="V76" s="160">
        <f>ROUND(E76*U76,2)</f>
        <v>0</v>
      </c>
      <c r="W76" s="160"/>
      <c r="X76" s="160" t="s">
        <v>125</v>
      </c>
      <c r="Y76" s="150"/>
      <c r="Z76" s="150"/>
      <c r="AA76" s="150"/>
      <c r="AB76" s="150"/>
      <c r="AC76" s="150"/>
      <c r="AD76" s="150"/>
      <c r="AE76" s="150"/>
      <c r="AF76" s="150"/>
      <c r="AG76" s="150" t="s">
        <v>126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93" t="s">
        <v>218</v>
      </c>
      <c r="D77" s="162"/>
      <c r="E77" s="163">
        <v>26.4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0"/>
      <c r="Z77" s="150"/>
      <c r="AA77" s="150"/>
      <c r="AB77" s="150"/>
      <c r="AC77" s="150"/>
      <c r="AD77" s="150"/>
      <c r="AE77" s="150"/>
      <c r="AF77" s="150"/>
      <c r="AG77" s="150" t="s">
        <v>130</v>
      </c>
      <c r="AH77" s="150">
        <v>7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193" t="s">
        <v>219</v>
      </c>
      <c r="D78" s="162"/>
      <c r="E78" s="163">
        <v>0.4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0"/>
      <c r="Z78" s="150"/>
      <c r="AA78" s="150"/>
      <c r="AB78" s="150"/>
      <c r="AC78" s="150"/>
      <c r="AD78" s="150"/>
      <c r="AE78" s="150"/>
      <c r="AF78" s="150"/>
      <c r="AG78" s="150" t="s">
        <v>130</v>
      </c>
      <c r="AH78" s="150">
        <v>7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74">
        <v>22</v>
      </c>
      <c r="B79" s="175" t="s">
        <v>220</v>
      </c>
      <c r="C79" s="192" t="s">
        <v>221</v>
      </c>
      <c r="D79" s="176" t="s">
        <v>208</v>
      </c>
      <c r="E79" s="177">
        <v>15.3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9">
        <v>0</v>
      </c>
      <c r="O79" s="179">
        <f>ROUND(E79*N79,2)</f>
        <v>0</v>
      </c>
      <c r="P79" s="179">
        <v>0</v>
      </c>
      <c r="Q79" s="179">
        <f>ROUND(E79*P79,2)</f>
        <v>0</v>
      </c>
      <c r="R79" s="179"/>
      <c r="S79" s="179" t="s">
        <v>145</v>
      </c>
      <c r="T79" s="180" t="s">
        <v>146</v>
      </c>
      <c r="U79" s="160">
        <v>0</v>
      </c>
      <c r="V79" s="160">
        <f>ROUND(E79*U79,2)</f>
        <v>0</v>
      </c>
      <c r="W79" s="160"/>
      <c r="X79" s="160" t="s">
        <v>125</v>
      </c>
      <c r="Y79" s="150"/>
      <c r="Z79" s="150"/>
      <c r="AA79" s="150"/>
      <c r="AB79" s="150"/>
      <c r="AC79" s="150"/>
      <c r="AD79" s="150"/>
      <c r="AE79" s="150"/>
      <c r="AF79" s="150"/>
      <c r="AG79" s="150" t="s">
        <v>126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193" t="s">
        <v>222</v>
      </c>
      <c r="D80" s="162"/>
      <c r="E80" s="163">
        <v>15.3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0"/>
      <c r="Z80" s="150"/>
      <c r="AA80" s="150"/>
      <c r="AB80" s="150"/>
      <c r="AC80" s="150"/>
      <c r="AD80" s="150"/>
      <c r="AE80" s="150"/>
      <c r="AF80" s="150"/>
      <c r="AG80" s="150" t="s">
        <v>130</v>
      </c>
      <c r="AH80" s="150">
        <v>7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82">
        <v>23</v>
      </c>
      <c r="B81" s="183" t="s">
        <v>223</v>
      </c>
      <c r="C81" s="194" t="s">
        <v>224</v>
      </c>
      <c r="D81" s="184" t="s">
        <v>208</v>
      </c>
      <c r="E81" s="185">
        <v>42.1</v>
      </c>
      <c r="F81" s="186"/>
      <c r="G81" s="187">
        <f>ROUND(E81*F81,2)</f>
        <v>0</v>
      </c>
      <c r="H81" s="186"/>
      <c r="I81" s="187">
        <f>ROUND(E81*H81,2)</f>
        <v>0</v>
      </c>
      <c r="J81" s="186"/>
      <c r="K81" s="187">
        <f>ROUND(E81*J81,2)</f>
        <v>0</v>
      </c>
      <c r="L81" s="187">
        <v>21</v>
      </c>
      <c r="M81" s="187">
        <f>G81*(1+L81/100)</f>
        <v>0</v>
      </c>
      <c r="N81" s="187">
        <v>0</v>
      </c>
      <c r="O81" s="187">
        <f>ROUND(E81*N81,2)</f>
        <v>0</v>
      </c>
      <c r="P81" s="187">
        <v>0</v>
      </c>
      <c r="Q81" s="187">
        <f>ROUND(E81*P81,2)</f>
        <v>0</v>
      </c>
      <c r="R81" s="187" t="s">
        <v>201</v>
      </c>
      <c r="S81" s="187" t="s">
        <v>123</v>
      </c>
      <c r="T81" s="188" t="s">
        <v>124</v>
      </c>
      <c r="U81" s="160">
        <v>0.49</v>
      </c>
      <c r="V81" s="160">
        <f>ROUND(E81*U81,2)</f>
        <v>20.63</v>
      </c>
      <c r="W81" s="160"/>
      <c r="X81" s="160" t="s">
        <v>225</v>
      </c>
      <c r="Y81" s="150"/>
      <c r="Z81" s="150"/>
      <c r="AA81" s="150"/>
      <c r="AB81" s="150"/>
      <c r="AC81" s="150"/>
      <c r="AD81" s="150"/>
      <c r="AE81" s="150"/>
      <c r="AF81" s="150"/>
      <c r="AG81" s="150" t="s">
        <v>226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82">
        <v>24</v>
      </c>
      <c r="B82" s="183" t="s">
        <v>227</v>
      </c>
      <c r="C82" s="194" t="s">
        <v>228</v>
      </c>
      <c r="D82" s="184" t="s">
        <v>208</v>
      </c>
      <c r="E82" s="185">
        <v>378.9</v>
      </c>
      <c r="F82" s="186"/>
      <c r="G82" s="187">
        <f>ROUND(E82*F82,2)</f>
        <v>0</v>
      </c>
      <c r="H82" s="186"/>
      <c r="I82" s="187">
        <f>ROUND(E82*H82,2)</f>
        <v>0</v>
      </c>
      <c r="J82" s="186"/>
      <c r="K82" s="187">
        <f>ROUND(E82*J82,2)</f>
        <v>0</v>
      </c>
      <c r="L82" s="187">
        <v>21</v>
      </c>
      <c r="M82" s="187">
        <f>G82*(1+L82/100)</f>
        <v>0</v>
      </c>
      <c r="N82" s="187">
        <v>0</v>
      </c>
      <c r="O82" s="187">
        <f>ROUND(E82*N82,2)</f>
        <v>0</v>
      </c>
      <c r="P82" s="187">
        <v>0</v>
      </c>
      <c r="Q82" s="187">
        <f>ROUND(E82*P82,2)</f>
        <v>0</v>
      </c>
      <c r="R82" s="187" t="s">
        <v>201</v>
      </c>
      <c r="S82" s="187" t="s">
        <v>123</v>
      </c>
      <c r="T82" s="188" t="s">
        <v>124</v>
      </c>
      <c r="U82" s="160">
        <v>0</v>
      </c>
      <c r="V82" s="160">
        <f>ROUND(E82*U82,2)</f>
        <v>0</v>
      </c>
      <c r="W82" s="160"/>
      <c r="X82" s="160" t="s">
        <v>225</v>
      </c>
      <c r="Y82" s="150"/>
      <c r="Z82" s="150"/>
      <c r="AA82" s="150"/>
      <c r="AB82" s="150"/>
      <c r="AC82" s="150"/>
      <c r="AD82" s="150"/>
      <c r="AE82" s="150"/>
      <c r="AF82" s="150"/>
      <c r="AG82" s="150" t="s">
        <v>226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82">
        <v>25</v>
      </c>
      <c r="B83" s="183" t="s">
        <v>229</v>
      </c>
      <c r="C83" s="194" t="s">
        <v>230</v>
      </c>
      <c r="D83" s="184" t="s">
        <v>208</v>
      </c>
      <c r="E83" s="185">
        <v>42.1</v>
      </c>
      <c r="F83" s="186"/>
      <c r="G83" s="187">
        <f>ROUND(E83*F83,2)</f>
        <v>0</v>
      </c>
      <c r="H83" s="186"/>
      <c r="I83" s="187">
        <f>ROUND(E83*H83,2)</f>
        <v>0</v>
      </c>
      <c r="J83" s="186"/>
      <c r="K83" s="187">
        <f>ROUND(E83*J83,2)</f>
        <v>0</v>
      </c>
      <c r="L83" s="187">
        <v>21</v>
      </c>
      <c r="M83" s="187">
        <f>G83*(1+L83/100)</f>
        <v>0</v>
      </c>
      <c r="N83" s="187">
        <v>0</v>
      </c>
      <c r="O83" s="187">
        <f>ROUND(E83*N83,2)</f>
        <v>0</v>
      </c>
      <c r="P83" s="187">
        <v>0</v>
      </c>
      <c r="Q83" s="187">
        <f>ROUND(E83*P83,2)</f>
        <v>0</v>
      </c>
      <c r="R83" s="187" t="s">
        <v>201</v>
      </c>
      <c r="S83" s="187" t="s">
        <v>123</v>
      </c>
      <c r="T83" s="188" t="s">
        <v>124</v>
      </c>
      <c r="U83" s="160">
        <v>0.94199999999999995</v>
      </c>
      <c r="V83" s="160">
        <f>ROUND(E83*U83,2)</f>
        <v>39.659999999999997</v>
      </c>
      <c r="W83" s="160"/>
      <c r="X83" s="160" t="s">
        <v>225</v>
      </c>
      <c r="Y83" s="150"/>
      <c r="Z83" s="150"/>
      <c r="AA83" s="150"/>
      <c r="AB83" s="150"/>
      <c r="AC83" s="150"/>
      <c r="AD83" s="150"/>
      <c r="AE83" s="150"/>
      <c r="AF83" s="150"/>
      <c r="AG83" s="150" t="s">
        <v>226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ht="22.5" outlineLevel="1" x14ac:dyDescent="0.2">
      <c r="A84" s="182">
        <v>26</v>
      </c>
      <c r="B84" s="183" t="s">
        <v>231</v>
      </c>
      <c r="C84" s="194" t="s">
        <v>232</v>
      </c>
      <c r="D84" s="184" t="s">
        <v>208</v>
      </c>
      <c r="E84" s="185">
        <v>252.6</v>
      </c>
      <c r="F84" s="186"/>
      <c r="G84" s="187">
        <f>ROUND(E84*F84,2)</f>
        <v>0</v>
      </c>
      <c r="H84" s="186"/>
      <c r="I84" s="187">
        <f>ROUND(E84*H84,2)</f>
        <v>0</v>
      </c>
      <c r="J84" s="186"/>
      <c r="K84" s="187">
        <f>ROUND(E84*J84,2)</f>
        <v>0</v>
      </c>
      <c r="L84" s="187">
        <v>21</v>
      </c>
      <c r="M84" s="187">
        <f>G84*(1+L84/100)</f>
        <v>0</v>
      </c>
      <c r="N84" s="187">
        <v>0</v>
      </c>
      <c r="O84" s="187">
        <f>ROUND(E84*N84,2)</f>
        <v>0</v>
      </c>
      <c r="P84" s="187">
        <v>0</v>
      </c>
      <c r="Q84" s="187">
        <f>ROUND(E84*P84,2)</f>
        <v>0</v>
      </c>
      <c r="R84" s="187" t="s">
        <v>201</v>
      </c>
      <c r="S84" s="187" t="s">
        <v>123</v>
      </c>
      <c r="T84" s="188" t="s">
        <v>124</v>
      </c>
      <c r="U84" s="160">
        <v>0.105</v>
      </c>
      <c r="V84" s="160">
        <f>ROUND(E84*U84,2)</f>
        <v>26.52</v>
      </c>
      <c r="W84" s="160"/>
      <c r="X84" s="160" t="s">
        <v>225</v>
      </c>
      <c r="Y84" s="150"/>
      <c r="Z84" s="150"/>
      <c r="AA84" s="150"/>
      <c r="AB84" s="150"/>
      <c r="AC84" s="150"/>
      <c r="AD84" s="150"/>
      <c r="AE84" s="150"/>
      <c r="AF84" s="150"/>
      <c r="AG84" s="150" t="s">
        <v>226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x14ac:dyDescent="0.2">
      <c r="A85" s="168" t="s">
        <v>117</v>
      </c>
      <c r="B85" s="169" t="s">
        <v>88</v>
      </c>
      <c r="C85" s="191" t="s">
        <v>27</v>
      </c>
      <c r="D85" s="170"/>
      <c r="E85" s="171"/>
      <c r="F85" s="172"/>
      <c r="G85" s="172">
        <f>SUMIF(AG86:AG88,"&lt;&gt;NOR",G86:G88)</f>
        <v>0</v>
      </c>
      <c r="H85" s="172"/>
      <c r="I85" s="172">
        <f>SUM(I86:I88)</f>
        <v>0</v>
      </c>
      <c r="J85" s="172"/>
      <c r="K85" s="172">
        <f>SUM(K86:K88)</f>
        <v>0</v>
      </c>
      <c r="L85" s="172"/>
      <c r="M85" s="172">
        <f>SUM(M86:M88)</f>
        <v>0</v>
      </c>
      <c r="N85" s="172"/>
      <c r="O85" s="172">
        <f>SUM(O86:O88)</f>
        <v>0</v>
      </c>
      <c r="P85" s="172"/>
      <c r="Q85" s="172">
        <f>SUM(Q86:Q88)</f>
        <v>0</v>
      </c>
      <c r="R85" s="172"/>
      <c r="S85" s="172"/>
      <c r="T85" s="173"/>
      <c r="U85" s="167"/>
      <c r="V85" s="167">
        <f>SUM(V86:V88)</f>
        <v>0</v>
      </c>
      <c r="W85" s="167"/>
      <c r="X85" s="167"/>
      <c r="AG85" t="s">
        <v>118</v>
      </c>
    </row>
    <row r="86" spans="1:60" outlineLevel="1" x14ac:dyDescent="0.2">
      <c r="A86" s="174">
        <v>27</v>
      </c>
      <c r="B86" s="175" t="s">
        <v>233</v>
      </c>
      <c r="C86" s="192" t="s">
        <v>234</v>
      </c>
      <c r="D86" s="176" t="s">
        <v>235</v>
      </c>
      <c r="E86" s="177">
        <v>1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9">
        <v>0</v>
      </c>
      <c r="O86" s="179">
        <f>ROUND(E86*N86,2)</f>
        <v>0</v>
      </c>
      <c r="P86" s="179">
        <v>0</v>
      </c>
      <c r="Q86" s="179">
        <f>ROUND(E86*P86,2)</f>
        <v>0</v>
      </c>
      <c r="R86" s="179"/>
      <c r="S86" s="179" t="s">
        <v>145</v>
      </c>
      <c r="T86" s="180" t="s">
        <v>158</v>
      </c>
      <c r="U86" s="160">
        <v>0</v>
      </c>
      <c r="V86" s="160">
        <f>ROUND(E86*U86,2)</f>
        <v>0</v>
      </c>
      <c r="W86" s="160"/>
      <c r="X86" s="160" t="s">
        <v>233</v>
      </c>
      <c r="Y86" s="150"/>
      <c r="Z86" s="150"/>
      <c r="AA86" s="150"/>
      <c r="AB86" s="150"/>
      <c r="AC86" s="150"/>
      <c r="AD86" s="150"/>
      <c r="AE86" s="150"/>
      <c r="AF86" s="150"/>
      <c r="AG86" s="150" t="s">
        <v>236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259" t="s">
        <v>237</v>
      </c>
      <c r="D87" s="260"/>
      <c r="E87" s="260"/>
      <c r="F87" s="260"/>
      <c r="G87" s="2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0"/>
      <c r="Z87" s="150"/>
      <c r="AA87" s="150"/>
      <c r="AB87" s="150"/>
      <c r="AC87" s="150"/>
      <c r="AD87" s="150"/>
      <c r="AE87" s="150"/>
      <c r="AF87" s="150"/>
      <c r="AG87" s="150" t="s">
        <v>141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257" t="s">
        <v>238</v>
      </c>
      <c r="D88" s="258"/>
      <c r="E88" s="258"/>
      <c r="F88" s="258"/>
      <c r="G88" s="258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0"/>
      <c r="Z88" s="150"/>
      <c r="AA88" s="150"/>
      <c r="AB88" s="150"/>
      <c r="AC88" s="150"/>
      <c r="AD88" s="150"/>
      <c r="AE88" s="150"/>
      <c r="AF88" s="150"/>
      <c r="AG88" s="150" t="s">
        <v>141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x14ac:dyDescent="0.2">
      <c r="A89" s="3"/>
      <c r="B89" s="4"/>
      <c r="C89" s="197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AE89">
        <v>15</v>
      </c>
      <c r="AF89">
        <v>21</v>
      </c>
      <c r="AG89" t="s">
        <v>104</v>
      </c>
    </row>
    <row r="90" spans="1:60" x14ac:dyDescent="0.2">
      <c r="A90" s="153"/>
      <c r="B90" s="154" t="s">
        <v>29</v>
      </c>
      <c r="C90" s="198"/>
      <c r="D90" s="155"/>
      <c r="E90" s="156"/>
      <c r="F90" s="156"/>
      <c r="G90" s="190">
        <f>G8+G23+G26+G29+G31+G49+G53+G58+G63+G69+G71+G75+G85</f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AE90">
        <f>SUMIF(L7:L88,AE89,G7:G88)</f>
        <v>0</v>
      </c>
      <c r="AF90">
        <f>SUMIF(L7:L88,AF89,G7:G88)</f>
        <v>0</v>
      </c>
      <c r="AG90" t="s">
        <v>239</v>
      </c>
    </row>
    <row r="91" spans="1:60" x14ac:dyDescent="0.2">
      <c r="A91" s="272" t="s">
        <v>240</v>
      </c>
      <c r="B91" s="272"/>
      <c r="C91" s="197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60" x14ac:dyDescent="0.2">
      <c r="A92" s="3"/>
      <c r="B92" s="4" t="s">
        <v>241</v>
      </c>
      <c r="C92" s="197" t="s">
        <v>242</v>
      </c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G92" t="s">
        <v>243</v>
      </c>
    </row>
    <row r="93" spans="1:60" x14ac:dyDescent="0.2">
      <c r="A93" s="3"/>
      <c r="B93" s="4" t="s">
        <v>244</v>
      </c>
      <c r="C93" s="197" t="s">
        <v>245</v>
      </c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AG93" t="s">
        <v>246</v>
      </c>
    </row>
    <row r="94" spans="1:60" x14ac:dyDescent="0.2">
      <c r="A94" s="3"/>
      <c r="B94" s="4"/>
      <c r="C94" s="197" t="s">
        <v>247</v>
      </c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AG94" t="s">
        <v>248</v>
      </c>
    </row>
    <row r="95" spans="1:60" x14ac:dyDescent="0.2">
      <c r="A95" s="3"/>
      <c r="B95" s="4"/>
      <c r="C95" s="197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60" x14ac:dyDescent="0.2">
      <c r="C96" s="199"/>
      <c r="D96" s="10"/>
      <c r="AG96" t="s">
        <v>249</v>
      </c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sheetProtection password="CC4E" sheet="1" objects="1" scenarios="1"/>
  <mergeCells count="30">
    <mergeCell ref="A1:G1"/>
    <mergeCell ref="C2:G2"/>
    <mergeCell ref="C3:G3"/>
    <mergeCell ref="C4:G4"/>
    <mergeCell ref="A91:B91"/>
    <mergeCell ref="C10:G10"/>
    <mergeCell ref="C13:G13"/>
    <mergeCell ref="C16:G16"/>
    <mergeCell ref="C17:G17"/>
    <mergeCell ref="C33:G33"/>
    <mergeCell ref="C45:G45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87:G87"/>
    <mergeCell ref="C88:G88"/>
    <mergeCell ref="C46:G46"/>
    <mergeCell ref="C48:G48"/>
    <mergeCell ref="C51:G51"/>
    <mergeCell ref="C60:G60"/>
    <mergeCell ref="C65:G65"/>
    <mergeCell ref="C74:G7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IO01 D.3.1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'IO01 D.3.1 Pol'!Názvy_tisku</vt:lpstr>
      <vt:lpstr>oadresa</vt:lpstr>
      <vt:lpstr>Stavba!Objednatel</vt:lpstr>
      <vt:lpstr>Stavba!Objekt</vt:lpstr>
      <vt:lpstr>'IO01 D.3.1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237 MilanD</dc:creator>
  <cp:lastModifiedBy>Štefl Miroslav</cp:lastModifiedBy>
  <cp:lastPrinted>2019-03-19T12:27:02Z</cp:lastPrinted>
  <dcterms:created xsi:type="dcterms:W3CDTF">2009-04-08T07:15:50Z</dcterms:created>
  <dcterms:modified xsi:type="dcterms:W3CDTF">2021-01-20T09:20:14Z</dcterms:modified>
</cp:coreProperties>
</file>