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C4E" lockStructure="1"/>
  <bookViews>
    <workbookView xWindow="-120" yWindow="-120" windowWidth="38640" windowHeight="16440" activeTab="3"/>
  </bookViews>
  <sheets>
    <sheet name="Pokyny pro vyplnění" sheetId="11" r:id="rId1"/>
    <sheet name="Stavba" sheetId="1" r:id="rId2"/>
    <sheet name="VzorPolozky" sheetId="10" state="hidden" r:id="rId3"/>
    <sheet name="IO01 D.3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'IO01 D.3.1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'IO01 D.3.1 Pol'!$A$1:$X$72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" l="1"/>
  <c r="BA10" i="12"/>
  <c r="G8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O8" i="12" s="1"/>
  <c r="Q12" i="12"/>
  <c r="V12" i="12"/>
  <c r="V8" i="12" s="1"/>
  <c r="G15" i="12"/>
  <c r="M15" i="12" s="1"/>
  <c r="I15" i="12"/>
  <c r="K15" i="12"/>
  <c r="O15" i="12"/>
  <c r="Q15" i="12"/>
  <c r="V15" i="12"/>
  <c r="K19" i="12"/>
  <c r="O19" i="12"/>
  <c r="V19" i="12"/>
  <c r="G20" i="12"/>
  <c r="M20" i="12" s="1"/>
  <c r="M19" i="12" s="1"/>
  <c r="I20" i="12"/>
  <c r="I19" i="12" s="1"/>
  <c r="K20" i="12"/>
  <c r="O20" i="12"/>
  <c r="Q20" i="12"/>
  <c r="Q19" i="12" s="1"/>
  <c r="V20" i="12"/>
  <c r="K22" i="12"/>
  <c r="O22" i="12"/>
  <c r="V22" i="12"/>
  <c r="G23" i="12"/>
  <c r="G22" i="12" s="1"/>
  <c r="I52" i="1" s="1"/>
  <c r="I23" i="12"/>
  <c r="I22" i="12" s="1"/>
  <c r="K23" i="12"/>
  <c r="O23" i="12"/>
  <c r="Q23" i="12"/>
  <c r="Q22" i="12" s="1"/>
  <c r="V23" i="12"/>
  <c r="K25" i="12"/>
  <c r="O25" i="12"/>
  <c r="V25" i="12"/>
  <c r="G26" i="12"/>
  <c r="M26" i="12" s="1"/>
  <c r="M25" i="12" s="1"/>
  <c r="I26" i="12"/>
  <c r="I25" i="12" s="1"/>
  <c r="K26" i="12"/>
  <c r="O26" i="12"/>
  <c r="Q26" i="12"/>
  <c r="Q25" i="12" s="1"/>
  <c r="V26" i="12"/>
  <c r="G27" i="12"/>
  <c r="I54" i="1" s="1"/>
  <c r="K27" i="12"/>
  <c r="O27" i="12"/>
  <c r="V27" i="12"/>
  <c r="G28" i="12"/>
  <c r="M28" i="12" s="1"/>
  <c r="M27" i="12" s="1"/>
  <c r="I28" i="12"/>
  <c r="I27" i="12" s="1"/>
  <c r="K28" i="12"/>
  <c r="O28" i="12"/>
  <c r="Q28" i="12"/>
  <c r="Q27" i="12" s="1"/>
  <c r="V28" i="12"/>
  <c r="K29" i="12"/>
  <c r="O29" i="12"/>
  <c r="V29" i="12"/>
  <c r="G30" i="12"/>
  <c r="G29" i="12" s="1"/>
  <c r="I55" i="1" s="1"/>
  <c r="I30" i="12"/>
  <c r="I29" i="12" s="1"/>
  <c r="K30" i="12"/>
  <c r="M30" i="12"/>
  <c r="M29" i="12" s="1"/>
  <c r="O30" i="12"/>
  <c r="Q30" i="12"/>
  <c r="Q29" i="12" s="1"/>
  <c r="V30" i="12"/>
  <c r="G34" i="12"/>
  <c r="M34" i="12" s="1"/>
  <c r="I34" i="12"/>
  <c r="I33" i="12" s="1"/>
  <c r="K34" i="12"/>
  <c r="O34" i="12"/>
  <c r="Q34" i="12"/>
  <c r="Q33" i="12" s="1"/>
  <c r="V34" i="12"/>
  <c r="G35" i="12"/>
  <c r="M35" i="12" s="1"/>
  <c r="I35" i="12"/>
  <c r="K35" i="12"/>
  <c r="K33" i="12" s="1"/>
  <c r="O35" i="12"/>
  <c r="O33" i="12" s="1"/>
  <c r="Q35" i="12"/>
  <c r="V35" i="12"/>
  <c r="V33" i="12" s="1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I38" i="12"/>
  <c r="Q38" i="12"/>
  <c r="G39" i="12"/>
  <c r="G38" i="12" s="1"/>
  <c r="I39" i="12"/>
  <c r="K39" i="12"/>
  <c r="K38" i="12" s="1"/>
  <c r="O39" i="12"/>
  <c r="O38" i="12" s="1"/>
  <c r="Q39" i="12"/>
  <c r="V39" i="12"/>
  <c r="V38" i="12" s="1"/>
  <c r="G44" i="12"/>
  <c r="G43" i="12" s="1"/>
  <c r="I58" i="1" s="1"/>
  <c r="I44" i="12"/>
  <c r="K44" i="12"/>
  <c r="K43" i="12" s="1"/>
  <c r="O44" i="12"/>
  <c r="O43" i="12" s="1"/>
  <c r="Q44" i="12"/>
  <c r="V44" i="12"/>
  <c r="V43" i="12" s="1"/>
  <c r="G47" i="12"/>
  <c r="M47" i="12" s="1"/>
  <c r="I47" i="12"/>
  <c r="I43" i="12" s="1"/>
  <c r="K47" i="12"/>
  <c r="O47" i="12"/>
  <c r="Q47" i="12"/>
  <c r="Q43" i="12" s="1"/>
  <c r="V47" i="12"/>
  <c r="K49" i="12"/>
  <c r="O49" i="12"/>
  <c r="V49" i="12"/>
  <c r="G50" i="12"/>
  <c r="M50" i="12" s="1"/>
  <c r="M49" i="12" s="1"/>
  <c r="I50" i="12"/>
  <c r="I49" i="12" s="1"/>
  <c r="K50" i="12"/>
  <c r="O50" i="12"/>
  <c r="Q50" i="12"/>
  <c r="Q49" i="12" s="1"/>
  <c r="V50" i="12"/>
  <c r="G52" i="12"/>
  <c r="M52" i="12" s="1"/>
  <c r="I52" i="12"/>
  <c r="I51" i="12" s="1"/>
  <c r="K52" i="12"/>
  <c r="O52" i="12"/>
  <c r="Q52" i="12"/>
  <c r="Q51" i="12" s="1"/>
  <c r="V52" i="12"/>
  <c r="G55" i="12"/>
  <c r="M55" i="12" s="1"/>
  <c r="I55" i="12"/>
  <c r="K55" i="12"/>
  <c r="K51" i="12" s="1"/>
  <c r="O55" i="12"/>
  <c r="O51" i="12" s="1"/>
  <c r="Q55" i="12"/>
  <c r="V55" i="12"/>
  <c r="V51" i="12" s="1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I61" i="12"/>
  <c r="Q61" i="12"/>
  <c r="G62" i="12"/>
  <c r="G61" i="12" s="1"/>
  <c r="I61" i="1" s="1"/>
  <c r="I19" i="1" s="1"/>
  <c r="I62" i="12"/>
  <c r="K62" i="12"/>
  <c r="K61" i="12" s="1"/>
  <c r="O62" i="12"/>
  <c r="O61" i="12" s="1"/>
  <c r="Q62" i="12"/>
  <c r="V62" i="12"/>
  <c r="V61" i="12" s="1"/>
  <c r="AE66" i="12"/>
  <c r="F42" i="1" s="1"/>
  <c r="I20" i="1"/>
  <c r="I18" i="1"/>
  <c r="I17" i="1"/>
  <c r="H40" i="1"/>
  <c r="G49" i="12" l="1"/>
  <c r="I59" i="1" s="1"/>
  <c r="G25" i="12"/>
  <c r="I53" i="1" s="1"/>
  <c r="M23" i="12"/>
  <c r="M22" i="12" s="1"/>
  <c r="G19" i="12"/>
  <c r="I51" i="1" s="1"/>
  <c r="AF66" i="12"/>
  <c r="G42" i="1" s="1"/>
  <c r="H42" i="1" s="1"/>
  <c r="I42" i="1" s="1"/>
  <c r="F41" i="1"/>
  <c r="I50" i="1"/>
  <c r="F39" i="1"/>
  <c r="F43" i="1" s="1"/>
  <c r="I16" i="1"/>
  <c r="I21" i="1" s="1"/>
  <c r="M8" i="12"/>
  <c r="M51" i="12"/>
  <c r="M33" i="12"/>
  <c r="G51" i="12"/>
  <c r="I60" i="1" s="1"/>
  <c r="G33" i="12"/>
  <c r="I56" i="1" s="1"/>
  <c r="M62" i="12"/>
  <c r="M61" i="12" s="1"/>
  <c r="M44" i="12"/>
  <c r="M43" i="12" s="1"/>
  <c r="M39" i="12"/>
  <c r="M38" i="12" s="1"/>
  <c r="J28" i="1"/>
  <c r="J26" i="1"/>
  <c r="G38" i="1"/>
  <c r="F38" i="1"/>
  <c r="J23" i="1"/>
  <c r="J24" i="1"/>
  <c r="J25" i="1"/>
  <c r="J27" i="1"/>
  <c r="E24" i="1"/>
  <c r="E26" i="1"/>
  <c r="G66" i="12" l="1"/>
  <c r="I62" i="1"/>
  <c r="J56" i="1" s="1"/>
  <c r="G23" i="1"/>
  <c r="A23" i="1" s="1"/>
  <c r="A24" i="1" s="1"/>
  <c r="G24" i="1" s="1"/>
  <c r="G41" i="1"/>
  <c r="H41" i="1" s="1"/>
  <c r="I41" i="1" s="1"/>
  <c r="G39" i="1"/>
  <c r="J52" i="1" l="1"/>
  <c r="J51" i="1"/>
  <c r="J61" i="1"/>
  <c r="J53" i="1"/>
  <c r="J59" i="1"/>
  <c r="J55" i="1"/>
  <c r="J57" i="1"/>
  <c r="J58" i="1"/>
  <c r="J54" i="1"/>
  <c r="J50" i="1"/>
  <c r="J60" i="1"/>
  <c r="G43" i="1"/>
  <c r="H39" i="1"/>
  <c r="J62" i="1" l="1"/>
  <c r="G25" i="1"/>
  <c r="G28" i="1"/>
  <c r="I39" i="1"/>
  <c r="I43" i="1" s="1"/>
  <c r="H43" i="1"/>
  <c r="A25" i="1" l="1"/>
  <c r="A26" i="1" s="1"/>
  <c r="G26" i="1" s="1"/>
  <c r="A27" i="1" s="1"/>
  <c r="A29" i="1" s="1"/>
  <c r="G29" i="1" s="1"/>
  <c r="G27" i="1" s="1"/>
  <c r="J39" i="1" a="1"/>
  <c r="J39" i="1" s="1"/>
  <c r="J43" i="1" s="1"/>
  <c r="J41" i="1" a="1"/>
  <c r="J41" i="1" s="1"/>
  <c r="J42" i="1" a="1"/>
  <c r="J4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237 MilanD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<sst xmlns="http://schemas.openxmlformats.org/spreadsheetml/2006/main" count="439" uniqueCount="221">
  <si>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</si>
  <si>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</si>
  <si>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</si>
  <si>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</si>
  <si>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</si>
  <si>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</si>
  <si>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</si>
  <si>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</si>
  <si>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</si>
  <si>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</si>
  <si>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</si>
  <si>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</si>
  <si>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</si>
  <si>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</si>
  <si>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</si>
  <si>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</si>
  <si>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</si>
  <si>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</si>
  <si>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</si>
  <si>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</si>
  <si>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</si>
  <si>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</si>
  <si>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</si>
  <si>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</si>
  <si>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</si>
  <si>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</si>
  <si>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</si>
  <si>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</si>
  <si>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</si>
  <si>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</si>
  <si>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</si>
  <si>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</si>
  <si>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</si>
  <si>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</si>
  <si>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</si>
  <si>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</si>
  <si>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</si>
  <si>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</si>
  <si>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</si>
  <si>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</si>
  <si>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</si>
  <si>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</si>
  <si>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</si>
  <si>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D.3.1</t>
  </si>
  <si>
    <t>Výměna povrchu hřiště</t>
  </si>
  <si>
    <t>IO01</t>
  </si>
  <si>
    <t>Víceúčelové hřiště</t>
  </si>
  <si>
    <t>Objekt:</t>
  </si>
  <si>
    <t>Rozpočet:</t>
  </si>
  <si>
    <t>00200018</t>
  </si>
  <si>
    <t>DAČICE - výměna povrchu víceúčelového hřiště</t>
  </si>
  <si>
    <t>Město Dačice</t>
  </si>
  <si>
    <t>Krajířova 27</t>
  </si>
  <si>
    <t>Dačice-Dačice I</t>
  </si>
  <si>
    <t>38001</t>
  </si>
  <si>
    <t xml:space="preserve">00246476  </t>
  </si>
  <si>
    <t>CZ00246476</t>
  </si>
  <si>
    <t>Stavba</t>
  </si>
  <si>
    <t>Inženýrský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</si>
  <si>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</si>
  <si>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</si>
  <si>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</si>
  <si>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</si>
  <si>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</si>
  <si>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</si>
  <si>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</si>
  <si>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</si>
  <si>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45</t>
  </si>
  <si>
    <t>Podkladní a vedlejší konstrukce</t>
  </si>
  <si>
    <t>5</t>
  </si>
  <si>
    <t>Komunikace</t>
  </si>
  <si>
    <t>589</t>
  </si>
  <si>
    <t>Sportovní povrchy</t>
  </si>
  <si>
    <t>91</t>
  </si>
  <si>
    <t>Doplňující práce na komunikaci</t>
  </si>
  <si>
    <t>913</t>
  </si>
  <si>
    <t>Sportovní vybavení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</si>
  <si>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</si>
  <si>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</si>
  <si>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</si>
  <si>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</si>
  <si>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</si>
  <si>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</si>
  <si>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</si>
  <si>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</si>
  <si>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</si>
  <si>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</si>
  <si>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</si>
  <si>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</si>
  <si>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</si>
  <si>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</si>
  <si>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</si>
  <si>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</si>
  <si>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</si>
  <si>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</si>
  <si>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</si>
  <si>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</si>
  <si>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</si>
  <si>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</si>
  <si>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</si>
  <si>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</si>
  <si>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</si>
  <si>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</si>
  <si>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</si>
  <si>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</si>
  <si>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</si>
  <si>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</si>
  <si>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</si>
  <si>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</si>
  <si>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</si>
  <si>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</si>
  <si>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</si>
  <si>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</si>
  <si>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</si>
  <si>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</si>
  <si>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</si>
  <si>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</si>
  <si>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113201111R00</t>
  </si>
  <si>
    <t>Vytrhání obrub chodníkových ležatých</t>
  </si>
  <si>
    <t>m</t>
  </si>
  <si>
    <t>822-1</t>
  </si>
  <si>
    <t>RTS 20/ I</t>
  </si>
  <si>
    <t>Práce</t>
  </si>
  <si>
    <t>POL1_</t>
  </si>
  <si>
    <t>s vybouráním lože, s přemístěním hmot na skládku na vzdálenost do 3 m nebo naložením na dopravní prostředek</t>
  </si>
  <si>
    <t>SPI</t>
  </si>
  <si>
    <t>demontáž stávajících obrub : (40+20)*2</t>
  </si>
  <si>
    <t>VV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</si>
  <si>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</si>
  <si>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</si>
  <si>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</si>
  <si>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</si>
  <si>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</si>
  <si>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Odkaz na mn. položky pořadí 4 : 0,80000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</si>
  <si>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</si>
  <si>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</si>
  <si>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</si>
  <si>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Přebytečná zemina bude použita na případné úpravy v okolí mista stavby.</t>
  </si>
  <si>
    <t>POP</t>
  </si>
  <si>
    <t>Odkaz na mn. položky pořadí 2 : 0,80000</t>
  </si>
  <si>
    <t>275313621R00</t>
  </si>
  <si>
    <t>Beton základových patek prostý třídy C 20/25</t>
  </si>
  <si>
    <t>801-1</t>
  </si>
  <si>
    <t>základy pro sloupky : 0,5*0,5*0,8*4</t>
  </si>
  <si>
    <t>45-01-001</t>
  </si>
  <si>
    <t>Vyrovnání a přehutnění pláně s doplněním konstrukčních vrstev před pokládkou umělého trávníku</t>
  </si>
  <si>
    <t>m2</t>
  </si>
  <si>
    <t>Vlastní</t>
  </si>
  <si>
    <t>Indiv</t>
  </si>
  <si>
    <t>Odkaz na mn. položky pořadí 7 : 765,00000</t>
  </si>
  <si>
    <t>589181916R00</t>
  </si>
  <si>
    <t xml:space="preserve">Kryt sportovních ploch  z umělého trávníku lajnování vlepením umělého trávníku jiné barvy, šířky 100 mm,  </t>
  </si>
  <si>
    <t>823-1</t>
  </si>
  <si>
    <t>589-01-001</t>
  </si>
  <si>
    <t>916561111RT7</t>
  </si>
  <si>
    <t>Osazení záhonového obrubníku betonového včetně dodávky obrubníků_x000D_
 1000/50/200 mm, do lože z betonu prostého C 12/15, s boční opěrou z betonu prostého</t>
  </si>
  <si>
    <t>se zřízením lože z betonu prostého C 12/15 tl. 80-100 mm</t>
  </si>
  <si>
    <t>913-01-001</t>
  </si>
  <si>
    <t>Branka na malou kopanou 3x2 m s výklopným rámem do pouzder, vč. pouzder a sítě</t>
  </si>
  <si>
    <t>ks</t>
  </si>
  <si>
    <t>913-01-002</t>
  </si>
  <si>
    <t>Sloupky na volejbal/nohejbal osazované do pouzder, vč. pouzder, záslepek pouzder, sítě a antének</t>
  </si>
  <si>
    <t>sada</t>
  </si>
  <si>
    <t>913-01-003</t>
  </si>
  <si>
    <t>Sloupky na tenis osazované do pouzder, vč. pouzder, záslepek pouder, sítě, singl tyčí a stahovací pásky s kotvením</t>
  </si>
  <si>
    <t>913-01-004</t>
  </si>
  <si>
    <t>Branka florbalová 160x115 cm, vč. sítě a záclonky</t>
  </si>
  <si>
    <t>953943123R00</t>
  </si>
  <si>
    <t>Osazování jiných kovových výrobků do betonu (např. kotev) se zajištěním polohy k bednění nebo k výztuži před zabetonováním_x000D_
 přes 5 kg do 15 kg/kus</t>
  </si>
  <si>
    <t>kus</t>
  </si>
  <si>
    <t>osazování výrobků ostatních jinde neuvedených, bez dodání</t>
  </si>
  <si>
    <t>pouzdra pro sloupky : 4</t>
  </si>
  <si>
    <t>pouzdra pro branky : 4</t>
  </si>
  <si>
    <t>961044111R00</t>
  </si>
  <si>
    <t>Bourání základů z betonu prostého</t>
  </si>
  <si>
    <t>801-3</t>
  </si>
  <si>
    <t>nebo vybourání otvorů průřezové plochy přes 4 m2 v základech,</t>
  </si>
  <si>
    <t>stávající zaklady sloupků : 0,5*0,5*0,8</t>
  </si>
  <si>
    <t>93-01-001</t>
  </si>
  <si>
    <t>Demontáž umělého trávníku strojně s vyklepáním a separací vsypu</t>
  </si>
  <si>
    <t>998227111R00</t>
  </si>
  <si>
    <t xml:space="preserve">Přesun hmot, plochy pro tělovýchovu umělý sportovní povrch z dílců,  </t>
  </si>
  <si>
    <t>t</t>
  </si>
  <si>
    <t>Přesun hmot</t>
  </si>
  <si>
    <t>POL7_</t>
  </si>
  <si>
    <t>979990103R00</t>
  </si>
  <si>
    <t>Poplatek za skládku suti - beton do 30x30 cm</t>
  </si>
  <si>
    <t>Odkaz na dem. hmot. položky pořadí 1 : 26,40000</t>
  </si>
  <si>
    <t>Odkaz na dem. hmot. položky pořadí 14 : 0,40000</t>
  </si>
  <si>
    <t>999-01-001</t>
  </si>
  <si>
    <t>Poplatek za uložení umělého trávníku na skládku</t>
  </si>
  <si>
    <t>Kalkul</t>
  </si>
  <si>
    <t>Odkaz na dem. hmot. položky pořadí 15 : 15,30000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</si>
  <si>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</si>
  <si>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</si>
  <si>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</si>
  <si>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</si>
  <si>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</si>
  <si>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</si>
  <si>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</si>
  <si>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</si>
  <si>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</si>
  <si>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</si>
  <si>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VRN</t>
  </si>
  <si>
    <t>Vedlejší rozpočtové náklady souborné</t>
  </si>
  <si>
    <t>soubor</t>
  </si>
  <si>
    <t>POL99_2</t>
  </si>
  <si>
    <t>- zařízení staveniště</t>
  </si>
  <si>
    <t>- doprava osob a materiálu</t>
  </si>
  <si>
    <t>SUM</t>
  </si>
  <si>
    <t>JKSO:</t>
  </si>
  <si>
    <t>823.33</t>
  </si>
  <si>
    <t>plochy hřišť</t>
  </si>
  <si>
    <t>JKSO</t>
  </si>
  <si>
    <t>765 m2</t>
  </si>
  <si>
    <t>kryt z umělých povrchů</t>
  </si>
  <si>
    <t>JKSOChar</t>
  </si>
  <si>
    <t>rekonstrukce a modernizace objektu s opravou</t>
  </si>
  <si>
    <t>JKSOAkce</t>
  </si>
  <si>
    <t>END</t>
  </si>
  <si>
    <t xml:space="preserve">Pokládka umělého trávníku 24 mm vč. vsypu křemičitým pískem, dle původního barevného rozvržení (např. Play Comfort)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</si>
</sst>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cfsp+07VBydE6M7b7hJEFksHS4S0xOpPvuIg4+JE21XuPHsdXEjAFqH07/JA6NioqJQFkrvEOq+FOnMFaAWCHA==" saltValue="TQXgVc8Gt1O8FxxFlIEUf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opLeftCell="B1" zoomScaleNormal="100" zoomScaleSheetLayoutView="75" workbookViewId="0">
      <selection activeCell="L14" sqref="L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8" t="s">
        <v>22</v>
      </c>
      <c r="C2" s="79"/>
      <c r="D2" s="80" t="s">
        <v>49</v>
      </c>
      <c r="E2" s="234" t="s">
        <v>50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6">
        <v>21556</v>
      </c>
      <c r="B4" s="83" t="s">
        <v>48</v>
      </c>
      <c r="C4" s="84"/>
      <c r="D4" s="85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42</v>
      </c>
      <c r="D5" s="222" t="s">
        <v>51</v>
      </c>
      <c r="E5" s="223"/>
      <c r="F5" s="223"/>
      <c r="G5" s="223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4" t="s">
        <v>52</v>
      </c>
      <c r="E6" s="225"/>
      <c r="F6" s="225"/>
      <c r="G6" s="225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6" t="s">
        <v>53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1"/>
      <c r="E11" s="241"/>
      <c r="F11" s="241"/>
      <c r="G11" s="241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SUMIF(F50:F61,A16,I50:I61)+SUMIF(F50:F61,"PSU",I50:I61)</f>
        <v>0</v>
      </c>
      <c r="J16" s="207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SUMIF(F50:F61,A17,I50:I61)</f>
        <v>0</v>
      </c>
      <c r="J17" s="207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SUMIF(F50:F61,A18,I50:I61)</f>
        <v>0</v>
      </c>
      <c r="J18" s="207"/>
    </row>
    <row r="19" spans="1:10" ht="23.25" customHeight="1" x14ac:dyDescent="0.2">
      <c r="A19" s="141" t="s">
        <v>86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SUMIF(F50:F61,A19,I50:I61)</f>
        <v>0</v>
      </c>
      <c r="J19" s="207"/>
    </row>
    <row r="20" spans="1:10" ht="23.25" customHeight="1" x14ac:dyDescent="0.2">
      <c r="A20" s="141" t="s">
        <v>87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SUMIF(F50:F61,A20,I50:I61)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IF(A24&gt;50, ROUNDUP(A23, 0), ROUNDDOWN(A23, 0))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1">
        <f>IF(A26&gt;50, ROUNDUP(A25, 0), ROUNDDOWN(A25, 0))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10">
        <f>ZakladDPHSniVypocet+ZakladDPHZaklVypocet</f>
        <v>0</v>
      </c>
      <c r="H28" s="211"/>
      <c r="I28" s="211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10">
        <f>IF(A29&gt;50, ROUNDUP(A27, 0), ROUNDDOWN(A27, 0))</f>
        <v>0</v>
      </c>
      <c r="H29" s="210"/>
      <c r="I29" s="210"/>
      <c r="J29" s="122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57</v>
      </c>
      <c r="C39" s="195"/>
      <c r="D39" s="195"/>
      <c r="E39" s="195"/>
      <c r="F39" s="102">
        <f>'IO01 D.3.1 Pol'!AE66</f>
        <v>0</v>
      </c>
      <c r="G39" s="103">
        <f>'IO01 D.3.1 Pol'!AF66</f>
        <v>0</v>
      </c>
      <c r="H39" s="104">
        <f>(F39*SazbaDPH1/100)+(G39*SazbaDPH2/100)</f>
        <v>0</v>
      </c>
      <c r="I39" s="104">
        <f>F39+G39+H39</f>
        <v>0</v>
      </c>
      <c r="J39" s="105" t="str" cm="1">
        <f t="array" ref="J39">IF(CenaCelkemVypocet=0,"",I39/CenaCelkemVypocet*100)</f>
        <v/>
      </c>
    </row>
    <row r="40" spans="1:10" ht="25.5" hidden="1" customHeight="1" x14ac:dyDescent="0.2">
      <c r="A40" s="91">
        <v>2</v>
      </c>
      <c r="B40" s="106"/>
      <c r="C40" s="196" t="s">
        <v>58</v>
      </c>
      <c r="D40" s="196"/>
      <c r="E40" s="196"/>
      <c r="F40" s="107"/>
      <c r="G40" s="108"/>
      <c r="H40" s="108">
        <f>(F40*SazbaDPH1/100)+(G40*SazbaDPH2/100)</f>
        <v>0</v>
      </c>
      <c r="I40" s="108"/>
      <c r="J40" s="109"/>
    </row>
    <row r="41" spans="1:10" ht="25.5" hidden="1" customHeight="1" x14ac:dyDescent="0.2">
      <c r="A41" s="91">
        <v>2</v>
      </c>
      <c r="B41" s="106" t="s">
        <v>45</v>
      </c>
      <c r="C41" s="196" t="s">
        <v>46</v>
      </c>
      <c r="D41" s="196"/>
      <c r="E41" s="196"/>
      <c r="F41" s="107">
        <f>'IO01 D.3.1 Pol'!AE66</f>
        <v>0</v>
      </c>
      <c r="G41" s="108">
        <f>'IO01 D.3.1 Pol'!AF66</f>
        <v>0</v>
      </c>
      <c r="H41" s="108">
        <f>(F41*SazbaDPH1/100)+(G41*SazbaDPH2/100)</f>
        <v>0</v>
      </c>
      <c r="I41" s="108">
        <f>F41+G41+H41</f>
        <v>0</v>
      </c>
      <c r="J41" s="109" t="str" cm="1">
        <f t="array" ref="J41">IF(CenaCelkemVypocet=0,"",I41/CenaCelkemVypocet*100)</f>
        <v/>
      </c>
    </row>
    <row r="42" spans="1:10" ht="25.5" hidden="1" customHeight="1" x14ac:dyDescent="0.2">
      <c r="A42" s="91">
        <v>3</v>
      </c>
      <c r="B42" s="110" t="s">
        <v>43</v>
      </c>
      <c r="C42" s="195" t="s">
        <v>44</v>
      </c>
      <c r="D42" s="195"/>
      <c r="E42" s="195"/>
      <c r="F42" s="111">
        <f>'IO01 D.3.1 Pol'!AE66</f>
        <v>0</v>
      </c>
      <c r="G42" s="104">
        <f>'IO01 D.3.1 Pol'!AF66</f>
        <v>0</v>
      </c>
      <c r="H42" s="104">
        <f>(F42*SazbaDPH1/100)+(G42*SazbaDPH2/100)</f>
        <v>0</v>
      </c>
      <c r="I42" s="104">
        <f>F42+G42+H42</f>
        <v>0</v>
      </c>
      <c r="J42" s="105" t="str" cm="1">
        <f t="array" ref="J42">IF(CenaCelkemVypocet=0,"",I42/CenaCelkemVypocet*100)</f>
        <v/>
      </c>
    </row>
    <row r="43" spans="1:10" ht="25.5" hidden="1" customHeight="1" x14ac:dyDescent="0.2">
      <c r="A43" s="91"/>
      <c r="B43" s="197" t="s">
        <v>59</v>
      </c>
      <c r="C43" s="198"/>
      <c r="D43" s="198"/>
      <c r="E43" s="199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7" spans="1:10" ht="15.75" x14ac:dyDescent="0.25">
      <c r="B47" s="123" t="s">
        <v>61</v>
      </c>
    </row>
    <row r="49" spans="1:10" ht="25.5" customHeight="1" x14ac:dyDescent="0.2">
      <c r="A49" s="125"/>
      <c r="B49" s="128" t="s">
        <v>17</v>
      </c>
      <c r="C49" s="128" t="s">
        <v>5</v>
      </c>
      <c r="D49" s="129"/>
      <c r="E49" s="129"/>
      <c r="F49" s="130" t="s">
        <v>62</v>
      </c>
      <c r="G49" s="130"/>
      <c r="H49" s="130"/>
      <c r="I49" s="130" t="s">
        <v>29</v>
      </c>
      <c r="J49" s="130" t="s">
        <v>0</v>
      </c>
    </row>
    <row r="50" spans="1:10" ht="36.75" customHeight="1" x14ac:dyDescent="0.2">
      <c r="A50" s="126"/>
      <c r="B50" s="131" t="s">
        <v>63</v>
      </c>
      <c r="C50" s="193" t="s">
        <v>64</v>
      </c>
      <c r="D50" s="194"/>
      <c r="E50" s="194"/>
      <c r="F50" s="139" t="s">
        <v>24</v>
      </c>
      <c r="G50" s="132"/>
      <c r="H50" s="132"/>
      <c r="I50" s="132">
        <f>'IO01 D.3.1 Pol'!G8</f>
        <v>0</v>
      </c>
      <c r="J50" s="137" t="str">
        <f>IF(I62=0,"",I50/I62*100)</f>
        <v/>
      </c>
    </row>
    <row r="51" spans="1:10" ht="36.75" customHeight="1" x14ac:dyDescent="0.2">
      <c r="A51" s="126"/>
      <c r="B51" s="131" t="s">
        <v>65</v>
      </c>
      <c r="C51" s="193" t="s">
        <v>66</v>
      </c>
      <c r="D51" s="194"/>
      <c r="E51" s="194"/>
      <c r="F51" s="139" t="s">
        <v>24</v>
      </c>
      <c r="G51" s="132"/>
      <c r="H51" s="132"/>
      <c r="I51" s="132">
        <f>'IO01 D.3.1 Pol'!G19</f>
        <v>0</v>
      </c>
      <c r="J51" s="137" t="str">
        <f>IF(I62=0,"",I51/I62*100)</f>
        <v/>
      </c>
    </row>
    <row r="52" spans="1:10" ht="36.75" customHeight="1" x14ac:dyDescent="0.2">
      <c r="A52" s="126"/>
      <c r="B52" s="131" t="s">
        <v>67</v>
      </c>
      <c r="C52" s="193" t="s">
        <v>68</v>
      </c>
      <c r="D52" s="194"/>
      <c r="E52" s="194"/>
      <c r="F52" s="139" t="s">
        <v>24</v>
      </c>
      <c r="G52" s="132"/>
      <c r="H52" s="132"/>
      <c r="I52" s="132">
        <f>'IO01 D.3.1 Pol'!G22</f>
        <v>0</v>
      </c>
      <c r="J52" s="137" t="str">
        <f>IF(I62=0,"",I52/I62*100)</f>
        <v/>
      </c>
    </row>
    <row r="53" spans="1:10" ht="36.75" customHeight="1" x14ac:dyDescent="0.2">
      <c r="A53" s="126"/>
      <c r="B53" s="131" t="s">
        <v>69</v>
      </c>
      <c r="C53" s="193" t="s">
        <v>70</v>
      </c>
      <c r="D53" s="194"/>
      <c r="E53" s="194"/>
      <c r="F53" s="139" t="s">
        <v>24</v>
      </c>
      <c r="G53" s="132"/>
      <c r="H53" s="132"/>
      <c r="I53" s="132">
        <f>'IO01 D.3.1 Pol'!G25</f>
        <v>0</v>
      </c>
      <c r="J53" s="137" t="str">
        <f>IF(I62=0,"",I53/I62*100)</f>
        <v/>
      </c>
    </row>
    <row r="54" spans="1:10" ht="36.75" customHeight="1" x14ac:dyDescent="0.2">
      <c r="A54" s="126"/>
      <c r="B54" s="131" t="s">
        <v>71</v>
      </c>
      <c r="C54" s="193" t="s">
        <v>72</v>
      </c>
      <c r="D54" s="194"/>
      <c r="E54" s="194"/>
      <c r="F54" s="139" t="s">
        <v>24</v>
      </c>
      <c r="G54" s="132"/>
      <c r="H54" s="132"/>
      <c r="I54" s="132">
        <f>'IO01 D.3.1 Pol'!G27</f>
        <v>0</v>
      </c>
      <c r="J54" s="137" t="str">
        <f>IF(I62=0,"",I54/I62*100)</f>
        <v/>
      </c>
    </row>
    <row r="55" spans="1:10" ht="36.75" customHeight="1" x14ac:dyDescent="0.2">
      <c r="A55" s="126"/>
      <c r="B55" s="131" t="s">
        <v>73</v>
      </c>
      <c r="C55" s="193" t="s">
        <v>74</v>
      </c>
      <c r="D55" s="194"/>
      <c r="E55" s="194"/>
      <c r="F55" s="139" t="s">
        <v>24</v>
      </c>
      <c r="G55" s="132"/>
      <c r="H55" s="132"/>
      <c r="I55" s="132">
        <f>'IO01 D.3.1 Pol'!G29</f>
        <v>0</v>
      </c>
      <c r="J55" s="137" t="str">
        <f>IF(I62=0,"",I55/I62*100)</f>
        <v/>
      </c>
    </row>
    <row r="56" spans="1:10" ht="36.75" customHeight="1" x14ac:dyDescent="0.2">
      <c r="A56" s="126"/>
      <c r="B56" s="131" t="s">
        <v>75</v>
      </c>
      <c r="C56" s="193" t="s">
        <v>76</v>
      </c>
      <c r="D56" s="194"/>
      <c r="E56" s="194"/>
      <c r="F56" s="139" t="s">
        <v>24</v>
      </c>
      <c r="G56" s="132"/>
      <c r="H56" s="132"/>
      <c r="I56" s="132">
        <f>'IO01 D.3.1 Pol'!G33</f>
        <v>0</v>
      </c>
      <c r="J56" s="137" t="str">
        <f>IF(I62=0,"",I56/I62*100)</f>
        <v/>
      </c>
    </row>
    <row r="57" spans="1:10" ht="36.75" customHeight="1" x14ac:dyDescent="0.2">
      <c r="A57" s="126"/>
      <c r="B57" s="131" t="s">
        <v>77</v>
      </c>
      <c r="C57" s="193" t="s">
        <v>78</v>
      </c>
      <c r="D57" s="194"/>
      <c r="E57" s="194"/>
      <c r="F57" s="139" t="s">
        <v>24</v>
      </c>
      <c r="G57" s="132"/>
      <c r="H57" s="132"/>
      <c r="I57" s="132">
        <f>'IO01 D.3.1 Pol'!G38</f>
        <v>0</v>
      </c>
      <c r="J57" s="137" t="str">
        <f>IF(I62=0,"",I57/I62*100)</f>
        <v/>
      </c>
    </row>
    <row r="58" spans="1:10" ht="36.75" customHeight="1" x14ac:dyDescent="0.2">
      <c r="A58" s="126"/>
      <c r="B58" s="131" t="s">
        <v>79</v>
      </c>
      <c r="C58" s="193" t="s">
        <v>80</v>
      </c>
      <c r="D58" s="194"/>
      <c r="E58" s="194"/>
      <c r="F58" s="139" t="s">
        <v>24</v>
      </c>
      <c r="G58" s="132"/>
      <c r="H58" s="132"/>
      <c r="I58" s="132">
        <f>'IO01 D.3.1 Pol'!G43</f>
        <v>0</v>
      </c>
      <c r="J58" s="137" t="str">
        <f>IF(I62=0,"",I58/I62*100)</f>
        <v/>
      </c>
    </row>
    <row r="59" spans="1:10" ht="36.75" customHeight="1" x14ac:dyDescent="0.2">
      <c r="A59" s="126"/>
      <c r="B59" s="131" t="s">
        <v>81</v>
      </c>
      <c r="C59" s="193" t="s">
        <v>82</v>
      </c>
      <c r="D59" s="194"/>
      <c r="E59" s="194"/>
      <c r="F59" s="139" t="s">
        <v>24</v>
      </c>
      <c r="G59" s="132"/>
      <c r="H59" s="132"/>
      <c r="I59" s="132">
        <f>'IO01 D.3.1 Pol'!G49</f>
        <v>0</v>
      </c>
      <c r="J59" s="137" t="str">
        <f>IF(I62=0,"",I59/I62*100)</f>
        <v/>
      </c>
    </row>
    <row r="60" spans="1:10" ht="36.75" customHeight="1" x14ac:dyDescent="0.2">
      <c r="A60" s="126"/>
      <c r="B60" s="131" t="s">
        <v>83</v>
      </c>
      <c r="C60" s="193" t="s">
        <v>84</v>
      </c>
      <c r="D60" s="194"/>
      <c r="E60" s="194"/>
      <c r="F60" s="139" t="s">
        <v>85</v>
      </c>
      <c r="G60" s="132"/>
      <c r="H60" s="132"/>
      <c r="I60" s="132">
        <f>'IO01 D.3.1 Pol'!G51</f>
        <v>0</v>
      </c>
      <c r="J60" s="137" t="str">
        <f>IF(I62=0,"",I60/I62*100)</f>
        <v/>
      </c>
    </row>
    <row r="61" spans="1:10" ht="36.75" customHeight="1" x14ac:dyDescent="0.2">
      <c r="A61" s="126"/>
      <c r="B61" s="131" t="s">
        <v>86</v>
      </c>
      <c r="C61" s="193" t="s">
        <v>27</v>
      </c>
      <c r="D61" s="194"/>
      <c r="E61" s="194"/>
      <c r="F61" s="139" t="s">
        <v>86</v>
      </c>
      <c r="G61" s="132"/>
      <c r="H61" s="132"/>
      <c r="I61" s="132">
        <f>'IO01 D.3.1 Pol'!G61</f>
        <v>0</v>
      </c>
      <c r="J61" s="137" t="str">
        <f>IF(I62=0,"",I61/I62*100)</f>
        <v/>
      </c>
    </row>
    <row r="62" spans="1:10" ht="25.5" customHeight="1" x14ac:dyDescent="0.2">
      <c r="A62" s="127"/>
      <c r="B62" s="133" t="s">
        <v>1</v>
      </c>
      <c r="C62" s="134"/>
      <c r="D62" s="135"/>
      <c r="E62" s="135"/>
      <c r="F62" s="140"/>
      <c r="G62" s="136"/>
      <c r="H62" s="136"/>
      <c r="I62" s="136">
        <f>SUM(I50:I61)</f>
        <v>0</v>
      </c>
      <c r="J62" s="138">
        <f>SUM(J50:J61)</f>
        <v>0</v>
      </c>
    </row>
    <row r="63" spans="1:10" x14ac:dyDescent="0.2">
      <c r="F63" s="89"/>
      <c r="G63" s="89"/>
      <c r="H63" s="89"/>
      <c r="I63" s="89"/>
      <c r="J63" s="90"/>
    </row>
    <row r="64" spans="1:10" x14ac:dyDescent="0.2">
      <c r="F64" s="89"/>
      <c r="G64" s="89"/>
      <c r="H64" s="89"/>
      <c r="I64" s="89"/>
      <c r="J64" s="90"/>
    </row>
    <row r="65" spans="6:10" x14ac:dyDescent="0.2">
      <c r="F65" s="89"/>
      <c r="G65" s="89"/>
      <c r="H65" s="89"/>
      <c r="I65" s="89"/>
      <c r="J65" s="90"/>
    </row>
  </sheetData>
  <sheetProtection algorithmName="SHA-512" hashValue="iMEJtsXjlpLTy2hDlYToQYArdv4sgYbGtjxJgE8fMCibbn/UbTQsu9J8my7vq3X/rWjeC5bqhRFYDef3g5H2rA==" saltValue="t2kqv2lvo5oCtRd27wGOX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pPHoZSlr7/MnuoecUC2iRe3IEDITU71kogpENT9KvqTUD6ZnlPFmsM2XUbt1DsOAFAAeLyLuHV7tNcGianPqrw==" saltValue="e5fJvhaHZifJzyv2ugg5c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62" sqref="F62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88</v>
      </c>
      <c r="B1" s="249"/>
      <c r="C1" s="249"/>
      <c r="D1" s="249"/>
      <c r="E1" s="249"/>
      <c r="F1" s="249"/>
      <c r="G1" s="249"/>
      <c r="AG1" t="s">
        <v>89</v>
      </c>
    </row>
    <row r="2" spans="1:60" ht="24.95" customHeight="1" x14ac:dyDescent="0.2">
      <c r="A2" s="142" t="s">
        <v>7</v>
      </c>
      <c r="B2" s="49" t="s">
        <v>49</v>
      </c>
      <c r="C2" s="250" t="s">
        <v>50</v>
      </c>
      <c r="D2" s="251"/>
      <c r="E2" s="251"/>
      <c r="F2" s="251"/>
      <c r="G2" s="252"/>
      <c r="AG2" t="s">
        <v>90</v>
      </c>
    </row>
    <row r="3" spans="1:60" ht="24.95" customHeight="1" x14ac:dyDescent="0.2">
      <c r="A3" s="142" t="s">
        <v>8</v>
      </c>
      <c r="B3" s="49" t="s">
        <v>45</v>
      </c>
      <c r="C3" s="250" t="s">
        <v>46</v>
      </c>
      <c r="D3" s="251"/>
      <c r="E3" s="251"/>
      <c r="F3" s="251"/>
      <c r="G3" s="252"/>
      <c r="AC3" s="124" t="s">
        <v>91</v>
      </c>
      <c r="AG3" t="s">
        <v>92</v>
      </c>
    </row>
    <row r="4" spans="1:60" ht="24.95" customHeight="1" x14ac:dyDescent="0.2">
      <c r="A4" s="143" t="s">
        <v>9</v>
      </c>
      <c r="B4" s="144" t="s">
        <v>43</v>
      </c>
      <c r="C4" s="253" t="s">
        <v>44</v>
      </c>
      <c r="D4" s="254"/>
      <c r="E4" s="254"/>
      <c r="F4" s="254"/>
      <c r="G4" s="255"/>
      <c r="AG4" t="s">
        <v>93</v>
      </c>
    </row>
    <row r="5" spans="1:60" x14ac:dyDescent="0.2">
      <c r="D5" s="10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29</v>
      </c>
      <c r="H6" s="149" t="s">
        <v>30</v>
      </c>
      <c r="I6" s="149" t="s">
        <v>100</v>
      </c>
      <c r="J6" s="149" t="s">
        <v>31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  <c r="X6" s="149" t="s">
        <v>114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3" t="s">
        <v>115</v>
      </c>
      <c r="B8" s="164" t="s">
        <v>63</v>
      </c>
      <c r="C8" s="185" t="s">
        <v>64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14854.8</v>
      </c>
      <c r="L8" s="167"/>
      <c r="M8" s="167">
        <f>SUM(M9:M18)</f>
        <v>0</v>
      </c>
      <c r="N8" s="167"/>
      <c r="O8" s="167">
        <f>SUM(O9:O18)</f>
        <v>0</v>
      </c>
      <c r="P8" s="167"/>
      <c r="Q8" s="167">
        <f>SUM(Q9:Q18)</f>
        <v>26.4</v>
      </c>
      <c r="R8" s="167"/>
      <c r="S8" s="167"/>
      <c r="T8" s="168"/>
      <c r="U8" s="162"/>
      <c r="V8" s="162">
        <f>SUM(V9:V18)</f>
        <v>20.05</v>
      </c>
      <c r="W8" s="162"/>
      <c r="X8" s="162"/>
      <c r="AG8" t="s">
        <v>116</v>
      </c>
    </row>
    <row r="9" spans="1:60" outlineLevel="1" x14ac:dyDescent="0.2">
      <c r="A9" s="169">
        <v>1</v>
      </c>
      <c r="B9" s="170" t="s">
        <v>117</v>
      </c>
      <c r="C9" s="186" t="s">
        <v>118</v>
      </c>
      <c r="D9" s="171" t="s">
        <v>119</v>
      </c>
      <c r="E9" s="172">
        <v>120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115</v>
      </c>
      <c r="K9" s="174">
        <f>ROUND(E9*J9,2)</f>
        <v>13800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0.22</v>
      </c>
      <c r="Q9" s="174">
        <f>ROUND(E9*P9,2)</f>
        <v>26.4</v>
      </c>
      <c r="R9" s="174" t="s">
        <v>120</v>
      </c>
      <c r="S9" s="174" t="s">
        <v>121</v>
      </c>
      <c r="T9" s="175" t="s">
        <v>121</v>
      </c>
      <c r="U9" s="159">
        <v>0.14299999999999999</v>
      </c>
      <c r="V9" s="159">
        <f>ROUND(E9*U9,2)</f>
        <v>17.16</v>
      </c>
      <c r="W9" s="159"/>
      <c r="X9" s="159" t="s">
        <v>122</v>
      </c>
      <c r="Y9" s="150"/>
      <c r="Z9" s="150"/>
      <c r="AA9" s="150"/>
      <c r="AB9" s="150"/>
      <c r="AC9" s="150"/>
      <c r="AD9" s="150"/>
      <c r="AE9" s="150"/>
      <c r="AF9" s="150"/>
      <c r="AG9" s="150" t="s">
        <v>123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7" t="s">
        <v>124</v>
      </c>
      <c r="D10" s="258"/>
      <c r="E10" s="258"/>
      <c r="F10" s="258"/>
      <c r="G10" s="2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125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6" t="str">
        <f>C10</f>
        <v>s vybouráním lože, s přemístěním hmot na skládku na vzdálenost do 3 m nebo naložením na dopravní prostředek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7" t="s">
        <v>126</v>
      </c>
      <c r="D11" s="160"/>
      <c r="E11" s="161">
        <v>120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127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69">
        <v>2</v>
      </c>
      <c r="B12" s="170" t="s">
        <v>128</v>
      </c>
      <c r="C12" s="186" t="s">
        <v>129</v>
      </c>
      <c r="D12" s="171" t="s">
        <v>130</v>
      </c>
      <c r="E12" s="172">
        <v>0.8</v>
      </c>
      <c r="F12" s="173">
        <v>0</v>
      </c>
      <c r="G12" s="174">
        <f>ROUND(E12*F12,2)</f>
        <v>0</v>
      </c>
      <c r="H12" s="173">
        <v>0</v>
      </c>
      <c r="I12" s="174">
        <f>ROUND(E12*H12,2)</f>
        <v>0</v>
      </c>
      <c r="J12" s="173">
        <v>1273</v>
      </c>
      <c r="K12" s="174">
        <f>ROUND(E12*J12,2)</f>
        <v>1018.4</v>
      </c>
      <c r="L12" s="174">
        <v>21</v>
      </c>
      <c r="M12" s="174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4" t="s">
        <v>131</v>
      </c>
      <c r="S12" s="174" t="s">
        <v>121</v>
      </c>
      <c r="T12" s="175" t="s">
        <v>121</v>
      </c>
      <c r="U12" s="159">
        <v>3.5329999999999999</v>
      </c>
      <c r="V12" s="159">
        <f>ROUND(E12*U12,2)</f>
        <v>2.83</v>
      </c>
      <c r="W12" s="159"/>
      <c r="X12" s="159" t="s">
        <v>122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57" t="s">
        <v>132</v>
      </c>
      <c r="D13" s="258"/>
      <c r="E13" s="258"/>
      <c r="F13" s="258"/>
      <c r="G13" s="2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125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7" t="s">
        <v>133</v>
      </c>
      <c r="D14" s="160"/>
      <c r="E14" s="161">
        <v>0.8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127</v>
      </c>
      <c r="AH14" s="150">
        <v>5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9">
        <v>3</v>
      </c>
      <c r="B15" s="170" t="s">
        <v>134</v>
      </c>
      <c r="C15" s="186" t="s">
        <v>135</v>
      </c>
      <c r="D15" s="171" t="s">
        <v>130</v>
      </c>
      <c r="E15" s="172">
        <v>0.8</v>
      </c>
      <c r="F15" s="173">
        <v>0</v>
      </c>
      <c r="G15" s="174">
        <f>ROUND(E15*F15,2)</f>
        <v>0</v>
      </c>
      <c r="H15" s="173">
        <v>0</v>
      </c>
      <c r="I15" s="174">
        <f>ROUND(E15*H15,2)</f>
        <v>0</v>
      </c>
      <c r="J15" s="173">
        <v>45.5</v>
      </c>
      <c r="K15" s="174">
        <f>ROUND(E15*J15,2)</f>
        <v>36.4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 t="s">
        <v>131</v>
      </c>
      <c r="S15" s="174" t="s">
        <v>121</v>
      </c>
      <c r="T15" s="175" t="s">
        <v>121</v>
      </c>
      <c r="U15" s="159">
        <v>7.3999999999999996E-2</v>
      </c>
      <c r="V15" s="159">
        <f>ROUND(E15*U15,2)</f>
        <v>0.06</v>
      </c>
      <c r="W15" s="159"/>
      <c r="X15" s="159" t="s">
        <v>122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123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57" t="s">
        <v>136</v>
      </c>
      <c r="D16" s="258"/>
      <c r="E16" s="258"/>
      <c r="F16" s="258"/>
      <c r="G16" s="258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125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59" t="s">
        <v>137</v>
      </c>
      <c r="D17" s="260"/>
      <c r="E17" s="260"/>
      <c r="F17" s="260"/>
      <c r="G17" s="260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138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7" t="s">
        <v>139</v>
      </c>
      <c r="D18" s="160"/>
      <c r="E18" s="161">
        <v>0.8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0"/>
      <c r="Z18" s="150"/>
      <c r="AA18" s="150"/>
      <c r="AB18" s="150"/>
      <c r="AC18" s="150"/>
      <c r="AD18" s="150"/>
      <c r="AE18" s="150"/>
      <c r="AF18" s="150"/>
      <c r="AG18" s="150" t="s">
        <v>127</v>
      </c>
      <c r="AH18" s="150">
        <v>5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3" t="s">
        <v>115</v>
      </c>
      <c r="B19" s="164" t="s">
        <v>65</v>
      </c>
      <c r="C19" s="185" t="s">
        <v>66</v>
      </c>
      <c r="D19" s="165"/>
      <c r="E19" s="166"/>
      <c r="F19" s="167"/>
      <c r="G19" s="167">
        <f>SUMIF(AG20:AG21,"&lt;&gt;NOR",G20:G21)</f>
        <v>0</v>
      </c>
      <c r="H19" s="167"/>
      <c r="I19" s="167">
        <f>SUM(I20:I21)</f>
        <v>2039.21</v>
      </c>
      <c r="J19" s="167"/>
      <c r="K19" s="167">
        <f>SUM(K20:K21)</f>
        <v>228.79</v>
      </c>
      <c r="L19" s="167"/>
      <c r="M19" s="167">
        <f>SUM(M20:M21)</f>
        <v>0</v>
      </c>
      <c r="N19" s="167"/>
      <c r="O19" s="167">
        <f>SUM(O20:O21)</f>
        <v>2.02</v>
      </c>
      <c r="P19" s="167"/>
      <c r="Q19" s="167">
        <f>SUM(Q20:Q21)</f>
        <v>0</v>
      </c>
      <c r="R19" s="167"/>
      <c r="S19" s="167"/>
      <c r="T19" s="168"/>
      <c r="U19" s="162"/>
      <c r="V19" s="162">
        <f>SUM(V20:V21)</f>
        <v>0.38</v>
      </c>
      <c r="W19" s="162"/>
      <c r="X19" s="162"/>
      <c r="AG19" t="s">
        <v>116</v>
      </c>
    </row>
    <row r="20" spans="1:60" outlineLevel="1" x14ac:dyDescent="0.2">
      <c r="A20" s="169">
        <v>4</v>
      </c>
      <c r="B20" s="170" t="s">
        <v>140</v>
      </c>
      <c r="C20" s="186" t="s">
        <v>141</v>
      </c>
      <c r="D20" s="171" t="s">
        <v>130</v>
      </c>
      <c r="E20" s="172">
        <v>0.8</v>
      </c>
      <c r="F20" s="173">
        <v>0</v>
      </c>
      <c r="G20" s="174">
        <f>ROUND(E20*F20,2)</f>
        <v>0</v>
      </c>
      <c r="H20" s="173">
        <v>2549.0100000000002</v>
      </c>
      <c r="I20" s="174">
        <f>ROUND(E20*H20,2)</f>
        <v>2039.21</v>
      </c>
      <c r="J20" s="173">
        <v>285.99</v>
      </c>
      <c r="K20" s="174">
        <f>ROUND(E20*J20,2)</f>
        <v>228.79</v>
      </c>
      <c r="L20" s="174">
        <v>21</v>
      </c>
      <c r="M20" s="174">
        <f>G20*(1+L20/100)</f>
        <v>0</v>
      </c>
      <c r="N20" s="174">
        <v>2.5249999999999999</v>
      </c>
      <c r="O20" s="174">
        <f>ROUND(E20*N20,2)</f>
        <v>2.02</v>
      </c>
      <c r="P20" s="174">
        <v>0</v>
      </c>
      <c r="Q20" s="174">
        <f>ROUND(E20*P20,2)</f>
        <v>0</v>
      </c>
      <c r="R20" s="174" t="s">
        <v>142</v>
      </c>
      <c r="S20" s="174" t="s">
        <v>121</v>
      </c>
      <c r="T20" s="175" t="s">
        <v>121</v>
      </c>
      <c r="U20" s="159">
        <v>0.47699999999999998</v>
      </c>
      <c r="V20" s="159">
        <f>ROUND(E20*U20,2)</f>
        <v>0.38</v>
      </c>
      <c r="W20" s="159"/>
      <c r="X20" s="159" t="s">
        <v>122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123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7" t="s">
        <v>143</v>
      </c>
      <c r="D21" s="160"/>
      <c r="E21" s="161">
        <v>0.8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0"/>
      <c r="Z21" s="150"/>
      <c r="AA21" s="150"/>
      <c r="AB21" s="150"/>
      <c r="AC21" s="150"/>
      <c r="AD21" s="150"/>
      <c r="AE21" s="150"/>
      <c r="AF21" s="150"/>
      <c r="AG21" s="150" t="s">
        <v>127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3" t="s">
        <v>115</v>
      </c>
      <c r="B22" s="164" t="s">
        <v>67</v>
      </c>
      <c r="C22" s="185" t="s">
        <v>68</v>
      </c>
      <c r="D22" s="165"/>
      <c r="E22" s="166"/>
      <c r="F22" s="167"/>
      <c r="G22" s="167">
        <f>SUMIF(AG23:AG24,"&lt;&gt;NOR",G23:G24)</f>
        <v>0</v>
      </c>
      <c r="H22" s="167"/>
      <c r="I22" s="167">
        <f>SUM(I23:I24)</f>
        <v>0</v>
      </c>
      <c r="J22" s="167"/>
      <c r="K22" s="167">
        <f>SUM(K23:K24)</f>
        <v>132536.25</v>
      </c>
      <c r="L22" s="167"/>
      <c r="M22" s="167">
        <f>SUM(M23:M24)</f>
        <v>0</v>
      </c>
      <c r="N22" s="167"/>
      <c r="O22" s="167">
        <f>SUM(O23:O24)</f>
        <v>30.6</v>
      </c>
      <c r="P22" s="167"/>
      <c r="Q22" s="167">
        <f>SUM(Q23:Q24)</f>
        <v>0</v>
      </c>
      <c r="R22" s="167"/>
      <c r="S22" s="167"/>
      <c r="T22" s="168"/>
      <c r="U22" s="162"/>
      <c r="V22" s="162">
        <f>SUM(V23:V24)</f>
        <v>0</v>
      </c>
      <c r="W22" s="162"/>
      <c r="X22" s="162"/>
      <c r="AG22" t="s">
        <v>116</v>
      </c>
    </row>
    <row r="23" spans="1:60" ht="22.5" outlineLevel="1" x14ac:dyDescent="0.2">
      <c r="A23" s="169">
        <v>5</v>
      </c>
      <c r="B23" s="170" t="s">
        <v>144</v>
      </c>
      <c r="C23" s="186" t="s">
        <v>145</v>
      </c>
      <c r="D23" s="171" t="s">
        <v>146</v>
      </c>
      <c r="E23" s="172">
        <v>765</v>
      </c>
      <c r="F23" s="173">
        <v>0</v>
      </c>
      <c r="G23" s="174">
        <f>ROUND(E23*F23,2)</f>
        <v>0</v>
      </c>
      <c r="H23" s="173">
        <v>0</v>
      </c>
      <c r="I23" s="174">
        <f>ROUND(E23*H23,2)</f>
        <v>0</v>
      </c>
      <c r="J23" s="173">
        <v>173.25</v>
      </c>
      <c r="K23" s="174">
        <f>ROUND(E23*J23,2)</f>
        <v>132536.25</v>
      </c>
      <c r="L23" s="174">
        <v>21</v>
      </c>
      <c r="M23" s="174">
        <f>G23*(1+L23/100)</f>
        <v>0</v>
      </c>
      <c r="N23" s="174">
        <v>0.04</v>
      </c>
      <c r="O23" s="174">
        <f>ROUND(E23*N23,2)</f>
        <v>30.6</v>
      </c>
      <c r="P23" s="174">
        <v>0</v>
      </c>
      <c r="Q23" s="174">
        <f>ROUND(E23*P23,2)</f>
        <v>0</v>
      </c>
      <c r="R23" s="174"/>
      <c r="S23" s="174" t="s">
        <v>147</v>
      </c>
      <c r="T23" s="175" t="s">
        <v>148</v>
      </c>
      <c r="U23" s="159">
        <v>0</v>
      </c>
      <c r="V23" s="159">
        <f>ROUND(E23*U23,2)</f>
        <v>0</v>
      </c>
      <c r="W23" s="159"/>
      <c r="X23" s="159" t="s">
        <v>122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123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7" t="s">
        <v>149</v>
      </c>
      <c r="D24" s="160"/>
      <c r="E24" s="161">
        <v>765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127</v>
      </c>
      <c r="AH24" s="150">
        <v>5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3" t="s">
        <v>115</v>
      </c>
      <c r="B25" s="164" t="s">
        <v>69</v>
      </c>
      <c r="C25" s="185" t="s">
        <v>70</v>
      </c>
      <c r="D25" s="165"/>
      <c r="E25" s="166"/>
      <c r="F25" s="167"/>
      <c r="G25" s="167">
        <f>SUMIF(AG26:AG26,"&lt;&gt;NOR",G26:G26)</f>
        <v>0</v>
      </c>
      <c r="H25" s="167"/>
      <c r="I25" s="167">
        <f>SUM(I26:I26)</f>
        <v>19768.560000000001</v>
      </c>
      <c r="J25" s="167"/>
      <c r="K25" s="167">
        <f>SUM(K26:K26)</f>
        <v>10222.94</v>
      </c>
      <c r="L25" s="167"/>
      <c r="M25" s="167">
        <f>SUM(M26:M26)</f>
        <v>0</v>
      </c>
      <c r="N25" s="167"/>
      <c r="O25" s="167">
        <f>SUM(O26:O26)</f>
        <v>0.16</v>
      </c>
      <c r="P25" s="167"/>
      <c r="Q25" s="167">
        <f>SUM(Q26:Q26)</f>
        <v>0</v>
      </c>
      <c r="R25" s="167"/>
      <c r="S25" s="167"/>
      <c r="T25" s="168"/>
      <c r="U25" s="162"/>
      <c r="V25" s="162">
        <f>SUM(V26:V26)</f>
        <v>23.42</v>
      </c>
      <c r="W25" s="162"/>
      <c r="X25" s="162"/>
      <c r="AG25" t="s">
        <v>116</v>
      </c>
    </row>
    <row r="26" spans="1:60" ht="22.5" outlineLevel="1" x14ac:dyDescent="0.2">
      <c r="A26" s="177">
        <v>6</v>
      </c>
      <c r="B26" s="178" t="s">
        <v>150</v>
      </c>
      <c r="C26" s="188" t="s">
        <v>151</v>
      </c>
      <c r="D26" s="179" t="s">
        <v>119</v>
      </c>
      <c r="E26" s="180">
        <v>287</v>
      </c>
      <c r="F26" s="181">
        <v>0</v>
      </c>
      <c r="G26" s="182">
        <f>ROUND(E26*F26,2)</f>
        <v>0</v>
      </c>
      <c r="H26" s="181">
        <v>68.88</v>
      </c>
      <c r="I26" s="182">
        <f>ROUND(E26*H26,2)</f>
        <v>19768.560000000001</v>
      </c>
      <c r="J26" s="181">
        <v>35.619999999999997</v>
      </c>
      <c r="K26" s="182">
        <f>ROUND(E26*J26,2)</f>
        <v>10222.94</v>
      </c>
      <c r="L26" s="182">
        <v>21</v>
      </c>
      <c r="M26" s="182">
        <f>G26*(1+L26/100)</f>
        <v>0</v>
      </c>
      <c r="N26" s="182">
        <v>5.5000000000000003E-4</v>
      </c>
      <c r="O26" s="182">
        <f>ROUND(E26*N26,2)</f>
        <v>0.16</v>
      </c>
      <c r="P26" s="182">
        <v>0</v>
      </c>
      <c r="Q26" s="182">
        <f>ROUND(E26*P26,2)</f>
        <v>0</v>
      </c>
      <c r="R26" s="182" t="s">
        <v>152</v>
      </c>
      <c r="S26" s="182" t="s">
        <v>121</v>
      </c>
      <c r="T26" s="183" t="s">
        <v>121</v>
      </c>
      <c r="U26" s="159">
        <v>8.1600000000000006E-2</v>
      </c>
      <c r="V26" s="159">
        <f>ROUND(E26*U26,2)</f>
        <v>23.42</v>
      </c>
      <c r="W26" s="159"/>
      <c r="X26" s="159" t="s">
        <v>122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123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3" t="s">
        <v>115</v>
      </c>
      <c r="B27" s="164" t="s">
        <v>71</v>
      </c>
      <c r="C27" s="185" t="s">
        <v>72</v>
      </c>
      <c r="D27" s="165"/>
      <c r="E27" s="166"/>
      <c r="F27" s="167"/>
      <c r="G27" s="167">
        <f>SUMIF(AG28:AG28,"&lt;&gt;NOR",G28:G28)</f>
        <v>0</v>
      </c>
      <c r="H27" s="167"/>
      <c r="I27" s="167">
        <f>SUM(I28:I28)</f>
        <v>0</v>
      </c>
      <c r="J27" s="167"/>
      <c r="K27" s="167">
        <f>SUM(K28:K28)</f>
        <v>701275.5</v>
      </c>
      <c r="L27" s="167"/>
      <c r="M27" s="167">
        <f>SUM(M28:M28)</f>
        <v>0</v>
      </c>
      <c r="N27" s="167"/>
      <c r="O27" s="167">
        <f>SUM(O28:O28)</f>
        <v>11.96</v>
      </c>
      <c r="P27" s="167"/>
      <c r="Q27" s="167">
        <f>SUM(Q28:Q28)</f>
        <v>0</v>
      </c>
      <c r="R27" s="167"/>
      <c r="S27" s="167"/>
      <c r="T27" s="168"/>
      <c r="U27" s="162"/>
      <c r="V27" s="162">
        <f>SUM(V28:V28)</f>
        <v>0</v>
      </c>
      <c r="W27" s="162"/>
      <c r="X27" s="162"/>
      <c r="AG27" t="s">
        <v>116</v>
      </c>
    </row>
    <row r="28" spans="1:60" ht="22.5" outlineLevel="1" x14ac:dyDescent="0.2">
      <c r="A28" s="177">
        <v>7</v>
      </c>
      <c r="B28" s="178" t="s">
        <v>153</v>
      </c>
      <c r="C28" s="188" t="s">
        <v>220</v>
      </c>
      <c r="D28" s="179" t="s">
        <v>146</v>
      </c>
      <c r="E28" s="180">
        <v>765</v>
      </c>
      <c r="F28" s="181">
        <v>0</v>
      </c>
      <c r="G28" s="182">
        <f>ROUND(E28*F28,2)</f>
        <v>0</v>
      </c>
      <c r="H28" s="181">
        <v>0</v>
      </c>
      <c r="I28" s="182">
        <f>ROUND(E28*H28,2)</f>
        <v>0</v>
      </c>
      <c r="J28" s="181">
        <v>916.7</v>
      </c>
      <c r="K28" s="182">
        <f>ROUND(E28*J28,2)</f>
        <v>701275.5</v>
      </c>
      <c r="L28" s="182">
        <v>21</v>
      </c>
      <c r="M28" s="182">
        <f>G28*(1+L28/100)</f>
        <v>0</v>
      </c>
      <c r="N28" s="182">
        <v>1.5640000000000001E-2</v>
      </c>
      <c r="O28" s="182">
        <f>ROUND(E28*N28,2)</f>
        <v>11.96</v>
      </c>
      <c r="P28" s="182">
        <v>0</v>
      </c>
      <c r="Q28" s="182">
        <f>ROUND(E28*P28,2)</f>
        <v>0</v>
      </c>
      <c r="R28" s="182"/>
      <c r="S28" s="182" t="s">
        <v>147</v>
      </c>
      <c r="T28" s="183" t="s">
        <v>148</v>
      </c>
      <c r="U28" s="159">
        <v>0</v>
      </c>
      <c r="V28" s="159">
        <f>ROUND(E28*U28,2)</f>
        <v>0</v>
      </c>
      <c r="W28" s="159"/>
      <c r="X28" s="159" t="s">
        <v>122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123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3" t="s">
        <v>115</v>
      </c>
      <c r="B29" s="164" t="s">
        <v>73</v>
      </c>
      <c r="C29" s="185" t="s">
        <v>74</v>
      </c>
      <c r="D29" s="165"/>
      <c r="E29" s="166"/>
      <c r="F29" s="167"/>
      <c r="G29" s="167">
        <f>SUMIF(AG30:AG32,"&lt;&gt;NOR",G30:G32)</f>
        <v>0</v>
      </c>
      <c r="H29" s="167"/>
      <c r="I29" s="167">
        <f>SUM(I30:I32)</f>
        <v>20347.2</v>
      </c>
      <c r="J29" s="167"/>
      <c r="K29" s="167">
        <f>SUM(K30:K32)</f>
        <v>7912.8</v>
      </c>
      <c r="L29" s="167"/>
      <c r="M29" s="167">
        <f>SUM(M30:M32)</f>
        <v>0</v>
      </c>
      <c r="N29" s="167"/>
      <c r="O29" s="167">
        <f>SUM(O30:O32)</f>
        <v>14.97</v>
      </c>
      <c r="P29" s="167"/>
      <c r="Q29" s="167">
        <f>SUM(Q30:Q32)</f>
        <v>0</v>
      </c>
      <c r="R29" s="167"/>
      <c r="S29" s="167"/>
      <c r="T29" s="168"/>
      <c r="U29" s="162"/>
      <c r="V29" s="162">
        <f>SUM(V30:V32)</f>
        <v>16.8</v>
      </c>
      <c r="W29" s="162"/>
      <c r="X29" s="162"/>
      <c r="AG29" t="s">
        <v>116</v>
      </c>
    </row>
    <row r="30" spans="1:60" ht="22.5" outlineLevel="1" x14ac:dyDescent="0.2">
      <c r="A30" s="169">
        <v>8</v>
      </c>
      <c r="B30" s="170" t="s">
        <v>154</v>
      </c>
      <c r="C30" s="186" t="s">
        <v>155</v>
      </c>
      <c r="D30" s="171" t="s">
        <v>119</v>
      </c>
      <c r="E30" s="172">
        <v>120</v>
      </c>
      <c r="F30" s="173">
        <v>0</v>
      </c>
      <c r="G30" s="174">
        <f>ROUND(E30*F30,2)</f>
        <v>0</v>
      </c>
      <c r="H30" s="173">
        <v>169.56</v>
      </c>
      <c r="I30" s="174">
        <f>ROUND(E30*H30,2)</f>
        <v>20347.2</v>
      </c>
      <c r="J30" s="173">
        <v>65.94</v>
      </c>
      <c r="K30" s="174">
        <f>ROUND(E30*J30,2)</f>
        <v>7912.8</v>
      </c>
      <c r="L30" s="174">
        <v>21</v>
      </c>
      <c r="M30" s="174">
        <f>G30*(1+L30/100)</f>
        <v>0</v>
      </c>
      <c r="N30" s="174">
        <v>0.12472</v>
      </c>
      <c r="O30" s="174">
        <f>ROUND(E30*N30,2)</f>
        <v>14.97</v>
      </c>
      <c r="P30" s="174">
        <v>0</v>
      </c>
      <c r="Q30" s="174">
        <f>ROUND(E30*P30,2)</f>
        <v>0</v>
      </c>
      <c r="R30" s="174" t="s">
        <v>120</v>
      </c>
      <c r="S30" s="174" t="s">
        <v>121</v>
      </c>
      <c r="T30" s="175" t="s">
        <v>121</v>
      </c>
      <c r="U30" s="159">
        <v>0.14000000000000001</v>
      </c>
      <c r="V30" s="159">
        <f>ROUND(E30*U30,2)</f>
        <v>16.8</v>
      </c>
      <c r="W30" s="159"/>
      <c r="X30" s="159" t="s">
        <v>122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123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57" t="s">
        <v>156</v>
      </c>
      <c r="D31" s="258"/>
      <c r="E31" s="258"/>
      <c r="F31" s="258"/>
      <c r="G31" s="258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125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7" t="s">
        <v>126</v>
      </c>
      <c r="D32" s="160"/>
      <c r="E32" s="161">
        <v>120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127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3" t="s">
        <v>115</v>
      </c>
      <c r="B33" s="164" t="s">
        <v>75</v>
      </c>
      <c r="C33" s="185" t="s">
        <v>76</v>
      </c>
      <c r="D33" s="165"/>
      <c r="E33" s="166"/>
      <c r="F33" s="167"/>
      <c r="G33" s="167">
        <f>SUMIF(AG34:AG37,"&lt;&gt;NOR",G34:G37)</f>
        <v>0</v>
      </c>
      <c r="H33" s="167"/>
      <c r="I33" s="167">
        <f>SUM(I34:I37)</f>
        <v>0</v>
      </c>
      <c r="J33" s="167"/>
      <c r="K33" s="167">
        <f>SUM(K34:K37)</f>
        <v>76127.3</v>
      </c>
      <c r="L33" s="167"/>
      <c r="M33" s="167">
        <f>SUM(M34:M37)</f>
        <v>0</v>
      </c>
      <c r="N33" s="167"/>
      <c r="O33" s="167">
        <f>SUM(O34:O37)</f>
        <v>0</v>
      </c>
      <c r="P33" s="167"/>
      <c r="Q33" s="167">
        <f>SUM(Q34:Q37)</f>
        <v>0</v>
      </c>
      <c r="R33" s="167"/>
      <c r="S33" s="167"/>
      <c r="T33" s="168"/>
      <c r="U33" s="162"/>
      <c r="V33" s="162">
        <f>SUM(V34:V37)</f>
        <v>0</v>
      </c>
      <c r="W33" s="162"/>
      <c r="X33" s="162"/>
      <c r="AG33" t="s">
        <v>116</v>
      </c>
    </row>
    <row r="34" spans="1:60" outlineLevel="1" x14ac:dyDescent="0.2">
      <c r="A34" s="177">
        <v>9</v>
      </c>
      <c r="B34" s="178" t="s">
        <v>157</v>
      </c>
      <c r="C34" s="188" t="s">
        <v>158</v>
      </c>
      <c r="D34" s="179" t="s">
        <v>159</v>
      </c>
      <c r="E34" s="180">
        <v>2</v>
      </c>
      <c r="F34" s="181">
        <v>0</v>
      </c>
      <c r="G34" s="182">
        <f>ROUND(E34*F34,2)</f>
        <v>0</v>
      </c>
      <c r="H34" s="181">
        <v>0</v>
      </c>
      <c r="I34" s="182">
        <f>ROUND(E34*H34,2)</f>
        <v>0</v>
      </c>
      <c r="J34" s="181">
        <v>12808.05</v>
      </c>
      <c r="K34" s="182">
        <f>ROUND(E34*J34,2)</f>
        <v>25616.1</v>
      </c>
      <c r="L34" s="182">
        <v>21</v>
      </c>
      <c r="M34" s="182">
        <f>G34*(1+L34/100)</f>
        <v>0</v>
      </c>
      <c r="N34" s="182">
        <v>0</v>
      </c>
      <c r="O34" s="182">
        <f>ROUND(E34*N34,2)</f>
        <v>0</v>
      </c>
      <c r="P34" s="182">
        <v>0</v>
      </c>
      <c r="Q34" s="182">
        <f>ROUND(E34*P34,2)</f>
        <v>0</v>
      </c>
      <c r="R34" s="182"/>
      <c r="S34" s="182" t="s">
        <v>147</v>
      </c>
      <c r="T34" s="183" t="s">
        <v>148</v>
      </c>
      <c r="U34" s="159">
        <v>0</v>
      </c>
      <c r="V34" s="159">
        <f>ROUND(E34*U34,2)</f>
        <v>0</v>
      </c>
      <c r="W34" s="159"/>
      <c r="X34" s="159" t="s">
        <v>122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123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7">
        <v>10</v>
      </c>
      <c r="B35" s="178" t="s">
        <v>160</v>
      </c>
      <c r="C35" s="188" t="s">
        <v>161</v>
      </c>
      <c r="D35" s="179" t="s">
        <v>162</v>
      </c>
      <c r="E35" s="180">
        <v>1</v>
      </c>
      <c r="F35" s="181">
        <v>0</v>
      </c>
      <c r="G35" s="182">
        <f>ROUND(E35*F35,2)</f>
        <v>0</v>
      </c>
      <c r="H35" s="181">
        <v>0</v>
      </c>
      <c r="I35" s="182">
        <f>ROUND(E35*H35,2)</f>
        <v>0</v>
      </c>
      <c r="J35" s="181">
        <v>22723.86</v>
      </c>
      <c r="K35" s="182">
        <f>ROUND(E35*J35,2)</f>
        <v>22723.86</v>
      </c>
      <c r="L35" s="182">
        <v>21</v>
      </c>
      <c r="M35" s="182">
        <f>G35*(1+L35/100)</f>
        <v>0</v>
      </c>
      <c r="N35" s="182">
        <v>0</v>
      </c>
      <c r="O35" s="182">
        <f>ROUND(E35*N35,2)</f>
        <v>0</v>
      </c>
      <c r="P35" s="182">
        <v>0</v>
      </c>
      <c r="Q35" s="182">
        <f>ROUND(E35*P35,2)</f>
        <v>0</v>
      </c>
      <c r="R35" s="182"/>
      <c r="S35" s="182" t="s">
        <v>147</v>
      </c>
      <c r="T35" s="183" t="s">
        <v>148</v>
      </c>
      <c r="U35" s="159">
        <v>0</v>
      </c>
      <c r="V35" s="159">
        <f>ROUND(E35*U35,2)</f>
        <v>0</v>
      </c>
      <c r="W35" s="159"/>
      <c r="X35" s="159" t="s">
        <v>122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123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77">
        <v>11</v>
      </c>
      <c r="B36" s="178" t="s">
        <v>163</v>
      </c>
      <c r="C36" s="188" t="s">
        <v>164</v>
      </c>
      <c r="D36" s="179" t="s">
        <v>162</v>
      </c>
      <c r="E36" s="180">
        <v>1</v>
      </c>
      <c r="F36" s="181">
        <v>0</v>
      </c>
      <c r="G36" s="182">
        <f>ROUND(E36*F36,2)</f>
        <v>0</v>
      </c>
      <c r="H36" s="181">
        <v>0</v>
      </c>
      <c r="I36" s="182">
        <f>ROUND(E36*H36,2)</f>
        <v>0</v>
      </c>
      <c r="J36" s="181">
        <v>21312.76</v>
      </c>
      <c r="K36" s="182">
        <f>ROUND(E36*J36,2)</f>
        <v>21312.76</v>
      </c>
      <c r="L36" s="182">
        <v>21</v>
      </c>
      <c r="M36" s="182">
        <f>G36*(1+L36/100)</f>
        <v>0</v>
      </c>
      <c r="N36" s="182">
        <v>0</v>
      </c>
      <c r="O36" s="182">
        <f>ROUND(E36*N36,2)</f>
        <v>0</v>
      </c>
      <c r="P36" s="182">
        <v>0</v>
      </c>
      <c r="Q36" s="182">
        <f>ROUND(E36*P36,2)</f>
        <v>0</v>
      </c>
      <c r="R36" s="182"/>
      <c r="S36" s="182" t="s">
        <v>147</v>
      </c>
      <c r="T36" s="183" t="s">
        <v>148</v>
      </c>
      <c r="U36" s="159">
        <v>0</v>
      </c>
      <c r="V36" s="159">
        <f>ROUND(E36*U36,2)</f>
        <v>0</v>
      </c>
      <c r="W36" s="159"/>
      <c r="X36" s="159" t="s">
        <v>122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7">
        <v>12</v>
      </c>
      <c r="B37" s="178" t="s">
        <v>165</v>
      </c>
      <c r="C37" s="188" t="s">
        <v>166</v>
      </c>
      <c r="D37" s="179" t="s">
        <v>159</v>
      </c>
      <c r="E37" s="180">
        <v>2</v>
      </c>
      <c r="F37" s="181">
        <v>0</v>
      </c>
      <c r="G37" s="182">
        <f>ROUND(E37*F37,2)</f>
        <v>0</v>
      </c>
      <c r="H37" s="181">
        <v>0</v>
      </c>
      <c r="I37" s="182">
        <f>ROUND(E37*H37,2)</f>
        <v>0</v>
      </c>
      <c r="J37" s="181">
        <v>3237.29</v>
      </c>
      <c r="K37" s="182">
        <f>ROUND(E37*J37,2)</f>
        <v>6474.58</v>
      </c>
      <c r="L37" s="182">
        <v>21</v>
      </c>
      <c r="M37" s="182">
        <f>G37*(1+L37/100)</f>
        <v>0</v>
      </c>
      <c r="N37" s="182">
        <v>0</v>
      </c>
      <c r="O37" s="182">
        <f>ROUND(E37*N37,2)</f>
        <v>0</v>
      </c>
      <c r="P37" s="182">
        <v>0</v>
      </c>
      <c r="Q37" s="182">
        <f>ROUND(E37*P37,2)</f>
        <v>0</v>
      </c>
      <c r="R37" s="182"/>
      <c r="S37" s="182" t="s">
        <v>147</v>
      </c>
      <c r="T37" s="183" t="s">
        <v>148</v>
      </c>
      <c r="U37" s="159">
        <v>0</v>
      </c>
      <c r="V37" s="159">
        <f>ROUND(E37*U37,2)</f>
        <v>0</v>
      </c>
      <c r="W37" s="159"/>
      <c r="X37" s="159" t="s">
        <v>122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123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3" t="s">
        <v>115</v>
      </c>
      <c r="B38" s="164" t="s">
        <v>77</v>
      </c>
      <c r="C38" s="185" t="s">
        <v>78</v>
      </c>
      <c r="D38" s="165"/>
      <c r="E38" s="166"/>
      <c r="F38" s="167"/>
      <c r="G38" s="167">
        <f>SUMIF(AG39:AG42,"&lt;&gt;NOR",G39:G42)</f>
        <v>0</v>
      </c>
      <c r="H38" s="167"/>
      <c r="I38" s="167">
        <f>SUM(I39:I42)</f>
        <v>90.88</v>
      </c>
      <c r="J38" s="167"/>
      <c r="K38" s="167">
        <f>SUM(K39:K42)</f>
        <v>1721.12</v>
      </c>
      <c r="L38" s="167"/>
      <c r="M38" s="167">
        <f>SUM(M39:M42)</f>
        <v>0</v>
      </c>
      <c r="N38" s="167"/>
      <c r="O38" s="167">
        <f>SUM(O39:O42)</f>
        <v>0</v>
      </c>
      <c r="P38" s="167"/>
      <c r="Q38" s="167">
        <f>SUM(Q39:Q42)</f>
        <v>0</v>
      </c>
      <c r="R38" s="167"/>
      <c r="S38" s="167"/>
      <c r="T38" s="168"/>
      <c r="U38" s="162"/>
      <c r="V38" s="162">
        <f>SUM(V39:V42)</f>
        <v>4</v>
      </c>
      <c r="W38" s="162"/>
      <c r="X38" s="162"/>
      <c r="AG38" t="s">
        <v>116</v>
      </c>
    </row>
    <row r="39" spans="1:60" ht="33.75" outlineLevel="1" x14ac:dyDescent="0.2">
      <c r="A39" s="169">
        <v>13</v>
      </c>
      <c r="B39" s="170" t="s">
        <v>167</v>
      </c>
      <c r="C39" s="186" t="s">
        <v>168</v>
      </c>
      <c r="D39" s="171" t="s">
        <v>169</v>
      </c>
      <c r="E39" s="172">
        <v>8</v>
      </c>
      <c r="F39" s="173">
        <v>0</v>
      </c>
      <c r="G39" s="174">
        <f>ROUND(E39*F39,2)</f>
        <v>0</v>
      </c>
      <c r="H39" s="173">
        <v>11.36</v>
      </c>
      <c r="I39" s="174">
        <f>ROUND(E39*H39,2)</f>
        <v>90.88</v>
      </c>
      <c r="J39" s="173">
        <v>215.14</v>
      </c>
      <c r="K39" s="174">
        <f>ROUND(E39*J39,2)</f>
        <v>1721.12</v>
      </c>
      <c r="L39" s="174">
        <v>21</v>
      </c>
      <c r="M39" s="174">
        <f>G39*(1+L39/100)</f>
        <v>0</v>
      </c>
      <c r="N39" s="174">
        <v>2.5000000000000001E-4</v>
      </c>
      <c r="O39" s="174">
        <f>ROUND(E39*N39,2)</f>
        <v>0</v>
      </c>
      <c r="P39" s="174">
        <v>0</v>
      </c>
      <c r="Q39" s="174">
        <f>ROUND(E39*P39,2)</f>
        <v>0</v>
      </c>
      <c r="R39" s="174" t="s">
        <v>142</v>
      </c>
      <c r="S39" s="174" t="s">
        <v>121</v>
      </c>
      <c r="T39" s="175" t="s">
        <v>121</v>
      </c>
      <c r="U39" s="159">
        <v>0.5</v>
      </c>
      <c r="V39" s="159">
        <f>ROUND(E39*U39,2)</f>
        <v>4</v>
      </c>
      <c r="W39" s="159"/>
      <c r="X39" s="159" t="s">
        <v>122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123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57" t="s">
        <v>170</v>
      </c>
      <c r="D40" s="258"/>
      <c r="E40" s="258"/>
      <c r="F40" s="258"/>
      <c r="G40" s="258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125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7" t="s">
        <v>171</v>
      </c>
      <c r="D41" s="160"/>
      <c r="E41" s="161">
        <v>4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127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7" t="s">
        <v>172</v>
      </c>
      <c r="D42" s="160"/>
      <c r="E42" s="161">
        <v>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127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63" t="s">
        <v>115</v>
      </c>
      <c r="B43" s="164" t="s">
        <v>79</v>
      </c>
      <c r="C43" s="185" t="s">
        <v>80</v>
      </c>
      <c r="D43" s="165"/>
      <c r="E43" s="166"/>
      <c r="F43" s="167"/>
      <c r="G43" s="167">
        <f>SUMIF(AG44:AG48,"&lt;&gt;NOR",G44:G48)</f>
        <v>0</v>
      </c>
      <c r="H43" s="167"/>
      <c r="I43" s="167">
        <f>SUM(I44:I48)</f>
        <v>0</v>
      </c>
      <c r="J43" s="167"/>
      <c r="K43" s="167">
        <f>SUM(K44:K48)</f>
        <v>29983.8</v>
      </c>
      <c r="L43" s="167"/>
      <c r="M43" s="167">
        <f>SUM(M44:M48)</f>
        <v>0</v>
      </c>
      <c r="N43" s="167"/>
      <c r="O43" s="167">
        <f>SUM(O44:O48)</f>
        <v>0</v>
      </c>
      <c r="P43" s="167"/>
      <c r="Q43" s="167">
        <f>SUM(Q44:Q48)</f>
        <v>15.700000000000001</v>
      </c>
      <c r="R43" s="167"/>
      <c r="S43" s="167"/>
      <c r="T43" s="168"/>
      <c r="U43" s="162"/>
      <c r="V43" s="162">
        <f>SUM(V44:V48)</f>
        <v>1.29</v>
      </c>
      <c r="W43" s="162"/>
      <c r="X43" s="162"/>
      <c r="AG43" t="s">
        <v>116</v>
      </c>
    </row>
    <row r="44" spans="1:60" outlineLevel="1" x14ac:dyDescent="0.2">
      <c r="A44" s="169">
        <v>14</v>
      </c>
      <c r="B44" s="170" t="s">
        <v>173</v>
      </c>
      <c r="C44" s="186" t="s">
        <v>174</v>
      </c>
      <c r="D44" s="171" t="s">
        <v>130</v>
      </c>
      <c r="E44" s="172">
        <v>0.2</v>
      </c>
      <c r="F44" s="173">
        <v>0</v>
      </c>
      <c r="G44" s="174">
        <f>ROUND(E44*F44,2)</f>
        <v>0</v>
      </c>
      <c r="H44" s="173">
        <v>0</v>
      </c>
      <c r="I44" s="174">
        <f>ROUND(E44*H44,2)</f>
        <v>0</v>
      </c>
      <c r="J44" s="173">
        <v>3345</v>
      </c>
      <c r="K44" s="174">
        <f>ROUND(E44*J44,2)</f>
        <v>669</v>
      </c>
      <c r="L44" s="174">
        <v>21</v>
      </c>
      <c r="M44" s="174">
        <f>G44*(1+L44/100)</f>
        <v>0</v>
      </c>
      <c r="N44" s="174">
        <v>0</v>
      </c>
      <c r="O44" s="174">
        <f>ROUND(E44*N44,2)</f>
        <v>0</v>
      </c>
      <c r="P44" s="174">
        <v>2</v>
      </c>
      <c r="Q44" s="174">
        <f>ROUND(E44*P44,2)</f>
        <v>0.4</v>
      </c>
      <c r="R44" s="174" t="s">
        <v>175</v>
      </c>
      <c r="S44" s="174" t="s">
        <v>121</v>
      </c>
      <c r="T44" s="175" t="s">
        <v>121</v>
      </c>
      <c r="U44" s="159">
        <v>6.4359999999999999</v>
      </c>
      <c r="V44" s="159">
        <f>ROUND(E44*U44,2)</f>
        <v>1.29</v>
      </c>
      <c r="W44" s="159"/>
      <c r="X44" s="159" t="s">
        <v>122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123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57" t="s">
        <v>176</v>
      </c>
      <c r="D45" s="258"/>
      <c r="E45" s="258"/>
      <c r="F45" s="258"/>
      <c r="G45" s="258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125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7" t="s">
        <v>177</v>
      </c>
      <c r="D46" s="160"/>
      <c r="E46" s="161">
        <v>0.2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127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9">
        <v>15</v>
      </c>
      <c r="B47" s="170" t="s">
        <v>178</v>
      </c>
      <c r="C47" s="186" t="s">
        <v>179</v>
      </c>
      <c r="D47" s="171" t="s">
        <v>146</v>
      </c>
      <c r="E47" s="172">
        <v>765</v>
      </c>
      <c r="F47" s="173">
        <v>0</v>
      </c>
      <c r="G47" s="174">
        <f>ROUND(E47*F47,2)</f>
        <v>0</v>
      </c>
      <c r="H47" s="173">
        <v>0</v>
      </c>
      <c r="I47" s="174">
        <f>ROUND(E47*H47,2)</f>
        <v>0</v>
      </c>
      <c r="J47" s="173">
        <v>38.32</v>
      </c>
      <c r="K47" s="174">
        <f>ROUND(E47*J47,2)</f>
        <v>29314.799999999999</v>
      </c>
      <c r="L47" s="174">
        <v>21</v>
      </c>
      <c r="M47" s="174">
        <f>G47*(1+L47/100)</f>
        <v>0</v>
      </c>
      <c r="N47" s="174">
        <v>0</v>
      </c>
      <c r="O47" s="174">
        <f>ROUND(E47*N47,2)</f>
        <v>0</v>
      </c>
      <c r="P47" s="174">
        <v>0.02</v>
      </c>
      <c r="Q47" s="174">
        <f>ROUND(E47*P47,2)</f>
        <v>15.3</v>
      </c>
      <c r="R47" s="174"/>
      <c r="S47" s="174" t="s">
        <v>147</v>
      </c>
      <c r="T47" s="175" t="s">
        <v>148</v>
      </c>
      <c r="U47" s="159">
        <v>0</v>
      </c>
      <c r="V47" s="159">
        <f>ROUND(E47*U47,2)</f>
        <v>0</v>
      </c>
      <c r="W47" s="159"/>
      <c r="X47" s="159" t="s">
        <v>122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7" t="s">
        <v>149</v>
      </c>
      <c r="D48" s="160"/>
      <c r="E48" s="161">
        <v>765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127</v>
      </c>
      <c r="AH48" s="150">
        <v>5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x14ac:dyDescent="0.2">
      <c r="A49" s="163" t="s">
        <v>115</v>
      </c>
      <c r="B49" s="164" t="s">
        <v>81</v>
      </c>
      <c r="C49" s="185" t="s">
        <v>82</v>
      </c>
      <c r="D49" s="165"/>
      <c r="E49" s="166"/>
      <c r="F49" s="167"/>
      <c r="G49" s="167">
        <f>SUMIF(AG50:AG50,"&lt;&gt;NOR",G50:G50)</f>
        <v>0</v>
      </c>
      <c r="H49" s="167"/>
      <c r="I49" s="167">
        <f>SUM(I50:I50)</f>
        <v>0</v>
      </c>
      <c r="J49" s="167"/>
      <c r="K49" s="167">
        <f>SUM(K50:K50)</f>
        <v>10449.4</v>
      </c>
      <c r="L49" s="167"/>
      <c r="M49" s="167">
        <f>SUM(M50:M50)</f>
        <v>0</v>
      </c>
      <c r="N49" s="167"/>
      <c r="O49" s="167">
        <f>SUM(O50:O50)</f>
        <v>0</v>
      </c>
      <c r="P49" s="167"/>
      <c r="Q49" s="167">
        <f>SUM(Q50:Q50)</f>
        <v>0</v>
      </c>
      <c r="R49" s="167"/>
      <c r="S49" s="167"/>
      <c r="T49" s="168"/>
      <c r="U49" s="162"/>
      <c r="V49" s="162">
        <f>SUM(V50:V50)</f>
        <v>18.510000000000002</v>
      </c>
      <c r="W49" s="162"/>
      <c r="X49" s="162"/>
      <c r="AG49" t="s">
        <v>116</v>
      </c>
    </row>
    <row r="50" spans="1:60" outlineLevel="1" x14ac:dyDescent="0.2">
      <c r="A50" s="177">
        <v>16</v>
      </c>
      <c r="B50" s="178" t="s">
        <v>180</v>
      </c>
      <c r="C50" s="188" t="s">
        <v>181</v>
      </c>
      <c r="D50" s="179" t="s">
        <v>182</v>
      </c>
      <c r="E50" s="180">
        <v>59.710850000000001</v>
      </c>
      <c r="F50" s="181">
        <v>0</v>
      </c>
      <c r="G50" s="182">
        <f>ROUND(E50*F50,2)</f>
        <v>0</v>
      </c>
      <c r="H50" s="181">
        <v>0</v>
      </c>
      <c r="I50" s="182">
        <f>ROUND(E50*H50,2)</f>
        <v>0</v>
      </c>
      <c r="J50" s="181">
        <v>175</v>
      </c>
      <c r="K50" s="182">
        <f>ROUND(E50*J50,2)</f>
        <v>10449.4</v>
      </c>
      <c r="L50" s="182">
        <v>21</v>
      </c>
      <c r="M50" s="182">
        <f>G50*(1+L50/100)</f>
        <v>0</v>
      </c>
      <c r="N50" s="182">
        <v>0</v>
      </c>
      <c r="O50" s="182">
        <f>ROUND(E50*N50,2)</f>
        <v>0</v>
      </c>
      <c r="P50" s="182">
        <v>0</v>
      </c>
      <c r="Q50" s="182">
        <f>ROUND(E50*P50,2)</f>
        <v>0</v>
      </c>
      <c r="R50" s="182" t="s">
        <v>152</v>
      </c>
      <c r="S50" s="182" t="s">
        <v>121</v>
      </c>
      <c r="T50" s="183" t="s">
        <v>121</v>
      </c>
      <c r="U50" s="159">
        <v>0.31</v>
      </c>
      <c r="V50" s="159">
        <f>ROUND(E50*U50,2)</f>
        <v>18.510000000000002</v>
      </c>
      <c r="W50" s="159"/>
      <c r="X50" s="159" t="s">
        <v>183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184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63" t="s">
        <v>115</v>
      </c>
      <c r="B51" s="164" t="s">
        <v>83</v>
      </c>
      <c r="C51" s="185" t="s">
        <v>84</v>
      </c>
      <c r="D51" s="165"/>
      <c r="E51" s="166"/>
      <c r="F51" s="167"/>
      <c r="G51" s="167">
        <f>SUMIF(AG52:AG60,"&lt;&gt;NOR",G52:G60)</f>
        <v>0</v>
      </c>
      <c r="H51" s="167"/>
      <c r="I51" s="167">
        <f>SUM(I52:I60)</f>
        <v>0</v>
      </c>
      <c r="J51" s="167"/>
      <c r="K51" s="167">
        <f>SUM(K52:K60)</f>
        <v>87613</v>
      </c>
      <c r="L51" s="167"/>
      <c r="M51" s="167">
        <f>SUM(M52:M60)</f>
        <v>0</v>
      </c>
      <c r="N51" s="167"/>
      <c r="O51" s="167">
        <f>SUM(O52:O60)</f>
        <v>0</v>
      </c>
      <c r="P51" s="167"/>
      <c r="Q51" s="167">
        <f>SUM(Q52:Q60)</f>
        <v>0</v>
      </c>
      <c r="R51" s="167"/>
      <c r="S51" s="167"/>
      <c r="T51" s="168"/>
      <c r="U51" s="162"/>
      <c r="V51" s="162">
        <f>SUM(V52:V60)</f>
        <v>86.809999999999988</v>
      </c>
      <c r="W51" s="162"/>
      <c r="X51" s="162"/>
      <c r="AG51" t="s">
        <v>116</v>
      </c>
    </row>
    <row r="52" spans="1:60" outlineLevel="1" x14ac:dyDescent="0.2">
      <c r="A52" s="169">
        <v>17</v>
      </c>
      <c r="B52" s="170" t="s">
        <v>185</v>
      </c>
      <c r="C52" s="186" t="s">
        <v>186</v>
      </c>
      <c r="D52" s="171" t="s">
        <v>182</v>
      </c>
      <c r="E52" s="172">
        <v>26.8</v>
      </c>
      <c r="F52" s="173">
        <v>0</v>
      </c>
      <c r="G52" s="174">
        <f>ROUND(E52*F52,2)</f>
        <v>0</v>
      </c>
      <c r="H52" s="173">
        <v>0</v>
      </c>
      <c r="I52" s="174">
        <f>ROUND(E52*H52,2)</f>
        <v>0</v>
      </c>
      <c r="J52" s="173">
        <v>302.5</v>
      </c>
      <c r="K52" s="174">
        <f>ROUND(E52*J52,2)</f>
        <v>8107</v>
      </c>
      <c r="L52" s="174">
        <v>21</v>
      </c>
      <c r="M52" s="174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4" t="s">
        <v>175</v>
      </c>
      <c r="S52" s="174" t="s">
        <v>121</v>
      </c>
      <c r="T52" s="175" t="s">
        <v>121</v>
      </c>
      <c r="U52" s="159">
        <v>0</v>
      </c>
      <c r="V52" s="159">
        <f>ROUND(E52*U52,2)</f>
        <v>0</v>
      </c>
      <c r="W52" s="159"/>
      <c r="X52" s="159" t="s">
        <v>122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123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7" t="s">
        <v>187</v>
      </c>
      <c r="D53" s="160"/>
      <c r="E53" s="161">
        <v>26.4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127</v>
      </c>
      <c r="AH53" s="150">
        <v>7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87" t="s">
        <v>188</v>
      </c>
      <c r="D54" s="160"/>
      <c r="E54" s="161">
        <v>0.4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127</v>
      </c>
      <c r="AH54" s="150">
        <v>7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9">
        <v>18</v>
      </c>
      <c r="B55" s="170" t="s">
        <v>189</v>
      </c>
      <c r="C55" s="186" t="s">
        <v>190</v>
      </c>
      <c r="D55" s="171" t="s">
        <v>182</v>
      </c>
      <c r="E55" s="172">
        <v>15.3</v>
      </c>
      <c r="F55" s="173">
        <v>0</v>
      </c>
      <c r="G55" s="174">
        <f>ROUND(E55*F55,2)</f>
        <v>0</v>
      </c>
      <c r="H55" s="173">
        <v>0</v>
      </c>
      <c r="I55" s="174">
        <f>ROUND(E55*H55,2)</f>
        <v>0</v>
      </c>
      <c r="J55" s="173">
        <v>2720</v>
      </c>
      <c r="K55" s="174">
        <f>ROUND(E55*J55,2)</f>
        <v>41616</v>
      </c>
      <c r="L55" s="174">
        <v>21</v>
      </c>
      <c r="M55" s="174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4"/>
      <c r="S55" s="174" t="s">
        <v>147</v>
      </c>
      <c r="T55" s="175" t="s">
        <v>191</v>
      </c>
      <c r="U55" s="159">
        <v>0</v>
      </c>
      <c r="V55" s="159">
        <f>ROUND(E55*U55,2)</f>
        <v>0</v>
      </c>
      <c r="W55" s="159"/>
      <c r="X55" s="159" t="s">
        <v>122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87" t="s">
        <v>192</v>
      </c>
      <c r="D56" s="160"/>
      <c r="E56" s="161">
        <v>15.3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127</v>
      </c>
      <c r="AH56" s="150">
        <v>7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7">
        <v>19</v>
      </c>
      <c r="B57" s="178" t="s">
        <v>193</v>
      </c>
      <c r="C57" s="188" t="s">
        <v>194</v>
      </c>
      <c r="D57" s="179" t="s">
        <v>182</v>
      </c>
      <c r="E57" s="180">
        <v>42.1</v>
      </c>
      <c r="F57" s="181">
        <v>0</v>
      </c>
      <c r="G57" s="182">
        <f>ROUND(E57*F57,2)</f>
        <v>0</v>
      </c>
      <c r="H57" s="181">
        <v>0</v>
      </c>
      <c r="I57" s="182">
        <f>ROUND(E57*H57,2)</f>
        <v>0</v>
      </c>
      <c r="J57" s="181">
        <v>227</v>
      </c>
      <c r="K57" s="182">
        <f>ROUND(E57*J57,2)</f>
        <v>9556.7000000000007</v>
      </c>
      <c r="L57" s="182">
        <v>21</v>
      </c>
      <c r="M57" s="182">
        <f>G57*(1+L57/100)</f>
        <v>0</v>
      </c>
      <c r="N57" s="182">
        <v>0</v>
      </c>
      <c r="O57" s="182">
        <f>ROUND(E57*N57,2)</f>
        <v>0</v>
      </c>
      <c r="P57" s="182">
        <v>0</v>
      </c>
      <c r="Q57" s="182">
        <f>ROUND(E57*P57,2)</f>
        <v>0</v>
      </c>
      <c r="R57" s="182" t="s">
        <v>175</v>
      </c>
      <c r="S57" s="182" t="s">
        <v>121</v>
      </c>
      <c r="T57" s="183" t="s">
        <v>121</v>
      </c>
      <c r="U57" s="159">
        <v>0.49</v>
      </c>
      <c r="V57" s="159">
        <f>ROUND(E57*U57,2)</f>
        <v>20.63</v>
      </c>
      <c r="W57" s="159"/>
      <c r="X57" s="159" t="s">
        <v>195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196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7">
        <v>20</v>
      </c>
      <c r="B58" s="178" t="s">
        <v>197</v>
      </c>
      <c r="C58" s="188" t="s">
        <v>198</v>
      </c>
      <c r="D58" s="179" t="s">
        <v>182</v>
      </c>
      <c r="E58" s="180">
        <v>378.9</v>
      </c>
      <c r="F58" s="181">
        <v>0</v>
      </c>
      <c r="G58" s="182">
        <f>ROUND(E58*F58,2)</f>
        <v>0</v>
      </c>
      <c r="H58" s="181">
        <v>0</v>
      </c>
      <c r="I58" s="182">
        <f>ROUND(E58*H58,2)</f>
        <v>0</v>
      </c>
      <c r="J58" s="181">
        <v>15.9</v>
      </c>
      <c r="K58" s="182">
        <f>ROUND(E58*J58,2)</f>
        <v>6024.51</v>
      </c>
      <c r="L58" s="182">
        <v>21</v>
      </c>
      <c r="M58" s="182">
        <f>G58*(1+L58/100)</f>
        <v>0</v>
      </c>
      <c r="N58" s="182">
        <v>0</v>
      </c>
      <c r="O58" s="182">
        <f>ROUND(E58*N58,2)</f>
        <v>0</v>
      </c>
      <c r="P58" s="182">
        <v>0</v>
      </c>
      <c r="Q58" s="182">
        <f>ROUND(E58*P58,2)</f>
        <v>0</v>
      </c>
      <c r="R58" s="182" t="s">
        <v>175</v>
      </c>
      <c r="S58" s="182" t="s">
        <v>121</v>
      </c>
      <c r="T58" s="183" t="s">
        <v>121</v>
      </c>
      <c r="U58" s="159">
        <v>0</v>
      </c>
      <c r="V58" s="159">
        <f>ROUND(E58*U58,2)</f>
        <v>0</v>
      </c>
      <c r="W58" s="159"/>
      <c r="X58" s="159" t="s">
        <v>195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196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7">
        <v>21</v>
      </c>
      <c r="B59" s="178" t="s">
        <v>199</v>
      </c>
      <c r="C59" s="188" t="s">
        <v>200</v>
      </c>
      <c r="D59" s="179" t="s">
        <v>182</v>
      </c>
      <c r="E59" s="180">
        <v>42.1</v>
      </c>
      <c r="F59" s="181">
        <v>0</v>
      </c>
      <c r="G59" s="182">
        <f>ROUND(E59*F59,2)</f>
        <v>0</v>
      </c>
      <c r="H59" s="181">
        <v>0</v>
      </c>
      <c r="I59" s="182">
        <f>ROUND(E59*H59,2)</f>
        <v>0</v>
      </c>
      <c r="J59" s="181">
        <v>317.5</v>
      </c>
      <c r="K59" s="182">
        <f>ROUND(E59*J59,2)</f>
        <v>13366.75</v>
      </c>
      <c r="L59" s="182">
        <v>21</v>
      </c>
      <c r="M59" s="182">
        <f>G59*(1+L59/100)</f>
        <v>0</v>
      </c>
      <c r="N59" s="182">
        <v>0</v>
      </c>
      <c r="O59" s="182">
        <f>ROUND(E59*N59,2)</f>
        <v>0</v>
      </c>
      <c r="P59" s="182">
        <v>0</v>
      </c>
      <c r="Q59" s="182">
        <f>ROUND(E59*P59,2)</f>
        <v>0</v>
      </c>
      <c r="R59" s="182" t="s">
        <v>175</v>
      </c>
      <c r="S59" s="182" t="s">
        <v>121</v>
      </c>
      <c r="T59" s="183" t="s">
        <v>121</v>
      </c>
      <c r="U59" s="159">
        <v>0.94199999999999995</v>
      </c>
      <c r="V59" s="159">
        <f>ROUND(E59*U59,2)</f>
        <v>39.659999999999997</v>
      </c>
      <c r="W59" s="159"/>
      <c r="X59" s="159" t="s">
        <v>195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196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177">
        <v>22</v>
      </c>
      <c r="B60" s="178" t="s">
        <v>201</v>
      </c>
      <c r="C60" s="188" t="s">
        <v>202</v>
      </c>
      <c r="D60" s="179" t="s">
        <v>182</v>
      </c>
      <c r="E60" s="180">
        <v>252.6</v>
      </c>
      <c r="F60" s="181">
        <v>0</v>
      </c>
      <c r="G60" s="182">
        <f>ROUND(E60*F60,2)</f>
        <v>0</v>
      </c>
      <c r="H60" s="181">
        <v>0</v>
      </c>
      <c r="I60" s="182">
        <f>ROUND(E60*H60,2)</f>
        <v>0</v>
      </c>
      <c r="J60" s="181">
        <v>35.4</v>
      </c>
      <c r="K60" s="182">
        <f>ROUND(E60*J60,2)</f>
        <v>8942.0400000000009</v>
      </c>
      <c r="L60" s="182">
        <v>21</v>
      </c>
      <c r="M60" s="182">
        <f>G60*(1+L60/100)</f>
        <v>0</v>
      </c>
      <c r="N60" s="182">
        <v>0</v>
      </c>
      <c r="O60" s="182">
        <f>ROUND(E60*N60,2)</f>
        <v>0</v>
      </c>
      <c r="P60" s="182">
        <v>0</v>
      </c>
      <c r="Q60" s="182">
        <f>ROUND(E60*P60,2)</f>
        <v>0</v>
      </c>
      <c r="R60" s="182" t="s">
        <v>175</v>
      </c>
      <c r="S60" s="182" t="s">
        <v>121</v>
      </c>
      <c r="T60" s="183" t="s">
        <v>121</v>
      </c>
      <c r="U60" s="159">
        <v>0.105</v>
      </c>
      <c r="V60" s="159">
        <f>ROUND(E60*U60,2)</f>
        <v>26.52</v>
      </c>
      <c r="W60" s="159"/>
      <c r="X60" s="159" t="s">
        <v>195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196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x14ac:dyDescent="0.2">
      <c r="A61" s="163" t="s">
        <v>115</v>
      </c>
      <c r="B61" s="164" t="s">
        <v>86</v>
      </c>
      <c r="C61" s="185" t="s">
        <v>27</v>
      </c>
      <c r="D61" s="165"/>
      <c r="E61" s="166"/>
      <c r="F61" s="167"/>
      <c r="G61" s="167">
        <f>SUMIF(AG62:AG64,"&lt;&gt;NOR",G62:G64)</f>
        <v>0</v>
      </c>
      <c r="H61" s="167"/>
      <c r="I61" s="167">
        <f>SUM(I62:I64)</f>
        <v>0</v>
      </c>
      <c r="J61" s="167"/>
      <c r="K61" s="167">
        <f>SUM(K62:K64)</f>
        <v>118208.18</v>
      </c>
      <c r="L61" s="167"/>
      <c r="M61" s="167">
        <f>SUM(M62:M64)</f>
        <v>0</v>
      </c>
      <c r="N61" s="167"/>
      <c r="O61" s="167">
        <f>SUM(O62:O64)</f>
        <v>0</v>
      </c>
      <c r="P61" s="167"/>
      <c r="Q61" s="167">
        <f>SUM(Q62:Q64)</f>
        <v>0</v>
      </c>
      <c r="R61" s="167"/>
      <c r="S61" s="167"/>
      <c r="T61" s="168"/>
      <c r="U61" s="162"/>
      <c r="V61" s="162">
        <f>SUM(V62:V64)</f>
        <v>0</v>
      </c>
      <c r="W61" s="162"/>
      <c r="X61" s="162"/>
      <c r="AG61" t="s">
        <v>116</v>
      </c>
    </row>
    <row r="62" spans="1:60" outlineLevel="1" x14ac:dyDescent="0.2">
      <c r="A62" s="169">
        <v>23</v>
      </c>
      <c r="B62" s="170" t="s">
        <v>203</v>
      </c>
      <c r="C62" s="186" t="s">
        <v>204</v>
      </c>
      <c r="D62" s="171" t="s">
        <v>205</v>
      </c>
      <c r="E62" s="172">
        <v>1</v>
      </c>
      <c r="F62" s="173">
        <v>0</v>
      </c>
      <c r="G62" s="174">
        <f>ROUND(E62*F62,2)</f>
        <v>0</v>
      </c>
      <c r="H62" s="173">
        <v>0</v>
      </c>
      <c r="I62" s="174">
        <f>ROUND(E62*H62,2)</f>
        <v>0</v>
      </c>
      <c r="J62" s="173">
        <v>118208.18</v>
      </c>
      <c r="K62" s="174">
        <f>ROUND(E62*J62,2)</f>
        <v>118208.18</v>
      </c>
      <c r="L62" s="174">
        <v>21</v>
      </c>
      <c r="M62" s="174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4"/>
      <c r="S62" s="174" t="s">
        <v>147</v>
      </c>
      <c r="T62" s="175" t="s">
        <v>148</v>
      </c>
      <c r="U62" s="159">
        <v>0</v>
      </c>
      <c r="V62" s="159">
        <f>ROUND(E62*U62,2)</f>
        <v>0</v>
      </c>
      <c r="W62" s="159"/>
      <c r="X62" s="159" t="s">
        <v>203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206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61" t="s">
        <v>207</v>
      </c>
      <c r="D63" s="262"/>
      <c r="E63" s="262"/>
      <c r="F63" s="262"/>
      <c r="G63" s="262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0"/>
      <c r="Z63" s="150"/>
      <c r="AA63" s="150"/>
      <c r="AB63" s="150"/>
      <c r="AC63" s="150"/>
      <c r="AD63" s="150"/>
      <c r="AE63" s="150"/>
      <c r="AF63" s="150"/>
      <c r="AG63" s="150" t="s">
        <v>138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59" t="s">
        <v>208</v>
      </c>
      <c r="D64" s="260"/>
      <c r="E64" s="260"/>
      <c r="F64" s="260"/>
      <c r="G64" s="260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138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33" x14ac:dyDescent="0.2">
      <c r="A65" s="3"/>
      <c r="B65" s="4"/>
      <c r="C65" s="189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102</v>
      </c>
    </row>
    <row r="66" spans="1:33" x14ac:dyDescent="0.2">
      <c r="A66" s="153"/>
      <c r="B66" s="154" t="s">
        <v>29</v>
      </c>
      <c r="C66" s="190"/>
      <c r="D66" s="155"/>
      <c r="E66" s="156"/>
      <c r="F66" s="156"/>
      <c r="G66" s="184">
        <f>G8+G19+G22+G25+G27+G29+G33+G38+G43+G49+G51+G61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209</v>
      </c>
    </row>
    <row r="67" spans="1:33" x14ac:dyDescent="0.2">
      <c r="A67" s="256" t="s">
        <v>210</v>
      </c>
      <c r="B67" s="256"/>
      <c r="C67" s="18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3"/>
      <c r="B68" s="4" t="s">
        <v>211</v>
      </c>
      <c r="C68" s="189" t="s">
        <v>212</v>
      </c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213</v>
      </c>
    </row>
    <row r="69" spans="1:33" x14ac:dyDescent="0.2">
      <c r="A69" s="3"/>
      <c r="B69" s="4" t="s">
        <v>214</v>
      </c>
      <c r="C69" s="189" t="s">
        <v>215</v>
      </c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G69" t="s">
        <v>216</v>
      </c>
    </row>
    <row r="70" spans="1:33" x14ac:dyDescent="0.2">
      <c r="A70" s="3"/>
      <c r="B70" s="4"/>
      <c r="C70" s="189" t="s">
        <v>217</v>
      </c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G70" t="s">
        <v>218</v>
      </c>
    </row>
    <row r="71" spans="1:33" x14ac:dyDescent="0.2">
      <c r="A71" s="3"/>
      <c r="B71" s="4"/>
      <c r="C71" s="18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C72" s="191"/>
      <c r="D72" s="10"/>
      <c r="AG72" t="s">
        <v>219</v>
      </c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C4E" sheet="1" objects="1" scenarios="1"/>
  <mergeCells count="14">
    <mergeCell ref="A1:G1"/>
    <mergeCell ref="C2:G2"/>
    <mergeCell ref="C3:G3"/>
    <mergeCell ref="C4:G4"/>
    <mergeCell ref="A67:B67"/>
    <mergeCell ref="C10:G10"/>
    <mergeCell ref="C13:G13"/>
    <mergeCell ref="C16:G16"/>
    <mergeCell ref="C17:G17"/>
    <mergeCell ref="C31:G31"/>
    <mergeCell ref="C40:G40"/>
    <mergeCell ref="C45:G45"/>
    <mergeCell ref="C63:G63"/>
    <mergeCell ref="C64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IO01 D.3.1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'IO01 D.3.1 Pol'!Názvy_tisku</vt:lpstr>
      <vt:lpstr>oadresa</vt:lpstr>
      <vt:lpstr>Stavba!Objednatel</vt:lpstr>
      <vt:lpstr>Stavba!Objekt</vt:lpstr>
      <vt:lpstr>'IO01 D.3.1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 MilanD</dc:creator>
  <cp:lastModifiedBy>Štefl Miroslav</cp:lastModifiedBy>
  <cp:lastPrinted>2019-03-19T12:27:02Z</cp:lastPrinted>
  <dcterms:created xsi:type="dcterms:W3CDTF">2009-04-08T07:15:50Z</dcterms:created>
  <dcterms:modified xsi:type="dcterms:W3CDTF">2021-01-14T11:05:06Z</dcterms:modified>
</cp:coreProperties>
</file>