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IO 101 - Parkovací a odst..." sheetId="2" r:id="rId2"/>
    <sheet name="IO 102 - Komunikace a man..." sheetId="3" r:id="rId3"/>
    <sheet name="IO 103 - Chodníky" sheetId="4" r:id="rId4"/>
    <sheet name="IO 301 - Odvodnění" sheetId="5" r:id="rId5"/>
    <sheet name="IO 401 - Veřejné osvětlení " sheetId="6" r:id="rId6"/>
    <sheet name="IO 801 - Vegetační úpravy" sheetId="7" r:id="rId7"/>
  </sheets>
  <definedNames>
    <definedName name="_xlnm._FilterDatabase" localSheetId="1" hidden="1">'IO 101 - Parkovací a odst...'!$C$125:$K$213</definedName>
    <definedName name="_xlnm._FilterDatabase" localSheetId="2" hidden="1">'IO 102 - Komunikace a man...'!$C$126:$K$209</definedName>
    <definedName name="_xlnm._FilterDatabase" localSheetId="3" hidden="1">'IO 103 - Chodníky'!$C$124:$K$165</definedName>
    <definedName name="_xlnm._FilterDatabase" localSheetId="4" hidden="1">'IO 301 - Odvodnění'!$C$124:$K$185</definedName>
    <definedName name="_xlnm._FilterDatabase" localSheetId="5" hidden="1">'IO 401 - Veřejné osvětlení '!$C$118:$K$199</definedName>
    <definedName name="_xlnm._FilterDatabase" localSheetId="6" hidden="1">'IO 801 - Vegetační úpravy'!$C$121:$K$170</definedName>
    <definedName name="_xlnm.Print_Area" localSheetId="1">'IO 101 - Parkovací a odst...'!$C$4:$J$76,'IO 101 - Parkovací a odst...'!$C$82:$J$107,'IO 101 - Parkovací a odst...'!$C$113:$K$213</definedName>
    <definedName name="_xlnm.Print_Area" localSheetId="2">'IO 102 - Komunikace a man...'!$C$4:$J$76,'IO 102 - Komunikace a man...'!$C$82:$J$108,'IO 102 - Komunikace a man...'!$C$114:$K$209</definedName>
    <definedName name="_xlnm.Print_Area" localSheetId="3">'IO 103 - Chodníky'!$C$4:$J$76,'IO 103 - Chodníky'!$C$82:$J$106,'IO 103 - Chodníky'!$C$112:$K$165</definedName>
    <definedName name="_xlnm.Print_Area" localSheetId="4">'IO 301 - Odvodnění'!$C$4:$J$76,'IO 301 - Odvodnění'!$C$82:$J$106,'IO 301 - Odvodnění'!$C$112:$K$185</definedName>
    <definedName name="_xlnm.Print_Area" localSheetId="5">'IO 401 - Veřejné osvětlení '!$C$4:$J$76,'IO 401 - Veřejné osvětlení '!$C$82:$J$100,'IO 401 - Veřejné osvětlení '!$C$106:$K$199</definedName>
    <definedName name="_xlnm.Print_Area" localSheetId="6">'IO 801 - Vegetační úpravy'!$C$4:$J$76,'IO 801 - Vegetační úpravy'!$C$82:$J$103,'IO 801 - Vegetační úpravy'!$C$109:$K$170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'IO 101 - Parkovací a odst...'!$125:$125</definedName>
    <definedName name="_xlnm.Print_Titles" localSheetId="2">'IO 102 - Komunikace a man...'!$126:$126</definedName>
    <definedName name="_xlnm.Print_Titles" localSheetId="3">'IO 103 - Chodníky'!$124:$124</definedName>
    <definedName name="_xlnm.Print_Titles" localSheetId="4">'IO 301 - Odvodnění'!$124:$124</definedName>
    <definedName name="_xlnm.Print_Titles" localSheetId="5">'IO 401 - Veřejné osvětlení '!$118:$118</definedName>
    <definedName name="_xlnm.Print_Titles" localSheetId="6">'IO 801 - Vegetační úpravy'!$121:$121</definedName>
  </definedNames>
  <calcPr calcId="145621"/>
</workbook>
</file>

<file path=xl/sharedStrings.xml><?xml version="1.0" encoding="utf-8"?>
<sst xmlns="http://schemas.openxmlformats.org/spreadsheetml/2006/main" count="5668" uniqueCount="885">
  <si>
    <t>Export Komplet</t>
  </si>
  <si>
    <t/>
  </si>
  <si>
    <t>2.0</t>
  </si>
  <si>
    <t>False</t>
  </si>
  <si>
    <t>{acf4a81f-e83b-42ad-ba15-9bb89397fa1c}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</si>
  <si>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</si>
  <si>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</si>
  <si>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</si>
  <si>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</si>
  <si>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</si>
  <si>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</si>
  <si>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</si>
  <si>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</si>
  <si>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</si>
  <si>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1705503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</si>
  <si>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</si>
  <si>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</si>
  <si>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Dačice - výstavba parkoviště na ulici Berky z Dubé</t>
  </si>
  <si>
    <t>KSO:</t>
  </si>
  <si>
    <t>CC-CZ:</t>
  </si>
  <si>
    <t>Místo:</t>
  </si>
  <si>
    <t>Dačice</t>
  </si>
  <si>
    <t>Datum:</t>
  </si>
  <si>
    <t>29. 11. 2019</t>
  </si>
  <si>
    <t>Zadavatel:</t>
  </si>
  <si>
    <t>IČ:</t>
  </si>
  <si>
    <t>Město Dačice</t>
  </si>
  <si>
    <t>DIČ:</t>
  </si>
  <si>
    <t>Uchazeč:</t>
  </si>
  <si>
    <t>Vyplň údaj</t>
  </si>
  <si>
    <t>Projektant:</t>
  </si>
  <si>
    <t>49974424</t>
  </si>
  <si>
    <t>Agroprojekt Jihlava spol.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</si>
  <si>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</si>
  <si>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</si>
  <si>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</si>
  <si>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</si>
  <si>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</si>
  <si>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</si>
  <si>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</si>
  <si>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</si>
  <si>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</si>
  <si>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</si>
  <si>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</si>
  <si>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</si>
  <si>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</si>
  <si>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</si>
  <si>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</si>
  <si>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</si>
  <si>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</si>
  <si>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</si>
  <si>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</si>
  <si>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</si>
  <si>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</si>
  <si>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</si>
  <si>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</si>
  <si>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</si>
  <si>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</si>
  <si>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</si>
  <si>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</si>
  <si>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</si>
  <si>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</si>
  <si>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</si>
  <si>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</si>
  <si>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</si>
  <si>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</si>
  <si>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</si>
  <si>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</si>
  <si>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</si>
  <si>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</si>
  <si>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</si>
  <si>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</si>
  <si>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</si>
  <si>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</si>
  <si>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</si>
  <si>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</si>
  <si>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</si>
  <si>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</si>
  <si>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</si>
  <si>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</si>
  <si>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</si>
  <si>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</si>
  <si>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IO 101</t>
  </si>
  <si>
    <t>Parkovací a odstavné plochy</t>
  </si>
  <si>
    <t>STA</t>
  </si>
  <si>
    <t>1</t>
  </si>
  <si>
    <t>{fff0d52d-54d0-42aa-b59c-1d2e268ee7fb}</t>
  </si>
  <si>
    <t>2</t>
  </si>
  <si>
    <t>IO 102</t>
  </si>
  <si>
    <t>Komunikace a manipulační plochy</t>
  </si>
  <si>
    <t>{29cdb08f-b34b-474d-b361-253c37aba50c}</t>
  </si>
  <si>
    <t>IO 103</t>
  </si>
  <si>
    <t>Chodníky</t>
  </si>
  <si>
    <t>ING</t>
  </si>
  <si>
    <t>{3b3a3fd6-f299-4278-8914-8c8ef0bc15fc}</t>
  </si>
  <si>
    <t>IO 301</t>
  </si>
  <si>
    <t>Odvodnění</t>
  </si>
  <si>
    <t>{125db85a-c1a2-4487-a0dc-38eb798abb7c}</t>
  </si>
  <si>
    <t>IO 401</t>
  </si>
  <si>
    <t xml:space="preserve">Veřejné osvětlení </t>
  </si>
  <si>
    <t>{67c2efcf-2b51-4d20-86fa-38ea42800ee6}</t>
  </si>
  <si>
    <t>IO 801</t>
  </si>
  <si>
    <t>Vegetační úpravy</t>
  </si>
  <si>
    <t>{b3435cc9-cf17-409f-a41d-764ec5aa96b1}</t>
  </si>
  <si>
    <t>KRYCÍ LIST SOUPISU PRACÍ</t>
  </si>
  <si>
    <t>Objekt:</t>
  </si>
  <si>
    <t>IO 101 - Parkovací a odstavné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</si>
  <si>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</si>
  <si>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</si>
  <si>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</si>
  <si>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</si>
  <si>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</si>
  <si>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</si>
  <si>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</si>
  <si>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</si>
  <si>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</si>
  <si>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</si>
  <si>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</si>
  <si>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</si>
  <si>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</si>
  <si>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</si>
  <si>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</si>
  <si>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</si>
  <si>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</si>
  <si>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</si>
  <si>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</si>
  <si>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</si>
  <si>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</si>
  <si>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</si>
  <si>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</si>
  <si>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</si>
  <si>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</si>
  <si>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</si>
  <si>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</si>
  <si>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</si>
  <si>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</si>
  <si>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</si>
  <si>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</si>
  <si>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</si>
  <si>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</si>
  <si>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184818232</t>
  </si>
  <si>
    <t>Ochrana kmene bedněním před poškozením stavebním provozem zřízení včetně odstranění výšky bednění do 2 m průměru kmene přes 300 do 500 mm</t>
  </si>
  <si>
    <t>kus</t>
  </si>
  <si>
    <t>CS ÚRS 2019 01</t>
  </si>
  <si>
    <t>4</t>
  </si>
  <si>
    <t>-1430864938</t>
  </si>
  <si>
    <t>184818234</t>
  </si>
  <si>
    <t>Ochrana kmene bedněním před poškozením stavebním provozem zřízení včetně odstranění výšky bednění do 2 m průměru kmene přes 700 do 900 mm</t>
  </si>
  <si>
    <t>1336166048</t>
  </si>
  <si>
    <t>3</t>
  </si>
  <si>
    <t>184818235</t>
  </si>
  <si>
    <t>Ochrana kmene bedněním před poškozením stavebním provozem zřízení včetně odstranění výšky bednění do 2 m průměru kmene přes 900 do 1100 mm</t>
  </si>
  <si>
    <t>170002258</t>
  </si>
  <si>
    <t>112101102</t>
  </si>
  <si>
    <t>Odstranění stromů listnatých průměru kmene do 500 mm</t>
  </si>
  <si>
    <t>-1771080010</t>
  </si>
  <si>
    <t>5</t>
  </si>
  <si>
    <t>112201102</t>
  </si>
  <si>
    <t>Odstranění pařezů D do 500 mm</t>
  </si>
  <si>
    <t>1073378233</t>
  </si>
  <si>
    <t>6</t>
  </si>
  <si>
    <t>121101102</t>
  </si>
  <si>
    <t>Sejmutí ornice s přemístěním na vzdálenost do 100 m</t>
  </si>
  <si>
    <t>m3</t>
  </si>
  <si>
    <t>-219760153</t>
  </si>
  <si>
    <t>VV</t>
  </si>
  <si>
    <t>873,5*0,1</t>
  </si>
  <si>
    <t>61,3*0,1</t>
  </si>
  <si>
    <t>Součet</t>
  </si>
  <si>
    <t>7</t>
  </si>
  <si>
    <t>162301102</t>
  </si>
  <si>
    <t>Vodorovné přemístění do 1000 m výkopku/sypaniny z horniny tř. 1 až 4  bez naložení výkopku, avšak se složením bez rozhrnutí</t>
  </si>
  <si>
    <t>-159964897</t>
  </si>
  <si>
    <t>"odvoz ornice a zpět" 93,48*2</t>
  </si>
  <si>
    <t>8</t>
  </si>
  <si>
    <t>167101101</t>
  </si>
  <si>
    <t>Nakládání výkopku z hornin tř. 1 až 4 do 100 m3</t>
  </si>
  <si>
    <t>-1321302111</t>
  </si>
  <si>
    <t>9</t>
  </si>
  <si>
    <t>171101101</t>
  </si>
  <si>
    <t>Uložení sypaniny z hornin soudržných do násypů zhutněných na 95 % PS</t>
  </si>
  <si>
    <t>30107048</t>
  </si>
  <si>
    <t>P</t>
  </si>
  <si>
    <t>Poznámka k položce:
s rozprostřením sypaniny ve vrstvách a s hrubým urovnáním zhutněných s uzavřením povrchu násypu</t>
  </si>
  <si>
    <t>10</t>
  </si>
  <si>
    <t>122101102</t>
  </si>
  <si>
    <t>Odkopávky a prokopávky nezapažené v hornině tř. 1 a 2 objem do 1000 m3</t>
  </si>
  <si>
    <t>-11397179</t>
  </si>
  <si>
    <t>Poznámka k položce:
s přehozením výkopku na vzdálenost do 3 m nebo s naložením na dopravní prostředek
Ceny lze použít i pro sejmutí podorničí</t>
  </si>
  <si>
    <t>228,2*0,18</t>
  </si>
  <si>
    <t>597,6*0,42</t>
  </si>
  <si>
    <t>156,5*0,8</t>
  </si>
  <si>
    <t>418</t>
  </si>
  <si>
    <t>11</t>
  </si>
  <si>
    <t>162501102</t>
  </si>
  <si>
    <t>Vodorovné přemístění do 3000 m výkopku/sypaniny z horniny tř. 1 až 4</t>
  </si>
  <si>
    <t>116852287</t>
  </si>
  <si>
    <t>12</t>
  </si>
  <si>
    <t>171201201</t>
  </si>
  <si>
    <t>Uložení sypaniny na skládky</t>
  </si>
  <si>
    <t>-1910689591</t>
  </si>
  <si>
    <t>13</t>
  </si>
  <si>
    <t>171201211</t>
  </si>
  <si>
    <t>Poplatek za uložení stavebního odpadu - zeminy a kameniva na skládce</t>
  </si>
  <si>
    <t>t</t>
  </si>
  <si>
    <t>978062745</t>
  </si>
  <si>
    <t>418*1,8</t>
  </si>
  <si>
    <t>14</t>
  </si>
  <si>
    <t>182313101</t>
  </si>
  <si>
    <t>Vyplnění otvorů tvárnic nebo panelů ornicí</t>
  </si>
  <si>
    <t>m2</t>
  </si>
  <si>
    <t>1855656284</t>
  </si>
  <si>
    <t>Poznámka k položce:
V cenách nejsou započteny náklady na dodání ornice.</t>
  </si>
  <si>
    <t>873,5-85</t>
  </si>
  <si>
    <t>180405111</t>
  </si>
  <si>
    <t>Založení trávníku ve vegetačních prefabrikátech výsevem semene v rovině a ve svahu do 1:5</t>
  </si>
  <si>
    <t>-173208492</t>
  </si>
  <si>
    <t>16</t>
  </si>
  <si>
    <t>M</t>
  </si>
  <si>
    <t>00572410</t>
  </si>
  <si>
    <t>osivo směs travní parková</t>
  </si>
  <si>
    <t>kg</t>
  </si>
  <si>
    <t>761172604</t>
  </si>
  <si>
    <t>788,5*0,015 'Přepočtené koeficientem množství</t>
  </si>
  <si>
    <t>Zakládání</t>
  </si>
  <si>
    <t>17</t>
  </si>
  <si>
    <t>215901101</t>
  </si>
  <si>
    <t>Zhutnění podloží z hornin soudržných do 92% PS nebo nesoudržných sypkých I(d) do 0,8</t>
  </si>
  <si>
    <t>CS ÚRS 2018 01</t>
  </si>
  <si>
    <t>1003311318</t>
  </si>
  <si>
    <t>Vodorovné konstrukce</t>
  </si>
  <si>
    <t>18</t>
  </si>
  <si>
    <t>451577777</t>
  </si>
  <si>
    <t>Podklad nebo lože pod dlažbu vodorovný nebo do sklonu 1:5 z kameniva těženého tl od 30 do 100 mm</t>
  </si>
  <si>
    <t>445986148</t>
  </si>
  <si>
    <t>"rošty vyplněné trávou" 873,5</t>
  </si>
  <si>
    <t>"rošty vyplněné dlažebními kostkami" 61,3</t>
  </si>
  <si>
    <t>19</t>
  </si>
  <si>
    <t>451597777</t>
  </si>
  <si>
    <t>Podklad nebo lože pod dlažbu vodorovný nebo do sklonu 1:5 z prohozené zeminy tl od 30 do 100 mm</t>
  </si>
  <si>
    <t>1377504424</t>
  </si>
  <si>
    <t>Komunikace pozemní</t>
  </si>
  <si>
    <t>20</t>
  </si>
  <si>
    <t>564761111</t>
  </si>
  <si>
    <t>Podklad z kameniva hrubého drceného vel. 32-63 mm tl 200 mm</t>
  </si>
  <si>
    <t>-454915899</t>
  </si>
  <si>
    <t>564731111</t>
  </si>
  <si>
    <t>Podklad z kameniva hrubého drceného vel. 32-63 mm tl 100 mm</t>
  </si>
  <si>
    <t>-649129397</t>
  </si>
  <si>
    <t>22</t>
  </si>
  <si>
    <t>564241111</t>
  </si>
  <si>
    <t>Podklad nebo podsyp ze štěrkopísku ŠP tl 120 mm</t>
  </si>
  <si>
    <t>-1249762247</t>
  </si>
  <si>
    <t>23</t>
  </si>
  <si>
    <t>564521111</t>
  </si>
  <si>
    <t>Zřízení podsypu nebo podkladu ze sypaniny tl 80 mm</t>
  </si>
  <si>
    <t>-2134148522</t>
  </si>
  <si>
    <t>24</t>
  </si>
  <si>
    <t>593532114</t>
  </si>
  <si>
    <t>Kladení roštů z plastových vegetačních dlaždic pozemních komunikací, tl. 60mm pl přes 300m2</t>
  </si>
  <si>
    <t>1727639641</t>
  </si>
  <si>
    <t>"rošty vyplněné substrátem a trávou" 873,5</t>
  </si>
  <si>
    <t>25</t>
  </si>
  <si>
    <t>5-001</t>
  </si>
  <si>
    <t>zasakovací AS-TTE ROŠTY</t>
  </si>
  <si>
    <t>-704953076</t>
  </si>
  <si>
    <t>934,8*1,01</t>
  </si>
  <si>
    <t>945</t>
  </si>
  <si>
    <t>26</t>
  </si>
  <si>
    <t>5-006</t>
  </si>
  <si>
    <t>Kladení betonových kostek do roštů</t>
  </si>
  <si>
    <t>1128528950</t>
  </si>
  <si>
    <t>"stání pro kola" 61,3</t>
  </si>
  <si>
    <t>"vymezovací pruhy pro parkovací stání" 85</t>
  </si>
  <si>
    <t>27</t>
  </si>
  <si>
    <t>5-002</t>
  </si>
  <si>
    <t>dlažební betonová kostka 74x74x48 mm, barva šedá</t>
  </si>
  <si>
    <t>1253482829</t>
  </si>
  <si>
    <t>111,7*1,02</t>
  </si>
  <si>
    <t>114</t>
  </si>
  <si>
    <t>28</t>
  </si>
  <si>
    <t>5-003</t>
  </si>
  <si>
    <t>dlažební betonová kostka 74x74x48 mm, barva červená</t>
  </si>
  <si>
    <t>1289477904</t>
  </si>
  <si>
    <t>34,6*1,02</t>
  </si>
  <si>
    <t>35,3</t>
  </si>
  <si>
    <t>29</t>
  </si>
  <si>
    <t>5-007</t>
  </si>
  <si>
    <t>Pokládka jemné síťoviny z PE textílie</t>
  </si>
  <si>
    <t>-566430559</t>
  </si>
  <si>
    <t>30</t>
  </si>
  <si>
    <t>5-004</t>
  </si>
  <si>
    <t>jemná síťovina z PE textílie 24 g/m2, velikost ok &lt;4 mm</t>
  </si>
  <si>
    <t>1000728749</t>
  </si>
  <si>
    <t>31</t>
  </si>
  <si>
    <t>596211114</t>
  </si>
  <si>
    <t>Příplatek za kombinaci dvou barev u kladení betonových dlažeb komunikací</t>
  </si>
  <si>
    <t>536819586</t>
  </si>
  <si>
    <t>32</t>
  </si>
  <si>
    <t>5-008</t>
  </si>
  <si>
    <t>Příplatek za vytvoření vodorovného značení z kostek (invalida)</t>
  </si>
  <si>
    <t>1783371129</t>
  </si>
  <si>
    <t>Ostatní konstrukce a práce, bourání</t>
  </si>
  <si>
    <t>33</t>
  </si>
  <si>
    <t>914111111</t>
  </si>
  <si>
    <t>Montáž svislé dopravní značky do velikosti 1 m2 objímkami na sloupek nebo konzolu</t>
  </si>
  <si>
    <t>-1632943735</t>
  </si>
  <si>
    <t>34</t>
  </si>
  <si>
    <t>40445480</t>
  </si>
  <si>
    <t>značka dopravní svislá retroreflexní fólie tř 1 FeZn prolis 500x700mm</t>
  </si>
  <si>
    <t>-1361762163</t>
  </si>
  <si>
    <t>35</t>
  </si>
  <si>
    <t>914511111</t>
  </si>
  <si>
    <t>Montáž sloupku dopravních značek délky do 3,5 m s betonovým základem</t>
  </si>
  <si>
    <t>1573034096</t>
  </si>
  <si>
    <t>36</t>
  </si>
  <si>
    <t>40445225</t>
  </si>
  <si>
    <t>sloupek pro dopravní značku Zn D 60mm v 3,5m</t>
  </si>
  <si>
    <t>-1792763155</t>
  </si>
  <si>
    <t>37</t>
  </si>
  <si>
    <t>916131213</t>
  </si>
  <si>
    <t>Osazení silničního obrubníku betonového stojatého s boční opěrou do lože z betonu prostého</t>
  </si>
  <si>
    <t>m</t>
  </si>
  <si>
    <t>-1489984437</t>
  </si>
  <si>
    <t>38</t>
  </si>
  <si>
    <t>59217029</t>
  </si>
  <si>
    <t>obrubník betonový silniční nájezdový 1000x150x150mm</t>
  </si>
  <si>
    <t>1251672995</t>
  </si>
  <si>
    <t>39</t>
  </si>
  <si>
    <t>916231213</t>
  </si>
  <si>
    <t>Osazení chodníkového obrubníku betonového stojatého s boční opěrou do lože z betonu prostého</t>
  </si>
  <si>
    <t>1706857273</t>
  </si>
  <si>
    <t>40</t>
  </si>
  <si>
    <t>59217017</t>
  </si>
  <si>
    <t>obrubník betonový chodníkový 1000x100x250mm</t>
  </si>
  <si>
    <t>-75493979</t>
  </si>
  <si>
    <t>998</t>
  </si>
  <si>
    <t>Přesun hmot</t>
  </si>
  <si>
    <t>41</t>
  </si>
  <si>
    <t>998229112</t>
  </si>
  <si>
    <t>Přesun hmot ruční pro pozemní komunikace s krytem dlážděným na vzdálenost do 50 m</t>
  </si>
  <si>
    <t>207339520</t>
  </si>
  <si>
    <t>VRN</t>
  </si>
  <si>
    <t>Vedlejší rozpočtové náklady</t>
  </si>
  <si>
    <t>VRN3</t>
  </si>
  <si>
    <t>Zařízení staveniště</t>
  </si>
  <si>
    <t>42</t>
  </si>
  <si>
    <t>030001000</t>
  </si>
  <si>
    <t>%</t>
  </si>
  <si>
    <t>1024</t>
  </si>
  <si>
    <t>1904084442</t>
  </si>
  <si>
    <t>Poznámka k položce:
Náklady na :
- související přípravné práce (projektové práce a terénní úpravy pro zařízení staveniště)
- vybavení staveniště (stavební buňky, mobilní WC, pronájem ploch, provizorní komunikace aj.)
- připojení na inženýrské sítě vč. nákladů na energii 
- zabezpečení staveniště (oplocení staveniště, opatření na ochranu sousedních pozemků, osvětlení staveniště, informační tabule stavby, dopravní značení na staveništi aj.)
- zrušení zařízení staveniště (rozebrání, bourání a odvoz zařízení staveniště, úprava terénu do původního stavu)</t>
  </si>
  <si>
    <t>VRN4</t>
  </si>
  <si>
    <t>Inženýrská činnost</t>
  </si>
  <si>
    <t>43</t>
  </si>
  <si>
    <t>040001000</t>
  </si>
  <si>
    <t>322420043</t>
  </si>
  <si>
    <t>Poznámka k položce:
K inženýrské činnosti řadíme:
dozory (dozor projektanta, investora, BOZP aj.)
posudky (plán BOZP, PENB, energetický štítek obálky budovy aj.)
zkoušky a měření (tlakové, zátěžové, měření a monitoring atd.)
revize (náklady na revize dočasných objektů nebo zařízení staveniště)
kompletační a koordinační činnost (náklady na výběrové řízení, činnosti související se zakázkou atd.)
ostatní inženýrská činnost</t>
  </si>
  <si>
    <t>IO 102 - Komunikace a manipulační plochy</t>
  </si>
  <si>
    <t xml:space="preserve">    997 - Přesun sutě</t>
  </si>
  <si>
    <t>113107342</t>
  </si>
  <si>
    <t>Odstranění krytu nebo podkladu živičného tl. do 100 mm strojně pl do 50 m2</t>
  </si>
  <si>
    <t>1540919911</t>
  </si>
  <si>
    <t>Poznámka k položce:
s přemístěním hmot na skládku na vzdálenost do 3 m nebo s naložením na dopravní prostředek</t>
  </si>
  <si>
    <t>113107322</t>
  </si>
  <si>
    <t>Odstranění podkladu z kameniva drceného tl. do 200 mm strojně pl do 50 m2</t>
  </si>
  <si>
    <t>472894615</t>
  </si>
  <si>
    <t>1644993534</t>
  </si>
  <si>
    <t>794*0,1</t>
  </si>
  <si>
    <t>Vodorovné přemístění do 1000 m výkopku/sypaniny z horniny tř. 1 až 4 bez naložení výkopku, avšak se složením bez rozhrnutí</t>
  </si>
  <si>
    <t>-1265975381</t>
  </si>
  <si>
    <t>"odvoz ornice a zpět" 79,4*2</t>
  </si>
  <si>
    <t>167101102</t>
  </si>
  <si>
    <t>Nakládání výkopku z hornin tř. 1 až 4 přes 100 m3</t>
  </si>
  <si>
    <t>934561289</t>
  </si>
  <si>
    <t>-1338528084</t>
  </si>
  <si>
    <t>1669277111</t>
  </si>
  <si>
    <t>243,2*0,18</t>
  </si>
  <si>
    <t>463,1*0,42</t>
  </si>
  <si>
    <t>97,7*0,8</t>
  </si>
  <si>
    <t>317</t>
  </si>
  <si>
    <t>547062570</t>
  </si>
  <si>
    <t>2071011329</t>
  </si>
  <si>
    <t>1815985714</t>
  </si>
  <si>
    <t>317*1,8</t>
  </si>
  <si>
    <t>212752311</t>
  </si>
  <si>
    <t>Trativod z drenážních trubek plastových tuhých DN 100 mm včetně lože a obsypu otevřený výkop</t>
  </si>
  <si>
    <t>-389273607</t>
  </si>
  <si>
    <t>813716143</t>
  </si>
  <si>
    <t>452311121</t>
  </si>
  <si>
    <t>Podkladní desky z betonu prostého pod potrubí, stoky a drobné objekty tř. C 8/10 otevřený výkop</t>
  </si>
  <si>
    <t>961031159</t>
  </si>
  <si>
    <t>257*0,25*0,08</t>
  </si>
  <si>
    <t>452351101</t>
  </si>
  <si>
    <t>Bednění podkladních desek pod potrubí, stoky a drobné objekty otevřený výkop</t>
  </si>
  <si>
    <t>1746088510</t>
  </si>
  <si>
    <t>257*0,08*2</t>
  </si>
  <si>
    <t>564751111</t>
  </si>
  <si>
    <t>Podklad z kameniva hrubého drceného vel. 32-63 mm tl 150 mm</t>
  </si>
  <si>
    <t>-106511994</t>
  </si>
  <si>
    <t>564861111</t>
  </si>
  <si>
    <t>Podklad ze štěrkodrtě ŠD tl 200 mm</t>
  </si>
  <si>
    <t>-1498807456</t>
  </si>
  <si>
    <t>564952111</t>
  </si>
  <si>
    <t>Podklad z mechanicky zpevněného kameniva MZK tl 150 mm</t>
  </si>
  <si>
    <t>1823757422</t>
  </si>
  <si>
    <t>573111113</t>
  </si>
  <si>
    <t>Postřik živičný infiltrační s posypem z asfaltu množství 1,5 kg/m2</t>
  </si>
  <si>
    <t>-1849144281</t>
  </si>
  <si>
    <t>565145111</t>
  </si>
  <si>
    <t>Asfaltový beton vrstva podkladní ACP 16 (obalované kamenivo OKS) tl 60 mm š do 3 m</t>
  </si>
  <si>
    <t>1758032022</t>
  </si>
  <si>
    <t>573211107</t>
  </si>
  <si>
    <t>Postřik živičný spojovací z asfaltu v množství 0,30 kg/m2</t>
  </si>
  <si>
    <t>2139233759</t>
  </si>
  <si>
    <t>577134131</t>
  </si>
  <si>
    <t>Asfaltový beton vrstva obrusná ACO 11 (ABS) tř. I tl 40 mm š do 3 m z modifikovaného asfaltu</t>
  </si>
  <si>
    <t>272834959</t>
  </si>
  <si>
    <t>"Oprava stávající účelové komunikace"95</t>
  </si>
  <si>
    <t>"Nová komunikace"794</t>
  </si>
  <si>
    <t>911121111</t>
  </si>
  <si>
    <t>Montáž zábradlí ocelového přichyceného vruty do betonového podkladu</t>
  </si>
  <si>
    <t>-560387171</t>
  </si>
  <si>
    <t>2,6+3,1</t>
  </si>
  <si>
    <t>55391530</t>
  </si>
  <si>
    <t>zábradelní systém Pz bez výplně ZSNH4/H2</t>
  </si>
  <si>
    <t>1577502475</t>
  </si>
  <si>
    <t>912211111</t>
  </si>
  <si>
    <t>Montáž směrového sloupku silničního plastového prosté uložení bez betonového základu</t>
  </si>
  <si>
    <t>508652550</t>
  </si>
  <si>
    <t>40445158</t>
  </si>
  <si>
    <t>sloupek směrový silniční plastový 1,2m s červenou reflexní folií</t>
  </si>
  <si>
    <t>309167405</t>
  </si>
  <si>
    <t>834600970</t>
  </si>
  <si>
    <t>-475565952</t>
  </si>
  <si>
    <t>1408860308</t>
  </si>
  <si>
    <t>2043057984</t>
  </si>
  <si>
    <t>-2120070262</t>
  </si>
  <si>
    <t>59217031</t>
  </si>
  <si>
    <t>obrubník betonový silniční 1000x150x250mm</t>
  </si>
  <si>
    <t>37412793</t>
  </si>
  <si>
    <t>59217030</t>
  </si>
  <si>
    <t>obrubník betonový silniční přechodový 1000x150x150-250mm</t>
  </si>
  <si>
    <t>-1392545067</t>
  </si>
  <si>
    <t>2030436830</t>
  </si>
  <si>
    <t>919735112</t>
  </si>
  <si>
    <t>Řezání stávajícího živičného krytu hl do 100 mm</t>
  </si>
  <si>
    <t>-1445846281</t>
  </si>
  <si>
    <t>919731122</t>
  </si>
  <si>
    <t>Zarovnání styčné plochy podkladu nebo krytu živičného tl do 100 mm</t>
  </si>
  <si>
    <t>-875972766</t>
  </si>
  <si>
    <t>919112213</t>
  </si>
  <si>
    <t>Řezání spár pro vytvoření komůrky š 10 mm hl 25 mm pro těsnící zálivku v živičném krytu</t>
  </si>
  <si>
    <t>797378900</t>
  </si>
  <si>
    <t>919122112</t>
  </si>
  <si>
    <t>Těsnění spár zálivkou za tepla pro komůrky š 10 mm hl 25 mm s těsnicím profilem</t>
  </si>
  <si>
    <t>1441883116</t>
  </si>
  <si>
    <t>919125111</t>
  </si>
  <si>
    <t>Těsnění svislé spáry mezi živičným krytem a ostatními prvky samolepicí asfaltovou páskou š 35 mm tl. 8 mm</t>
  </si>
  <si>
    <t>1378388887</t>
  </si>
  <si>
    <t>Poznámka k položce:
Cena je určena pro napojení obrubníků, odvodňovacích žlabů, roštů apod. na živičný povrch, pro napojení nového živičného povrchu na stávající, apod.
2. V ceně jsou započteny i náklady na vyčištění trhlin.</t>
  </si>
  <si>
    <t>919732211</t>
  </si>
  <si>
    <t>Styčná spára napojení nového živičného povrchu na stávající za tepla š 15 mm hl 25 mm s prořezáním</t>
  </si>
  <si>
    <t>326418130</t>
  </si>
  <si>
    <t xml:space="preserve">Poznámka k položce:
V cenách jsou započteny i náklady na vyčištění spár, na impregnaci a zalití spár včetně dodání hmot.
</t>
  </si>
  <si>
    <t>936174312</t>
  </si>
  <si>
    <t>Montáž stojanu na kola pro 10 kol kotevními šrouby na pevný podklad</t>
  </si>
  <si>
    <t>417903057</t>
  </si>
  <si>
    <t>74910151</t>
  </si>
  <si>
    <t>stojan na kola na 5 kol jednostranný, kov 570x1750x500mm</t>
  </si>
  <si>
    <t>974432041</t>
  </si>
  <si>
    <t>997</t>
  </si>
  <si>
    <t>Přesun sutě</t>
  </si>
  <si>
    <t>997221571</t>
  </si>
  <si>
    <t>Vodorovná doprava vybouraných hmot do 1 km</t>
  </si>
  <si>
    <t>765080177</t>
  </si>
  <si>
    <t>997221579</t>
  </si>
  <si>
    <t>Příplatek ZKD 1 km u vodorovné dopravy vybouraných hmot</t>
  </si>
  <si>
    <t>-481590299</t>
  </si>
  <si>
    <t>21,522*3</t>
  </si>
  <si>
    <t>44</t>
  </si>
  <si>
    <t>997221845</t>
  </si>
  <si>
    <t>Poplatek za uložení na skládce (skládkovné) odpadu asfaltového bez dehtu kód odpadu 170 302</t>
  </si>
  <si>
    <t>-1054895286</t>
  </si>
  <si>
    <t>45</t>
  </si>
  <si>
    <t>997221855</t>
  </si>
  <si>
    <t>Poplatek za uložení na skládce (skládkovné) zeminy a kameniva kód odpadu 170 504</t>
  </si>
  <si>
    <t>162634991</t>
  </si>
  <si>
    <t>46</t>
  </si>
  <si>
    <t>998225111</t>
  </si>
  <si>
    <t>Přesun hmot pro pozemní komunikace s krytem z kamene, monolitickým betonovým nebo živičným</t>
  </si>
  <si>
    <t>-128040530</t>
  </si>
  <si>
    <t>47</t>
  </si>
  <si>
    <t>-1806262032</t>
  </si>
  <si>
    <t>48</t>
  </si>
  <si>
    <t>-1722438139</t>
  </si>
  <si>
    <t>IO 103 - Chodníky</t>
  </si>
  <si>
    <t>-1709897989</t>
  </si>
  <si>
    <t>28,7*0,1</t>
  </si>
  <si>
    <t>-1644760420</t>
  </si>
  <si>
    <t>-1399804678</t>
  </si>
  <si>
    <t>"odvoz ornice a zpět" 2,87*2</t>
  </si>
  <si>
    <t>1063845261</t>
  </si>
  <si>
    <t>-46211646</t>
  </si>
  <si>
    <t>28,7*0,5</t>
  </si>
  <si>
    <t>963032982</t>
  </si>
  <si>
    <t>-476122403</t>
  </si>
  <si>
    <t>-244172965</t>
  </si>
  <si>
    <t>14,35*1,8</t>
  </si>
  <si>
    <t>-783272445</t>
  </si>
  <si>
    <t>-1305444930</t>
  </si>
  <si>
    <t>994171705</t>
  </si>
  <si>
    <t>564750011</t>
  </si>
  <si>
    <t>Podklad z kameniva hrubého drceného vel. 8-16 mm tl 150 mm</t>
  </si>
  <si>
    <t>109221452</t>
  </si>
  <si>
    <t>596211210</t>
  </si>
  <si>
    <t>Kladení zámkové dlažby komunikací pro pěší tl 80 mm skupiny A pl do 50 m2</t>
  </si>
  <si>
    <t>-1401501247</t>
  </si>
  <si>
    <t>Poznámka k položce:
 V cenách jsou započteny i náklady na dodání hmot pro lože a na dodání materiálu na výplň spár.</t>
  </si>
  <si>
    <t>59245006</t>
  </si>
  <si>
    <t>dlažba skladebná betonová pro nevidomé 200x100x80mm barevná</t>
  </si>
  <si>
    <t>-373365644</t>
  </si>
  <si>
    <t>0,6*1,03</t>
  </si>
  <si>
    <t>0,62</t>
  </si>
  <si>
    <t>59245020</t>
  </si>
  <si>
    <t>dlažba skladebná betonová 200x100x80mm přírodní</t>
  </si>
  <si>
    <t>369655111</t>
  </si>
  <si>
    <t>25,1*1,03</t>
  </si>
  <si>
    <t>1588808566</t>
  </si>
  <si>
    <t>59217016</t>
  </si>
  <si>
    <t>obrubník betonový chodníkový 1000x80x250mm</t>
  </si>
  <si>
    <t>453457232</t>
  </si>
  <si>
    <t>1606501685</t>
  </si>
  <si>
    <t>-1746067867</t>
  </si>
  <si>
    <t>598495547</t>
  </si>
  <si>
    <t>IO 301 - Odvodnění</t>
  </si>
  <si>
    <t xml:space="preserve">    8 - Trubní vedení</t>
  </si>
  <si>
    <t>131103101</t>
  </si>
  <si>
    <t>Hloubení jam ručním nebo pneum nářadím v soudržných horninách tř. 1 a 2</t>
  </si>
  <si>
    <t>-151192293</t>
  </si>
  <si>
    <t>"vpusť DV1" 0,9*0,8*0,8</t>
  </si>
  <si>
    <t>"vpusť DV2" 1,2*0,8*0,8</t>
  </si>
  <si>
    <t>132101201</t>
  </si>
  <si>
    <t>Hloubení rýh š do 2000 mm v hornině tř. 1 a 2 objemu do 100 m3</t>
  </si>
  <si>
    <t>-1859731446</t>
  </si>
  <si>
    <t xml:space="preserve">Poznámka k položce:
V cenách jsou započteny i náklady na případné nutné přemístění výkopku ve výkopišti na vzdálenost do 3 m a na přehození výkopku na přilehlém terénu na vzdálenost do 5 m od okraje jámy nebo naložení na dopravní prostředek.
</t>
  </si>
  <si>
    <t>"výkop pod zpevněnými plochami" 21,6*0,8*0,55</t>
  </si>
  <si>
    <t>"výkop ve volném terénu (nezpevněný povrch)" 9*0,8*0,65</t>
  </si>
  <si>
    <t>-1351534874</t>
  </si>
  <si>
    <t>14,184+1,344</t>
  </si>
  <si>
    <t>-1931415299</t>
  </si>
  <si>
    <t>133328753</t>
  </si>
  <si>
    <t>15,528*1,8</t>
  </si>
  <si>
    <t>175111101</t>
  </si>
  <si>
    <t>Obsypání potrubí ručně sypaninou bez prohození sítem, uloženou do 3 m</t>
  </si>
  <si>
    <t>379316336</t>
  </si>
  <si>
    <t>(30,6*0,45*0,8)-(3,14*0,08*0,08*30,6)</t>
  </si>
  <si>
    <t>58337302</t>
  </si>
  <si>
    <t>štěrkopísek frakce 0/16</t>
  </si>
  <si>
    <t>607815604</t>
  </si>
  <si>
    <t>10,401*2 'Přepočtené koeficientem množství</t>
  </si>
  <si>
    <t>181301101</t>
  </si>
  <si>
    <t>Rozprostření ornice tl vrstvy do 100 mm pl do 500 m2 v rovině nebo ve svahu do 1:5</t>
  </si>
  <si>
    <t>552526518</t>
  </si>
  <si>
    <t>9*1</t>
  </si>
  <si>
    <t>451573111</t>
  </si>
  <si>
    <t>Lože pod potrubí otevřený výkop ze štěrkopísku</t>
  </si>
  <si>
    <t>864427709</t>
  </si>
  <si>
    <t>30,6*0,8*0,15</t>
  </si>
  <si>
    <t>567122114</t>
  </si>
  <si>
    <t>Podklad ze směsi stmelené cementem SC C 8/10 (KSC I) tl 150 mm</t>
  </si>
  <si>
    <t>807839710</t>
  </si>
  <si>
    <t>"pod zpevněnými plochami" 21,6*1</t>
  </si>
  <si>
    <t>Trubní vedení</t>
  </si>
  <si>
    <t>871310310</t>
  </si>
  <si>
    <t>Montáž kanalizačního potrubí hladkého plnostěnného SN 10 z polypropylenu DN 150</t>
  </si>
  <si>
    <t>1454764665</t>
  </si>
  <si>
    <t>28617003</t>
  </si>
  <si>
    <t>trubka kanalizační PP plnostěnná třívrstvá DN 150x1000 mm SN 10</t>
  </si>
  <si>
    <t>212796126</t>
  </si>
  <si>
    <t>30,6*1,015</t>
  </si>
  <si>
    <t>31,1</t>
  </si>
  <si>
    <t>877310310</t>
  </si>
  <si>
    <t>Montáž kolen na kanalizačním potrubí z PP trub hladkých plnostěnných DN 150</t>
  </si>
  <si>
    <t>597338640</t>
  </si>
  <si>
    <t>28617172</t>
  </si>
  <si>
    <t>koleno kanalizační PP SN 16 30 ° DN 150</t>
  </si>
  <si>
    <t>-1898349158</t>
  </si>
  <si>
    <t>891315111</t>
  </si>
  <si>
    <t>Montáž koncových klapek hrdlových DN 150</t>
  </si>
  <si>
    <t>-1463301368</t>
  </si>
  <si>
    <t>42284015</t>
  </si>
  <si>
    <t>klapka zpětná koncová litinová pro odpadní vodu L55 067 601 DN 150</t>
  </si>
  <si>
    <t>-646894706</t>
  </si>
  <si>
    <t>877315261</t>
  </si>
  <si>
    <t>Montáž dvorní vpusti z PP - systém KG DN 160</t>
  </si>
  <si>
    <t>1809047073</t>
  </si>
  <si>
    <t>8-003</t>
  </si>
  <si>
    <t>střední díl vpusti PP, odtok DN 150, H=350 mm</t>
  </si>
  <si>
    <t>-1889350916</t>
  </si>
  <si>
    <t>8-005</t>
  </si>
  <si>
    <t>vrchní díl vpusti PP, H=350 mm</t>
  </si>
  <si>
    <t>-160762656</t>
  </si>
  <si>
    <t>8-004</t>
  </si>
  <si>
    <t>spodní díl vpusti PP, bez odtoku, H=350 mm</t>
  </si>
  <si>
    <t>-331239566</t>
  </si>
  <si>
    <t>899203112</t>
  </si>
  <si>
    <t>Osazení mříží litinových včetně rámů a košů na bahno pro třídu zatížení B12, C250</t>
  </si>
  <si>
    <t>656028151</t>
  </si>
  <si>
    <t>8-001</t>
  </si>
  <si>
    <t xml:space="preserve">mříž vtoková litinová 400x400 mm, C 250 </t>
  </si>
  <si>
    <t>-1898269746</t>
  </si>
  <si>
    <t>8-002</t>
  </si>
  <si>
    <t>kalový koš krátký 500x500 mm, H=250</t>
  </si>
  <si>
    <t>-12085470</t>
  </si>
  <si>
    <t>899620131</t>
  </si>
  <si>
    <t>Obetonování plastové vpusti z polypropylenu betonem prostým tř. C 16/20 otevřený výkop</t>
  </si>
  <si>
    <t>-1542539408</t>
  </si>
  <si>
    <t>"vpusť DV1" (0,8*0,8*0,5)-(0,4*0,4*0,5)</t>
  </si>
  <si>
    <t>"vpusť DV2" (0,8*0,8*0,8)-(0,4*0,4*0,8)</t>
  </si>
  <si>
    <t>"dno vpustí" (0,8*0,8*0,2)*2</t>
  </si>
  <si>
    <t>899640111</t>
  </si>
  <si>
    <t>Bednění pro obetonování plastových šachet hranatých otevřený výkop</t>
  </si>
  <si>
    <t>-1445517137</t>
  </si>
  <si>
    <t>"vpusť DV1" 3,2*0,7</t>
  </si>
  <si>
    <t>"vpusť DV2" 3,2*1</t>
  </si>
  <si>
    <t>998276101</t>
  </si>
  <si>
    <t>Přesun hmot pro trubní vedení z trub z plastických hmot otevřený výkop</t>
  </si>
  <si>
    <t>-374110477</t>
  </si>
  <si>
    <t>-1786279764</t>
  </si>
  <si>
    <t>-1423809732</t>
  </si>
  <si>
    <t xml:space="preserve">IO 401 - Veřejné osvětlení </t>
  </si>
  <si>
    <t>M - M</t>
  </si>
  <si>
    <t xml:space="preserve">    21-M - Elektromontáže</t>
  </si>
  <si>
    <t xml:space="preserve">    46-M - Zemní práce při extr.mont.pracích</t>
  </si>
  <si>
    <t>21-M</t>
  </si>
  <si>
    <t>Elektromontáže</t>
  </si>
  <si>
    <t>210010138</t>
  </si>
  <si>
    <t>Montáž trubek plastových tuhých D do 200 mm uložených pevně</t>
  </si>
  <si>
    <t>345713590</t>
  </si>
  <si>
    <t>trubka PVC d 200 mm</t>
  </si>
  <si>
    <t>210100001</t>
  </si>
  <si>
    <t>Ukončení vodičů v rozváděči nebo na přístroji včetně zapojení průřezu žíly do 2,5 mm2</t>
  </si>
  <si>
    <t>210100155</t>
  </si>
  <si>
    <t>Ukončení kabelů smršťovací záklopkou nebo páskou se zapojením bez letování žíly do 5x6 mm2</t>
  </si>
  <si>
    <t>210100252</t>
  </si>
  <si>
    <t>Ukončení kabelů smršťovací záklopkou nebo páskou se zapojením bez letování žíly do 4x25 mm2</t>
  </si>
  <si>
    <t>354363140</t>
  </si>
  <si>
    <t>hlava rozdělovací, smršťovaná přímá do 1kV SKE-4F/1+2 4x 1,5-25</t>
  </si>
  <si>
    <t>210100290</t>
  </si>
  <si>
    <t>Ukončení vodičů FeZn nastřelením kabelového oka do 95 mm2</t>
  </si>
  <si>
    <t>210120101</t>
  </si>
  <si>
    <t xml:space="preserve">Montáž pojistkových patron do 60 A  </t>
  </si>
  <si>
    <t>345234150</t>
  </si>
  <si>
    <t>vložka pojistková E27 normální 2410 6A</t>
  </si>
  <si>
    <t>210120102</t>
  </si>
  <si>
    <t>Montáž pojistkových patron nožových</t>
  </si>
  <si>
    <t>358252220</t>
  </si>
  <si>
    <t>pojistka nízkoztrátová PHNA000 16A provedení normální, charakteristika  gG</t>
  </si>
  <si>
    <t>358252200</t>
  </si>
  <si>
    <t>pojistka nízkoztrátová PHNA000 10A provedení normální, charakteristika  gG</t>
  </si>
  <si>
    <t>210191543</t>
  </si>
  <si>
    <t>Montáž pilíře s rozpojovací skříní</t>
  </si>
  <si>
    <t>3571172401</t>
  </si>
  <si>
    <t>rozpojovací skříň v kompaktním pilíři RF 6:4</t>
  </si>
  <si>
    <t>210202013</t>
  </si>
  <si>
    <t>Montáž svítidel výbojkových průmyslových stropních závěsných na výložník</t>
  </si>
  <si>
    <t>SV1</t>
  </si>
  <si>
    <t>svítidlo venkovní výbojkové na výložník GS-7H,  1x59W</t>
  </si>
  <si>
    <t>210202016</t>
  </si>
  <si>
    <t>Montáž  svítidel parkových</t>
  </si>
  <si>
    <t>SV2</t>
  </si>
  <si>
    <t>svítidlo venkovní výbojkové na sloup GS-5H,  1x42W</t>
  </si>
  <si>
    <t>210204002</t>
  </si>
  <si>
    <t>Montáž stožárů osvětlení parkových ocelových</t>
  </si>
  <si>
    <t>ST1</t>
  </si>
  <si>
    <t>stožár osvětlovací LBH6 - žárově zinkovaný - sadový</t>
  </si>
  <si>
    <t>PC1</t>
  </si>
  <si>
    <t>plastová manžeta  pro stožár do 6m</t>
  </si>
  <si>
    <t>210204011</t>
  </si>
  <si>
    <t>Montáž stožárů osvětlení ocelových samostatně stojících délky do 12 m</t>
  </si>
  <si>
    <t>ST2</t>
  </si>
  <si>
    <t>stožár osvětlovací JB8S - žárově zinkovaný</t>
  </si>
  <si>
    <t>PC2</t>
  </si>
  <si>
    <t>plastová manžeta  pro stožár do 10m</t>
  </si>
  <si>
    <t>210204104</t>
  </si>
  <si>
    <t>Montáž výložníků osvětlení jednoramenných sloupových hmotnosti přes 35 kg</t>
  </si>
  <si>
    <t>ST3</t>
  </si>
  <si>
    <t>výložník V1 - 1500 - žárově zinkovaný</t>
  </si>
  <si>
    <t>210204201</t>
  </si>
  <si>
    <t>Montáž elektrovýzbroje stožárů osvětlení 1 okruh</t>
  </si>
  <si>
    <t>PC3</t>
  </si>
  <si>
    <t>elektrovýzbroj EKM 1261-1D2-5-16</t>
  </si>
  <si>
    <t>210220022</t>
  </si>
  <si>
    <t>Montáž uzemňovacího vedení vodičů FeZn pomocí svorek v zemi drátem do 10 mm ve městské zástavbě</t>
  </si>
  <si>
    <t>156152350</t>
  </si>
  <si>
    <t>drát kruhový pozinkovaný měkký 11343 D10,00 mm</t>
  </si>
  <si>
    <t>210220302</t>
  </si>
  <si>
    <t>Montáž svorek hromosvodných typu ST, SJ, SK, SZ, SR 01, 02 se 3 a více šrouby</t>
  </si>
  <si>
    <t>354418950</t>
  </si>
  <si>
    <t>svorka připojovací SP1 k připojení kovových částí</t>
  </si>
  <si>
    <t>210220401</t>
  </si>
  <si>
    <t>Montáž štítků k označení stožáru</t>
  </si>
  <si>
    <t>735345121</t>
  </si>
  <si>
    <t>označovací štítek</t>
  </si>
  <si>
    <t>210800504</t>
  </si>
  <si>
    <t>Montáž měděných vodičů CY, HO5V, HO7V, NYY, YY 1,5 mm2 uložených v trubkách nebo lištách</t>
  </si>
  <si>
    <t>341408400</t>
  </si>
  <si>
    <t>vodič izolovaný s Cu jádrem H07V-R 1,50 mm2</t>
  </si>
  <si>
    <t>210810005</t>
  </si>
  <si>
    <t>Montáž měděných kabelů CYKY, CYKYD, CYKYDY, NYM, NYY, YSLY 750 V 3x1,5 mm2 uložených volně</t>
  </si>
  <si>
    <t>341110300</t>
  </si>
  <si>
    <t>kabel silový s Cu jádrem CYKY 3x1,5 mm2</t>
  </si>
  <si>
    <t>210810012</t>
  </si>
  <si>
    <t>Montáž měděných kabelů CYKY, CYKYD, CYKYDY, NYM NYY, YSLY 750 V 5x6 mm2 uložených volně</t>
  </si>
  <si>
    <t>341111000</t>
  </si>
  <si>
    <t>kabel silový s Cu jádrem CYKY 5x6 mm2</t>
  </si>
  <si>
    <t>210901070</t>
  </si>
  <si>
    <t>Montáž hliníkových kabelů AYKY, AMCMK, TFSP, NAYY-J-RE(-O-SM) 1kV 4x25 mm2 volně uložených</t>
  </si>
  <si>
    <t>341131200</t>
  </si>
  <si>
    <t>kabel silový s Al jádrem 1-AYKY 4x25/S mm2</t>
  </si>
  <si>
    <t>HZS</t>
  </si>
  <si>
    <t>Nespecifikované montážní práce spojené s veřejným osvětlením</t>
  </si>
  <si>
    <t>210280003</t>
  </si>
  <si>
    <t>Zkoušky a prohlídky el rozvodů a zařízení celková prohlídka pro objem mtž prací do 1 000 000 Kč</t>
  </si>
  <si>
    <t>PM</t>
  </si>
  <si>
    <t>Přidružený materiál</t>
  </si>
  <si>
    <t>PPV</t>
  </si>
  <si>
    <t>Podíl přidružených výkonů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</si>
  <si>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</si>
  <si>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</si>
  <si>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</si>
  <si>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</si>
  <si>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</si>
  <si>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460010025</t>
  </si>
  <si>
    <t>Vytyčení trasy inženýrských sítí v zastavěném prostoru</t>
  </si>
  <si>
    <t>49</t>
  </si>
  <si>
    <t>460030039</t>
  </si>
  <si>
    <t>Rozebrání dlažeb ručně z dlaždic zámkových do písku spáry nezalité</t>
  </si>
  <si>
    <t>50</t>
  </si>
  <si>
    <t>460030173</t>
  </si>
  <si>
    <t>Odstranění podkladu nebo krytu komunikace ze živice tloušťky do 15 cm</t>
  </si>
  <si>
    <t>51</t>
  </si>
  <si>
    <t>460030193</t>
  </si>
  <si>
    <t>Řezání podkladu nebo krytu živičného tloušťky do 15 cm</t>
  </si>
  <si>
    <t>52</t>
  </si>
  <si>
    <t>460050703</t>
  </si>
  <si>
    <t>Hloubení nezapažených jam pro stožáry veřejného osvětlení ručně v hornině tř 3</t>
  </si>
  <si>
    <t>53</t>
  </si>
  <si>
    <t>460050803</t>
  </si>
  <si>
    <t>Hloubení startovacích jam v hornině tř 3</t>
  </si>
  <si>
    <t>54</t>
  </si>
  <si>
    <t>460070003</t>
  </si>
  <si>
    <t>Hloubení jam pro kabelový ojekt ručně v hornině tř 3</t>
  </si>
  <si>
    <t>55</t>
  </si>
  <si>
    <t>460080012</t>
  </si>
  <si>
    <t>Základové konstrukce z monolitického betonu C 8/10 bez bednění</t>
  </si>
  <si>
    <t>56</t>
  </si>
  <si>
    <t>460080018</t>
  </si>
  <si>
    <t>Stožárové pouzdro VO 250x800</t>
  </si>
  <si>
    <t>57</t>
  </si>
  <si>
    <t>46008001819</t>
  </si>
  <si>
    <t>Stožárové pouzdro VO 250x1500</t>
  </si>
  <si>
    <t>58</t>
  </si>
  <si>
    <t>460120013</t>
  </si>
  <si>
    <t>Zásyp jam ručně v hornině třídy 3</t>
  </si>
  <si>
    <t>59</t>
  </si>
  <si>
    <t>460202163</t>
  </si>
  <si>
    <t>Hloubení kabelových nezapažených rýh strojně š 35 cm, hl 80 cm, v hornině tř 3</t>
  </si>
  <si>
    <t>60</t>
  </si>
  <si>
    <t>460202683</t>
  </si>
  <si>
    <t>Hloubení kabelových nezapažených rýh strojně š 65 cm, hl 120 cm, v hornině tř 3</t>
  </si>
  <si>
    <t>61</t>
  </si>
  <si>
    <t>460260001</t>
  </si>
  <si>
    <t>Zatažení lana do kanálu nebo tvárnicové trasy</t>
  </si>
  <si>
    <t>62</t>
  </si>
  <si>
    <t>460300002</t>
  </si>
  <si>
    <t>Zásyp jam včetně zhutnění ve volném terénu</t>
  </si>
  <si>
    <t>63</t>
  </si>
  <si>
    <t>460310105</t>
  </si>
  <si>
    <t>Řízený zemní protlak strojně v hornině tř 1až4 hloubky do 6 m vnějšího průměru do 160 mm</t>
  </si>
  <si>
    <t>64</t>
  </si>
  <si>
    <t>460421101</t>
  </si>
  <si>
    <t>Lože kabelů z písku nebo štěrkopísku tl 10 cm nad kabel, bez zakrytí, šířky lože do 65 cm</t>
  </si>
  <si>
    <t>65</t>
  </si>
  <si>
    <t>460490013</t>
  </si>
  <si>
    <t>Krytí kabelů výstražnou fólií šířky 34 cm</t>
  </si>
  <si>
    <t>66</t>
  </si>
  <si>
    <t>460510064</t>
  </si>
  <si>
    <t>Kabelové prostupy z trub plastových do rýhy s obsypem, průměru do 10 cm</t>
  </si>
  <si>
    <t>67</t>
  </si>
  <si>
    <t>345713530</t>
  </si>
  <si>
    <t>trubka elektroinstalační ohebná Kopoflex, HDPE+LDPE KF 09075</t>
  </si>
  <si>
    <t>68</t>
  </si>
  <si>
    <t>460510095</t>
  </si>
  <si>
    <t>Kabelové prostupy z trub plastových do protlačovaných otvorů, průměru do 15 cm</t>
  </si>
  <si>
    <t>69</t>
  </si>
  <si>
    <t>345713570</t>
  </si>
  <si>
    <t>trubka elektroinstalační ohebná Kopoflex, HDPE+LDPE KF 09125</t>
  </si>
  <si>
    <t>70</t>
  </si>
  <si>
    <t>460560163</t>
  </si>
  <si>
    <t>Zásyp rýh ručně šířky 35 cm, hloubky 80 cm, z horniny třídy 3</t>
  </si>
  <si>
    <t>71</t>
  </si>
  <si>
    <t>460560683</t>
  </si>
  <si>
    <t>Zásyp rýh ručně šířky 65 cm, hloubky 120 cm, z horniny třídy 3</t>
  </si>
  <si>
    <t>72</t>
  </si>
  <si>
    <t>460620013</t>
  </si>
  <si>
    <t>Provizorní úprava terénu se zhutněním, v hornině tř 3</t>
  </si>
  <si>
    <t>73</t>
  </si>
  <si>
    <t>460650055</t>
  </si>
  <si>
    <t>Zřízení podkladní vrstvy vozovky a chodníku ze štěrkodrti se zhutněním tloušťky do 25 cm</t>
  </si>
  <si>
    <t>74</t>
  </si>
  <si>
    <t>460650135</t>
  </si>
  <si>
    <t>Zřízení krytu vozovky a chodníku z litého asfaltu tloušťky do 8 cm</t>
  </si>
  <si>
    <t>75</t>
  </si>
  <si>
    <t>460650162</t>
  </si>
  <si>
    <t>Kladení dlažby z dlaždic betonových tvarovaných a zámkových do lože z kameniva těženého</t>
  </si>
  <si>
    <t>76</t>
  </si>
  <si>
    <t>460650176</t>
  </si>
  <si>
    <t>Očištění dlaždic betonových tvarovaných nebo zámkových z rozebraných dlažeb</t>
  </si>
  <si>
    <t>77</t>
  </si>
  <si>
    <t>949942101</t>
  </si>
  <si>
    <t>IO 801 - Vegetační úpravy</t>
  </si>
  <si>
    <t>182910324</t>
  </si>
  <si>
    <t>237*0,1</t>
  </si>
  <si>
    <t>1206663226</t>
  </si>
  <si>
    <t>"odvoz ornice a zpět" 23,7*2</t>
  </si>
  <si>
    <t>"přívoz tříděné zeminy" 37,4</t>
  </si>
  <si>
    <t>1475465320</t>
  </si>
  <si>
    <t>"ornice" 23,7*2</t>
  </si>
  <si>
    <t>"tříděná zemina" 37,4</t>
  </si>
  <si>
    <t>-2002572765</t>
  </si>
  <si>
    <t>-1768150047</t>
  </si>
  <si>
    <t>237*0,5</t>
  </si>
  <si>
    <t>-577836914</t>
  </si>
  <si>
    <t>-1871430034</t>
  </si>
  <si>
    <t>118,5</t>
  </si>
  <si>
    <t>0,9</t>
  </si>
  <si>
    <t>822816682</t>
  </si>
  <si>
    <t>119,4*1,8</t>
  </si>
  <si>
    <t>181301106</t>
  </si>
  <si>
    <t>Rozprostření zeminy tl. vrstvy do 400 mm pl. do 500 m2 v rovině nebo ve svahu do 1:5</t>
  </si>
  <si>
    <t>-263005561</t>
  </si>
  <si>
    <t>181301103</t>
  </si>
  <si>
    <t>Rozprostření ornice tl vrstvy do 200 mm pl do 500 m2 v rovině nebo ve svahu do 1:5</t>
  </si>
  <si>
    <t>-655139693</t>
  </si>
  <si>
    <t>183101113</t>
  </si>
  <si>
    <t>Hloubení jamek bez výměny půdy zeminy tř 1 až 4 objem do 0,05 m3 v rovině a svahu do 1:5</t>
  </si>
  <si>
    <t>1263615522</t>
  </si>
  <si>
    <t>Poznámka k položce:
V cenách jsou započteny i náklady na případné naložení přebytečných výkopků na dopravní prostředek, odvoz na vzdálenost do 20 km a složení výkopků.</t>
  </si>
  <si>
    <t>184102112</t>
  </si>
  <si>
    <t>Výsadba dřeviny s balem D do 0,3 m do jamky se zalitím v rovině a svahu do 1:5</t>
  </si>
  <si>
    <t>1206047696</t>
  </si>
  <si>
    <t>02650442</t>
  </si>
  <si>
    <t>Habr obecný /Carpinus betulus/ 80-125cm</t>
  </si>
  <si>
    <t>-1764537523</t>
  </si>
  <si>
    <t>184215122</t>
  </si>
  <si>
    <t>Ukotvení kmene dřevin dvěma kůly, délky přes 1 do 2 m</t>
  </si>
  <si>
    <t>133672310</t>
  </si>
  <si>
    <t>Poznámka k položce:
V cenách jsou započteny i náklady na ochranu proti poškození kmene v místě vzepření.</t>
  </si>
  <si>
    <t>18*2</t>
  </si>
  <si>
    <t>60591251</t>
  </si>
  <si>
    <t>kůl vyvazovací dřevěný impregnovaný D 8cm dl 1,5m</t>
  </si>
  <si>
    <t>-263636509</t>
  </si>
  <si>
    <t>184501121</t>
  </si>
  <si>
    <t>Zhotovení obalu z juty v jedné vrstvě v rovině a svahu do 1:5</t>
  </si>
  <si>
    <t>-1874088506</t>
  </si>
  <si>
    <t>Poznámka k položce:
V cenách jsou započteny náklady na 50 % překrytí jutou.</t>
  </si>
  <si>
    <t>0,25*18</t>
  </si>
  <si>
    <t>181411131</t>
  </si>
  <si>
    <t>Založení parkového trávníku výsevem plochy do 1000 m2 v rovině a ve svahu do 1:5</t>
  </si>
  <si>
    <t>809454159</t>
  </si>
  <si>
    <t>1763846209</t>
  </si>
  <si>
    <t>237*0,015 'Přepočtené koeficientem množství</t>
  </si>
  <si>
    <t>998231411</t>
  </si>
  <si>
    <t>Ruční přesun hmot pro sadovnické a krajinářské úpravy do 100 m</t>
  </si>
  <si>
    <t>1286898259</t>
  </si>
  <si>
    <t>-1006976361</t>
  </si>
  <si>
    <t>-688677549</t>
  </si>
  <si>
    <t>043194000</t>
  </si>
  <si>
    <t>Ostatní zkoušky - rozbor zeminy</t>
  </si>
  <si>
    <t>soubor</t>
  </si>
  <si>
    <t>1972946357</t>
  </si>
  <si>
    <t>kpl</t>
  </si>
  <si>
    <t>Hydraulická zvedací plošina pro provádění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</si>
</sst>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21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 topLeftCell="A1">
      <selection activeCell="AL22" sqref="AL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211" t="s">
        <v>5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22" t="s">
        <v>14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R5" s="18"/>
      <c r="BE5" s="202" t="s">
        <v>15</v>
      </c>
      <c r="BS5" s="15" t="s">
        <v>6</v>
      </c>
    </row>
    <row r="6" spans="2:71" ht="36.95" customHeight="1">
      <c r="B6" s="18"/>
      <c r="D6" s="24" t="s">
        <v>16</v>
      </c>
      <c r="K6" s="223" t="s">
        <v>17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R6" s="18"/>
      <c r="BE6" s="203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03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203"/>
      <c r="BS8" s="15" t="s">
        <v>6</v>
      </c>
    </row>
    <row r="9" spans="2:71" ht="14.45" customHeight="1">
      <c r="B9" s="18"/>
      <c r="AR9" s="18"/>
      <c r="BE9" s="203"/>
      <c r="BS9" s="15" t="s">
        <v>6</v>
      </c>
    </row>
    <row r="10" spans="2:7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203"/>
      <c r="BS10" s="15" t="s">
        <v>6</v>
      </c>
    </row>
    <row r="11" spans="2:71" ht="18.4" customHeight="1">
      <c r="B11" s="18"/>
      <c r="E11" s="23" t="s">
        <v>26</v>
      </c>
      <c r="AK11" s="25" t="s">
        <v>27</v>
      </c>
      <c r="AN11" s="23" t="s">
        <v>1</v>
      </c>
      <c r="AR11" s="18"/>
      <c r="BE11" s="203"/>
      <c r="BS11" s="15" t="s">
        <v>6</v>
      </c>
    </row>
    <row r="12" spans="2:71" ht="6.95" customHeight="1">
      <c r="B12" s="18"/>
      <c r="AR12" s="18"/>
      <c r="BE12" s="203"/>
      <c r="BS12" s="15" t="s">
        <v>6</v>
      </c>
    </row>
    <row r="13" spans="2:7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203"/>
      <c r="BS13" s="15" t="s">
        <v>6</v>
      </c>
    </row>
    <row r="14" spans="2:71" ht="12.75">
      <c r="B14" s="18"/>
      <c r="E14" s="224" t="s">
        <v>29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5" t="s">
        <v>27</v>
      </c>
      <c r="AN14" s="27" t="s">
        <v>29</v>
      </c>
      <c r="AR14" s="18"/>
      <c r="BE14" s="203"/>
      <c r="BS14" s="15" t="s">
        <v>6</v>
      </c>
    </row>
    <row r="15" spans="2:71" ht="6.95" customHeight="1">
      <c r="B15" s="18"/>
      <c r="AR15" s="18"/>
      <c r="BE15" s="203"/>
      <c r="BS15" s="15" t="s">
        <v>3</v>
      </c>
    </row>
    <row r="16" spans="2:71" ht="12" customHeight="1">
      <c r="B16" s="18"/>
      <c r="D16" s="25" t="s">
        <v>30</v>
      </c>
      <c r="AK16" s="25" t="s">
        <v>25</v>
      </c>
      <c r="AN16" s="23" t="s">
        <v>31</v>
      </c>
      <c r="AR16" s="18"/>
      <c r="BE16" s="203"/>
      <c r="BS16" s="15" t="s">
        <v>3</v>
      </c>
    </row>
    <row r="17" spans="2:71" ht="18.4" customHeight="1">
      <c r="B17" s="18"/>
      <c r="E17" s="23" t="s">
        <v>32</v>
      </c>
      <c r="AK17" s="25" t="s">
        <v>27</v>
      </c>
      <c r="AN17" s="23" t="s">
        <v>1</v>
      </c>
      <c r="AR17" s="18"/>
      <c r="BE17" s="203"/>
      <c r="BS17" s="15" t="s">
        <v>33</v>
      </c>
    </row>
    <row r="18" spans="2:71" ht="6.95" customHeight="1">
      <c r="B18" s="18"/>
      <c r="AR18" s="18"/>
      <c r="BE18" s="203"/>
      <c r="BS18" s="15" t="s">
        <v>6</v>
      </c>
    </row>
    <row r="19" spans="2:71" ht="12" customHeight="1">
      <c r="B19" s="18"/>
      <c r="D19" s="25" t="s">
        <v>34</v>
      </c>
      <c r="AK19" s="25" t="s">
        <v>25</v>
      </c>
      <c r="AN19" s="23" t="s">
        <v>31</v>
      </c>
      <c r="AR19" s="18"/>
      <c r="BE19" s="203"/>
      <c r="BS19" s="15" t="s">
        <v>6</v>
      </c>
    </row>
    <row r="20" spans="2:71" ht="18.4" customHeight="1">
      <c r="B20" s="18"/>
      <c r="E20" s="23" t="s">
        <v>32</v>
      </c>
      <c r="AK20" s="25" t="s">
        <v>27</v>
      </c>
      <c r="AN20" s="23" t="s">
        <v>1</v>
      </c>
      <c r="AR20" s="18"/>
      <c r="BE20" s="203"/>
      <c r="BS20" s="15" t="s">
        <v>33</v>
      </c>
    </row>
    <row r="21" spans="2:57" ht="6.95" customHeight="1">
      <c r="B21" s="18"/>
      <c r="AR21" s="18"/>
      <c r="BE21" s="203"/>
    </row>
    <row r="22" spans="2:57" ht="12" customHeight="1">
      <c r="B22" s="18"/>
      <c r="D22" s="25" t="s">
        <v>35</v>
      </c>
      <c r="AR22" s="18"/>
      <c r="BE22" s="203"/>
    </row>
    <row r="23" spans="2:57" ht="51" customHeight="1">
      <c r="B23" s="18"/>
      <c r="E23" s="226" t="s">
        <v>36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R23" s="18"/>
      <c r="BE23" s="203"/>
    </row>
    <row r="24" spans="2:57" ht="6.95" customHeight="1">
      <c r="B24" s="18"/>
      <c r="AR24" s="18"/>
      <c r="BE24" s="203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03"/>
    </row>
    <row r="26" spans="2:57" s="1" customFormat="1" ht="25.9" customHeight="1">
      <c r="B26" s="30"/>
      <c r="D26" s="31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5">
        <f>ROUND(AG94,2)</f>
        <v>0</v>
      </c>
      <c r="AL26" s="206"/>
      <c r="AM26" s="206"/>
      <c r="AN26" s="206"/>
      <c r="AO26" s="206"/>
      <c r="AR26" s="30"/>
      <c r="BE26" s="203"/>
    </row>
    <row r="27" spans="2:57" s="1" customFormat="1" ht="6.95" customHeight="1">
      <c r="B27" s="30"/>
      <c r="AR27" s="30"/>
      <c r="BE27" s="203"/>
    </row>
    <row r="28" spans="2:57" s="1" customFormat="1" ht="12.75">
      <c r="B28" s="30"/>
      <c r="L28" s="227" t="s">
        <v>38</v>
      </c>
      <c r="M28" s="227"/>
      <c r="N28" s="227"/>
      <c r="O28" s="227"/>
      <c r="P28" s="227"/>
      <c r="W28" s="227" t="s">
        <v>39</v>
      </c>
      <c r="X28" s="227"/>
      <c r="Y28" s="227"/>
      <c r="Z28" s="227"/>
      <c r="AA28" s="227"/>
      <c r="AB28" s="227"/>
      <c r="AC28" s="227"/>
      <c r="AD28" s="227"/>
      <c r="AE28" s="227"/>
      <c r="AK28" s="227" t="s">
        <v>40</v>
      </c>
      <c r="AL28" s="227"/>
      <c r="AM28" s="227"/>
      <c r="AN28" s="227"/>
      <c r="AO28" s="227"/>
      <c r="AR28" s="30"/>
      <c r="BE28" s="203"/>
    </row>
    <row r="29" spans="2:57" s="2" customFormat="1" ht="14.45" customHeight="1">
      <c r="B29" s="34"/>
      <c r="D29" s="25" t="s">
        <v>41</v>
      </c>
      <c r="F29" s="25" t="s">
        <v>42</v>
      </c>
      <c r="L29" s="228">
        <v>0.21</v>
      </c>
      <c r="M29" s="201"/>
      <c r="N29" s="201"/>
      <c r="O29" s="201"/>
      <c r="P29" s="201"/>
      <c r="W29" s="200">
        <f>ROUND(AZ94,2)</f>
        <v>0</v>
      </c>
      <c r="X29" s="201"/>
      <c r="Y29" s="201"/>
      <c r="Z29" s="201"/>
      <c r="AA29" s="201"/>
      <c r="AB29" s="201"/>
      <c r="AC29" s="201"/>
      <c r="AD29" s="201"/>
      <c r="AE29" s="201"/>
      <c r="AK29" s="200">
        <f>ROUND(AV94,2)</f>
        <v>0</v>
      </c>
      <c r="AL29" s="201"/>
      <c r="AM29" s="201"/>
      <c r="AN29" s="201"/>
      <c r="AO29" s="201"/>
      <c r="AR29" s="34"/>
      <c r="BE29" s="204"/>
    </row>
    <row r="30" spans="2:57" s="2" customFormat="1" ht="14.45" customHeight="1">
      <c r="B30" s="34"/>
      <c r="F30" s="25" t="s">
        <v>43</v>
      </c>
      <c r="L30" s="228">
        <v>0.15</v>
      </c>
      <c r="M30" s="201"/>
      <c r="N30" s="201"/>
      <c r="O30" s="201"/>
      <c r="P30" s="201"/>
      <c r="W30" s="200">
        <f>ROUND(BA94,2)</f>
        <v>0</v>
      </c>
      <c r="X30" s="201"/>
      <c r="Y30" s="201"/>
      <c r="Z30" s="201"/>
      <c r="AA30" s="201"/>
      <c r="AB30" s="201"/>
      <c r="AC30" s="201"/>
      <c r="AD30" s="201"/>
      <c r="AE30" s="201"/>
      <c r="AK30" s="200">
        <f>ROUND(AW94,2)</f>
        <v>0</v>
      </c>
      <c r="AL30" s="201"/>
      <c r="AM30" s="201"/>
      <c r="AN30" s="201"/>
      <c r="AO30" s="201"/>
      <c r="AR30" s="34"/>
      <c r="BE30" s="204"/>
    </row>
    <row r="31" spans="2:57" s="2" customFormat="1" ht="14.45" customHeight="1" hidden="1">
      <c r="B31" s="34"/>
      <c r="F31" s="25" t="s">
        <v>44</v>
      </c>
      <c r="L31" s="228">
        <v>0.21</v>
      </c>
      <c r="M31" s="201"/>
      <c r="N31" s="201"/>
      <c r="O31" s="201"/>
      <c r="P31" s="201"/>
      <c r="W31" s="200">
        <f>ROUND(BB94,2)</f>
        <v>0</v>
      </c>
      <c r="X31" s="201"/>
      <c r="Y31" s="201"/>
      <c r="Z31" s="201"/>
      <c r="AA31" s="201"/>
      <c r="AB31" s="201"/>
      <c r="AC31" s="201"/>
      <c r="AD31" s="201"/>
      <c r="AE31" s="201"/>
      <c r="AK31" s="200">
        <v>0</v>
      </c>
      <c r="AL31" s="201"/>
      <c r="AM31" s="201"/>
      <c r="AN31" s="201"/>
      <c r="AO31" s="201"/>
      <c r="AR31" s="34"/>
      <c r="BE31" s="204"/>
    </row>
    <row r="32" spans="2:57" s="2" customFormat="1" ht="14.45" customHeight="1" hidden="1">
      <c r="B32" s="34"/>
      <c r="F32" s="25" t="s">
        <v>45</v>
      </c>
      <c r="L32" s="228">
        <v>0.15</v>
      </c>
      <c r="M32" s="201"/>
      <c r="N32" s="201"/>
      <c r="O32" s="201"/>
      <c r="P32" s="201"/>
      <c r="W32" s="200">
        <f>ROUND(BC94,2)</f>
        <v>0</v>
      </c>
      <c r="X32" s="201"/>
      <c r="Y32" s="201"/>
      <c r="Z32" s="201"/>
      <c r="AA32" s="201"/>
      <c r="AB32" s="201"/>
      <c r="AC32" s="201"/>
      <c r="AD32" s="201"/>
      <c r="AE32" s="201"/>
      <c r="AK32" s="200">
        <v>0</v>
      </c>
      <c r="AL32" s="201"/>
      <c r="AM32" s="201"/>
      <c r="AN32" s="201"/>
      <c r="AO32" s="201"/>
      <c r="AR32" s="34"/>
      <c r="BE32" s="204"/>
    </row>
    <row r="33" spans="2:57" s="2" customFormat="1" ht="14.45" customHeight="1" hidden="1">
      <c r="B33" s="34"/>
      <c r="F33" s="25" t="s">
        <v>46</v>
      </c>
      <c r="L33" s="228">
        <v>0</v>
      </c>
      <c r="M33" s="201"/>
      <c r="N33" s="201"/>
      <c r="O33" s="201"/>
      <c r="P33" s="201"/>
      <c r="W33" s="200">
        <f>ROUND(BD94,2)</f>
        <v>0</v>
      </c>
      <c r="X33" s="201"/>
      <c r="Y33" s="201"/>
      <c r="Z33" s="201"/>
      <c r="AA33" s="201"/>
      <c r="AB33" s="201"/>
      <c r="AC33" s="201"/>
      <c r="AD33" s="201"/>
      <c r="AE33" s="201"/>
      <c r="AK33" s="200">
        <v>0</v>
      </c>
      <c r="AL33" s="201"/>
      <c r="AM33" s="201"/>
      <c r="AN33" s="201"/>
      <c r="AO33" s="201"/>
      <c r="AR33" s="34"/>
      <c r="BE33" s="204"/>
    </row>
    <row r="34" spans="2:57" s="1" customFormat="1" ht="6.95" customHeight="1">
      <c r="B34" s="30"/>
      <c r="AR34" s="30"/>
      <c r="BE34" s="203"/>
    </row>
    <row r="35" spans="2:44" s="1" customFormat="1" ht="25.9" customHeight="1">
      <c r="B35" s="30"/>
      <c r="C35" s="35"/>
      <c r="D35" s="36" t="s">
        <v>47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48</v>
      </c>
      <c r="U35" s="37"/>
      <c r="V35" s="37"/>
      <c r="W35" s="37"/>
      <c r="X35" s="207" t="s">
        <v>49</v>
      </c>
      <c r="Y35" s="208"/>
      <c r="Z35" s="208"/>
      <c r="AA35" s="208"/>
      <c r="AB35" s="208"/>
      <c r="AC35" s="37"/>
      <c r="AD35" s="37"/>
      <c r="AE35" s="37"/>
      <c r="AF35" s="37"/>
      <c r="AG35" s="37"/>
      <c r="AH35" s="37"/>
      <c r="AI35" s="37"/>
      <c r="AJ35" s="37"/>
      <c r="AK35" s="209">
        <f>SUM(AK26:AK33)</f>
        <v>0</v>
      </c>
      <c r="AL35" s="208"/>
      <c r="AM35" s="208"/>
      <c r="AN35" s="208"/>
      <c r="AO35" s="210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50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51</v>
      </c>
      <c r="AI49" s="40"/>
      <c r="AJ49" s="40"/>
      <c r="AK49" s="40"/>
      <c r="AL49" s="40"/>
      <c r="AM49" s="40"/>
      <c r="AN49" s="40"/>
      <c r="AO49" s="40"/>
      <c r="AR49" s="30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2:44" s="1" customFormat="1" ht="12.75">
      <c r="B60" s="30"/>
      <c r="D60" s="41" t="s">
        <v>52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53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52</v>
      </c>
      <c r="AI60" s="32"/>
      <c r="AJ60" s="32"/>
      <c r="AK60" s="32"/>
      <c r="AL60" s="32"/>
      <c r="AM60" s="41" t="s">
        <v>53</v>
      </c>
      <c r="AN60" s="32"/>
      <c r="AO60" s="32"/>
      <c r="AR60" s="30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2:44" s="1" customFormat="1" ht="12.75">
      <c r="B64" s="30"/>
      <c r="D64" s="39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55</v>
      </c>
      <c r="AI64" s="40"/>
      <c r="AJ64" s="40"/>
      <c r="AK64" s="40"/>
      <c r="AL64" s="40"/>
      <c r="AM64" s="40"/>
      <c r="AN64" s="40"/>
      <c r="AO64" s="40"/>
      <c r="AR64" s="30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2:44" s="1" customFormat="1" ht="12.75">
      <c r="B75" s="30"/>
      <c r="D75" s="41" t="s">
        <v>52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53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52</v>
      </c>
      <c r="AI75" s="32"/>
      <c r="AJ75" s="32"/>
      <c r="AK75" s="32"/>
      <c r="AL75" s="32"/>
      <c r="AM75" s="41" t="s">
        <v>53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56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1705503</v>
      </c>
      <c r="AR84" s="46"/>
    </row>
    <row r="85" spans="2:44" s="4" customFormat="1" ht="36.95" customHeight="1">
      <c r="B85" s="47"/>
      <c r="C85" s="48" t="s">
        <v>16</v>
      </c>
      <c r="L85" s="219" t="str">
        <f>K6</f>
        <v>Dačice - výstavba parkoviště na ulici Berky z Dubé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>Dačice</v>
      </c>
      <c r="AI87" s="25" t="s">
        <v>22</v>
      </c>
      <c r="AM87" s="221" t="str">
        <f>IF(AN8="","",AN8)</f>
        <v>29. 11. 2019</v>
      </c>
      <c r="AN87" s="221"/>
      <c r="AR87" s="30"/>
    </row>
    <row r="88" spans="2:44" s="1" customFormat="1" ht="6.95" customHeight="1">
      <c r="B88" s="30"/>
      <c r="AR88" s="30"/>
    </row>
    <row r="89" spans="2:56" s="1" customFormat="1" ht="27.95" customHeight="1">
      <c r="B89" s="30"/>
      <c r="C89" s="25" t="s">
        <v>24</v>
      </c>
      <c r="L89" s="3" t="str">
        <f>IF(E11="","",E11)</f>
        <v>Město Dačice</v>
      </c>
      <c r="AI89" s="25" t="s">
        <v>30</v>
      </c>
      <c r="AM89" s="217" t="str">
        <f>IF(E17="","",E17)</f>
        <v>Agroprojekt Jihlava spol. s.r.o.</v>
      </c>
      <c r="AN89" s="218"/>
      <c r="AO89" s="218"/>
      <c r="AP89" s="218"/>
      <c r="AR89" s="30"/>
      <c r="AS89" s="213" t="s">
        <v>57</v>
      </c>
      <c r="AT89" s="214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27.95" customHeight="1">
      <c r="B90" s="30"/>
      <c r="C90" s="25" t="s">
        <v>28</v>
      </c>
      <c r="L90" s="3" t="str">
        <f>IF(E14="Vyplň údaj","",E14)</f>
        <v/>
      </c>
      <c r="AI90" s="25" t="s">
        <v>34</v>
      </c>
      <c r="AM90" s="217" t="str">
        <f>IF(E20="","",E20)</f>
        <v>Agroprojekt Jihlava spol. s.r.o.</v>
      </c>
      <c r="AN90" s="218"/>
      <c r="AO90" s="218"/>
      <c r="AP90" s="218"/>
      <c r="AR90" s="30"/>
      <c r="AS90" s="215"/>
      <c r="AT90" s="216"/>
      <c r="AU90" s="53"/>
      <c r="AV90" s="53"/>
      <c r="AW90" s="53"/>
      <c r="AX90" s="53"/>
      <c r="AY90" s="53"/>
      <c r="AZ90" s="53"/>
      <c r="BA90" s="53"/>
      <c r="BB90" s="53"/>
      <c r="BC90" s="53"/>
      <c r="BD90" s="54"/>
    </row>
    <row r="91" spans="2:56" s="1" customFormat="1" ht="10.9" customHeight="1">
      <c r="B91" s="30"/>
      <c r="AR91" s="30"/>
      <c r="AS91" s="215"/>
      <c r="AT91" s="216"/>
      <c r="AU91" s="53"/>
      <c r="AV91" s="53"/>
      <c r="AW91" s="53"/>
      <c r="AX91" s="53"/>
      <c r="AY91" s="53"/>
      <c r="AZ91" s="53"/>
      <c r="BA91" s="53"/>
      <c r="BB91" s="53"/>
      <c r="BC91" s="53"/>
      <c r="BD91" s="54"/>
    </row>
    <row r="92" spans="2:56" s="1" customFormat="1" ht="29.25" customHeight="1">
      <c r="B92" s="30"/>
      <c r="C92" s="237" t="s">
        <v>58</v>
      </c>
      <c r="D92" s="230"/>
      <c r="E92" s="230"/>
      <c r="F92" s="230"/>
      <c r="G92" s="230"/>
      <c r="H92" s="55"/>
      <c r="I92" s="229" t="s">
        <v>59</v>
      </c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2" t="s">
        <v>60</v>
      </c>
      <c r="AH92" s="230"/>
      <c r="AI92" s="230"/>
      <c r="AJ92" s="230"/>
      <c r="AK92" s="230"/>
      <c r="AL92" s="230"/>
      <c r="AM92" s="230"/>
      <c r="AN92" s="229" t="s">
        <v>61</v>
      </c>
      <c r="AO92" s="230"/>
      <c r="AP92" s="231"/>
      <c r="AQ92" s="56" t="s">
        <v>62</v>
      </c>
      <c r="AR92" s="30"/>
      <c r="AS92" s="57" t="s">
        <v>63</v>
      </c>
      <c r="AT92" s="58" t="s">
        <v>64</v>
      </c>
      <c r="AU92" s="58" t="s">
        <v>65</v>
      </c>
      <c r="AV92" s="58" t="s">
        <v>66</v>
      </c>
      <c r="AW92" s="58" t="s">
        <v>67</v>
      </c>
      <c r="AX92" s="58" t="s">
        <v>68</v>
      </c>
      <c r="AY92" s="58" t="s">
        <v>69</v>
      </c>
      <c r="AZ92" s="58" t="s">
        <v>70</v>
      </c>
      <c r="BA92" s="58" t="s">
        <v>71</v>
      </c>
      <c r="BB92" s="58" t="s">
        <v>72</v>
      </c>
      <c r="BC92" s="58" t="s">
        <v>73</v>
      </c>
      <c r="BD92" s="59" t="s">
        <v>74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75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35">
        <f>ROUND(SUM(AG95:AG100),2)</f>
        <v>0</v>
      </c>
      <c r="AH94" s="235"/>
      <c r="AI94" s="235"/>
      <c r="AJ94" s="235"/>
      <c r="AK94" s="235"/>
      <c r="AL94" s="235"/>
      <c r="AM94" s="235"/>
      <c r="AN94" s="236">
        <f aca="true" t="shared" si="0" ref="AN94:AN100">SUM(AG94,AT94)</f>
        <v>0</v>
      </c>
      <c r="AO94" s="236"/>
      <c r="AP94" s="236"/>
      <c r="AQ94" s="65" t="s">
        <v>1</v>
      </c>
      <c r="AR94" s="61"/>
      <c r="AS94" s="66">
        <f>ROUND(SUM(AS95:AS100),2)</f>
        <v>0</v>
      </c>
      <c r="AT94" s="67">
        <f aca="true" t="shared" si="1" ref="AT94:AT100">ROUND(SUM(AV94:AW94),2)</f>
        <v>0</v>
      </c>
      <c r="AU94" s="68">
        <f>ROUND(SUM(AU95:AU100),5)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ROUND(SUM(AZ95:AZ100),2)</f>
        <v>0</v>
      </c>
      <c r="BA94" s="67">
        <f>ROUND(SUM(BA95:BA100),2)</f>
        <v>0</v>
      </c>
      <c r="BB94" s="67">
        <f>ROUND(SUM(BB95:BB100),2)</f>
        <v>0</v>
      </c>
      <c r="BC94" s="67">
        <f>ROUND(SUM(BC95:BC100),2)</f>
        <v>0</v>
      </c>
      <c r="BD94" s="69">
        <f>ROUND(SUM(BD95:BD100),2)</f>
        <v>0</v>
      </c>
      <c r="BS94" s="70" t="s">
        <v>76</v>
      </c>
      <c r="BT94" s="70" t="s">
        <v>77</v>
      </c>
      <c r="BU94" s="71" t="s">
        <v>78</v>
      </c>
      <c r="BV94" s="70" t="s">
        <v>79</v>
      </c>
      <c r="BW94" s="70" t="s">
        <v>4</v>
      </c>
      <c r="BX94" s="70" t="s">
        <v>80</v>
      </c>
      <c r="CL94" s="70" t="s">
        <v>1</v>
      </c>
    </row>
    <row r="95" spans="1:91" s="6" customFormat="1" ht="16.5" customHeight="1">
      <c r="A95" s="72" t="s">
        <v>81</v>
      </c>
      <c r="B95" s="73"/>
      <c r="C95" s="74"/>
      <c r="D95" s="238" t="s">
        <v>82</v>
      </c>
      <c r="E95" s="238"/>
      <c r="F95" s="238"/>
      <c r="G95" s="238"/>
      <c r="H95" s="238"/>
      <c r="I95" s="75"/>
      <c r="J95" s="238" t="s">
        <v>83</v>
      </c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3">
        <f>'IO 101 - Parkovací a odst...'!J30</f>
        <v>0</v>
      </c>
      <c r="AH95" s="234"/>
      <c r="AI95" s="234"/>
      <c r="AJ95" s="234"/>
      <c r="AK95" s="234"/>
      <c r="AL95" s="234"/>
      <c r="AM95" s="234"/>
      <c r="AN95" s="233">
        <f t="shared" si="0"/>
        <v>0</v>
      </c>
      <c r="AO95" s="234"/>
      <c r="AP95" s="234"/>
      <c r="AQ95" s="76" t="s">
        <v>84</v>
      </c>
      <c r="AR95" s="73"/>
      <c r="AS95" s="77">
        <v>0</v>
      </c>
      <c r="AT95" s="78">
        <f t="shared" si="1"/>
        <v>0</v>
      </c>
      <c r="AU95" s="79">
        <f>'IO 101 - Parkovací a odst...'!P126</f>
        <v>0</v>
      </c>
      <c r="AV95" s="78">
        <f>'IO 101 - Parkovací a odst...'!J33</f>
        <v>0</v>
      </c>
      <c r="AW95" s="78">
        <f>'IO 101 - Parkovací a odst...'!J34</f>
        <v>0</v>
      </c>
      <c r="AX95" s="78">
        <f>'IO 101 - Parkovací a odst...'!J35</f>
        <v>0</v>
      </c>
      <c r="AY95" s="78">
        <f>'IO 101 - Parkovací a odst...'!J36</f>
        <v>0</v>
      </c>
      <c r="AZ95" s="78">
        <f>'IO 101 - Parkovací a odst...'!F33</f>
        <v>0</v>
      </c>
      <c r="BA95" s="78">
        <f>'IO 101 - Parkovací a odst...'!F34</f>
        <v>0</v>
      </c>
      <c r="BB95" s="78">
        <f>'IO 101 - Parkovací a odst...'!F35</f>
        <v>0</v>
      </c>
      <c r="BC95" s="78">
        <f>'IO 101 - Parkovací a odst...'!F36</f>
        <v>0</v>
      </c>
      <c r="BD95" s="80">
        <f>'IO 101 - Parkovací a odst...'!F37</f>
        <v>0</v>
      </c>
      <c r="BT95" s="81" t="s">
        <v>85</v>
      </c>
      <c r="BV95" s="81" t="s">
        <v>79</v>
      </c>
      <c r="BW95" s="81" t="s">
        <v>86</v>
      </c>
      <c r="BX95" s="81" t="s">
        <v>4</v>
      </c>
      <c r="CL95" s="81" t="s">
        <v>1</v>
      </c>
      <c r="CM95" s="81" t="s">
        <v>87</v>
      </c>
    </row>
    <row r="96" spans="1:91" s="6" customFormat="1" ht="16.5" customHeight="1">
      <c r="A96" s="72" t="s">
        <v>81</v>
      </c>
      <c r="B96" s="73"/>
      <c r="C96" s="74"/>
      <c r="D96" s="238" t="s">
        <v>88</v>
      </c>
      <c r="E96" s="238"/>
      <c r="F96" s="238"/>
      <c r="G96" s="238"/>
      <c r="H96" s="238"/>
      <c r="I96" s="75"/>
      <c r="J96" s="238" t="s">
        <v>89</v>
      </c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3">
        <f>'IO 102 - Komunikace a man...'!J30</f>
        <v>0</v>
      </c>
      <c r="AH96" s="234"/>
      <c r="AI96" s="234"/>
      <c r="AJ96" s="234"/>
      <c r="AK96" s="234"/>
      <c r="AL96" s="234"/>
      <c r="AM96" s="234"/>
      <c r="AN96" s="233">
        <f t="shared" si="0"/>
        <v>0</v>
      </c>
      <c r="AO96" s="234"/>
      <c r="AP96" s="234"/>
      <c r="AQ96" s="76" t="s">
        <v>84</v>
      </c>
      <c r="AR96" s="73"/>
      <c r="AS96" s="77">
        <v>0</v>
      </c>
      <c r="AT96" s="78">
        <f t="shared" si="1"/>
        <v>0</v>
      </c>
      <c r="AU96" s="79">
        <f>'IO 102 - Komunikace a man...'!P127</f>
        <v>0</v>
      </c>
      <c r="AV96" s="78">
        <f>'IO 102 - Komunikace a man...'!J33</f>
        <v>0</v>
      </c>
      <c r="AW96" s="78">
        <f>'IO 102 - Komunikace a man...'!J34</f>
        <v>0</v>
      </c>
      <c r="AX96" s="78">
        <f>'IO 102 - Komunikace a man...'!J35</f>
        <v>0</v>
      </c>
      <c r="AY96" s="78">
        <f>'IO 102 - Komunikace a man...'!J36</f>
        <v>0</v>
      </c>
      <c r="AZ96" s="78">
        <f>'IO 102 - Komunikace a man...'!F33</f>
        <v>0</v>
      </c>
      <c r="BA96" s="78">
        <f>'IO 102 - Komunikace a man...'!F34</f>
        <v>0</v>
      </c>
      <c r="BB96" s="78">
        <f>'IO 102 - Komunikace a man...'!F35</f>
        <v>0</v>
      </c>
      <c r="BC96" s="78">
        <f>'IO 102 - Komunikace a man...'!F36</f>
        <v>0</v>
      </c>
      <c r="BD96" s="80">
        <f>'IO 102 - Komunikace a man...'!F37</f>
        <v>0</v>
      </c>
      <c r="BT96" s="81" t="s">
        <v>85</v>
      </c>
      <c r="BV96" s="81" t="s">
        <v>79</v>
      </c>
      <c r="BW96" s="81" t="s">
        <v>90</v>
      </c>
      <c r="BX96" s="81" t="s">
        <v>4</v>
      </c>
      <c r="CL96" s="81" t="s">
        <v>1</v>
      </c>
      <c r="CM96" s="81" t="s">
        <v>87</v>
      </c>
    </row>
    <row r="97" spans="1:91" s="6" customFormat="1" ht="16.5" customHeight="1">
      <c r="A97" s="72" t="s">
        <v>81</v>
      </c>
      <c r="B97" s="73"/>
      <c r="C97" s="74"/>
      <c r="D97" s="238" t="s">
        <v>91</v>
      </c>
      <c r="E97" s="238"/>
      <c r="F97" s="238"/>
      <c r="G97" s="238"/>
      <c r="H97" s="238"/>
      <c r="I97" s="75"/>
      <c r="J97" s="238" t="s">
        <v>92</v>
      </c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3">
        <f>'IO 103 - Chodníky'!J30</f>
        <v>0</v>
      </c>
      <c r="AH97" s="234"/>
      <c r="AI97" s="234"/>
      <c r="AJ97" s="234"/>
      <c r="AK97" s="234"/>
      <c r="AL97" s="234"/>
      <c r="AM97" s="234"/>
      <c r="AN97" s="233">
        <f t="shared" si="0"/>
        <v>0</v>
      </c>
      <c r="AO97" s="234"/>
      <c r="AP97" s="234"/>
      <c r="AQ97" s="76" t="s">
        <v>93</v>
      </c>
      <c r="AR97" s="73"/>
      <c r="AS97" s="77">
        <v>0</v>
      </c>
      <c r="AT97" s="78">
        <f t="shared" si="1"/>
        <v>0</v>
      </c>
      <c r="AU97" s="79">
        <f>'IO 103 - Chodníky'!P125</f>
        <v>0</v>
      </c>
      <c r="AV97" s="78">
        <f>'IO 103 - Chodníky'!J33</f>
        <v>0</v>
      </c>
      <c r="AW97" s="78">
        <f>'IO 103 - Chodníky'!J34</f>
        <v>0</v>
      </c>
      <c r="AX97" s="78">
        <f>'IO 103 - Chodníky'!J35</f>
        <v>0</v>
      </c>
      <c r="AY97" s="78">
        <f>'IO 103 - Chodníky'!J36</f>
        <v>0</v>
      </c>
      <c r="AZ97" s="78">
        <f>'IO 103 - Chodníky'!F33</f>
        <v>0</v>
      </c>
      <c r="BA97" s="78">
        <f>'IO 103 - Chodníky'!F34</f>
        <v>0</v>
      </c>
      <c r="BB97" s="78">
        <f>'IO 103 - Chodníky'!F35</f>
        <v>0</v>
      </c>
      <c r="BC97" s="78">
        <f>'IO 103 - Chodníky'!F36</f>
        <v>0</v>
      </c>
      <c r="BD97" s="80">
        <f>'IO 103 - Chodníky'!F37</f>
        <v>0</v>
      </c>
      <c r="BT97" s="81" t="s">
        <v>85</v>
      </c>
      <c r="BV97" s="81" t="s">
        <v>79</v>
      </c>
      <c r="BW97" s="81" t="s">
        <v>94</v>
      </c>
      <c r="BX97" s="81" t="s">
        <v>4</v>
      </c>
      <c r="CL97" s="81" t="s">
        <v>1</v>
      </c>
      <c r="CM97" s="81" t="s">
        <v>87</v>
      </c>
    </row>
    <row r="98" spans="1:91" s="6" customFormat="1" ht="16.5" customHeight="1">
      <c r="A98" s="72" t="s">
        <v>81</v>
      </c>
      <c r="B98" s="73"/>
      <c r="C98" s="74"/>
      <c r="D98" s="238" t="s">
        <v>95</v>
      </c>
      <c r="E98" s="238"/>
      <c r="F98" s="238"/>
      <c r="G98" s="238"/>
      <c r="H98" s="238"/>
      <c r="I98" s="75"/>
      <c r="J98" s="238" t="s">
        <v>96</v>
      </c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3">
        <f>'IO 301 - Odvodnění'!J30</f>
        <v>0</v>
      </c>
      <c r="AH98" s="234"/>
      <c r="AI98" s="234"/>
      <c r="AJ98" s="234"/>
      <c r="AK98" s="234"/>
      <c r="AL98" s="234"/>
      <c r="AM98" s="234"/>
      <c r="AN98" s="233">
        <f t="shared" si="0"/>
        <v>0</v>
      </c>
      <c r="AO98" s="234"/>
      <c r="AP98" s="234"/>
      <c r="AQ98" s="76" t="s">
        <v>93</v>
      </c>
      <c r="AR98" s="73"/>
      <c r="AS98" s="77">
        <v>0</v>
      </c>
      <c r="AT98" s="78">
        <f t="shared" si="1"/>
        <v>0</v>
      </c>
      <c r="AU98" s="79">
        <f>'IO 301 - Odvodnění'!P125</f>
        <v>0</v>
      </c>
      <c r="AV98" s="78">
        <f>'IO 301 - Odvodnění'!J33</f>
        <v>0</v>
      </c>
      <c r="AW98" s="78">
        <f>'IO 301 - Odvodnění'!J34</f>
        <v>0</v>
      </c>
      <c r="AX98" s="78">
        <f>'IO 301 - Odvodnění'!J35</f>
        <v>0</v>
      </c>
      <c r="AY98" s="78">
        <f>'IO 301 - Odvodnění'!J36</f>
        <v>0</v>
      </c>
      <c r="AZ98" s="78">
        <f>'IO 301 - Odvodnění'!F33</f>
        <v>0</v>
      </c>
      <c r="BA98" s="78">
        <f>'IO 301 - Odvodnění'!F34</f>
        <v>0</v>
      </c>
      <c r="BB98" s="78">
        <f>'IO 301 - Odvodnění'!F35</f>
        <v>0</v>
      </c>
      <c r="BC98" s="78">
        <f>'IO 301 - Odvodnění'!F36</f>
        <v>0</v>
      </c>
      <c r="BD98" s="80">
        <f>'IO 301 - Odvodnění'!F37</f>
        <v>0</v>
      </c>
      <c r="BT98" s="81" t="s">
        <v>85</v>
      </c>
      <c r="BV98" s="81" t="s">
        <v>79</v>
      </c>
      <c r="BW98" s="81" t="s">
        <v>97</v>
      </c>
      <c r="BX98" s="81" t="s">
        <v>4</v>
      </c>
      <c r="CL98" s="81" t="s">
        <v>1</v>
      </c>
      <c r="CM98" s="81" t="s">
        <v>87</v>
      </c>
    </row>
    <row r="99" spans="1:91" s="6" customFormat="1" ht="16.5" customHeight="1">
      <c r="A99" s="72" t="s">
        <v>81</v>
      </c>
      <c r="B99" s="73"/>
      <c r="C99" s="74"/>
      <c r="D99" s="238" t="s">
        <v>98</v>
      </c>
      <c r="E99" s="238"/>
      <c r="F99" s="238"/>
      <c r="G99" s="238"/>
      <c r="H99" s="238"/>
      <c r="I99" s="75"/>
      <c r="J99" s="238" t="s">
        <v>99</v>
      </c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3">
        <f>'IO 401 - Veřejné osvětlení '!J30</f>
        <v>0</v>
      </c>
      <c r="AH99" s="234"/>
      <c r="AI99" s="234"/>
      <c r="AJ99" s="234"/>
      <c r="AK99" s="234"/>
      <c r="AL99" s="234"/>
      <c r="AM99" s="234"/>
      <c r="AN99" s="233">
        <f t="shared" si="0"/>
        <v>0</v>
      </c>
      <c r="AO99" s="234"/>
      <c r="AP99" s="234"/>
      <c r="AQ99" s="76" t="s">
        <v>93</v>
      </c>
      <c r="AR99" s="73"/>
      <c r="AS99" s="77">
        <v>0</v>
      </c>
      <c r="AT99" s="78">
        <f t="shared" si="1"/>
        <v>0</v>
      </c>
      <c r="AU99" s="79">
        <f>'IO 401 - Veřejné osvětlení '!P119</f>
        <v>0</v>
      </c>
      <c r="AV99" s="78">
        <f>'IO 401 - Veřejné osvětlení '!J33</f>
        <v>0</v>
      </c>
      <c r="AW99" s="78">
        <f>'IO 401 - Veřejné osvětlení '!J34</f>
        <v>0</v>
      </c>
      <c r="AX99" s="78">
        <f>'IO 401 - Veřejné osvětlení '!J35</f>
        <v>0</v>
      </c>
      <c r="AY99" s="78">
        <f>'IO 401 - Veřejné osvětlení '!J36</f>
        <v>0</v>
      </c>
      <c r="AZ99" s="78">
        <f>'IO 401 - Veřejné osvětlení '!F33</f>
        <v>0</v>
      </c>
      <c r="BA99" s="78">
        <f>'IO 401 - Veřejné osvětlení '!F34</f>
        <v>0</v>
      </c>
      <c r="BB99" s="78">
        <f>'IO 401 - Veřejné osvětlení '!F35</f>
        <v>0</v>
      </c>
      <c r="BC99" s="78">
        <f>'IO 401 - Veřejné osvětlení '!F36</f>
        <v>0</v>
      </c>
      <c r="BD99" s="80">
        <f>'IO 401 - Veřejné osvětlení '!F37</f>
        <v>0</v>
      </c>
      <c r="BT99" s="81" t="s">
        <v>85</v>
      </c>
      <c r="BV99" s="81" t="s">
        <v>79</v>
      </c>
      <c r="BW99" s="81" t="s">
        <v>100</v>
      </c>
      <c r="BX99" s="81" t="s">
        <v>4</v>
      </c>
      <c r="CL99" s="81" t="s">
        <v>1</v>
      </c>
      <c r="CM99" s="81" t="s">
        <v>87</v>
      </c>
    </row>
    <row r="100" spans="1:91" s="6" customFormat="1" ht="16.5" customHeight="1">
      <c r="A100" s="72" t="s">
        <v>81</v>
      </c>
      <c r="B100" s="73"/>
      <c r="C100" s="74"/>
      <c r="D100" s="238" t="s">
        <v>101</v>
      </c>
      <c r="E100" s="238"/>
      <c r="F100" s="238"/>
      <c r="G100" s="238"/>
      <c r="H100" s="238"/>
      <c r="I100" s="75"/>
      <c r="J100" s="238" t="s">
        <v>102</v>
      </c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3">
        <f>'IO 801 - Vegetační úpravy'!J30</f>
        <v>0</v>
      </c>
      <c r="AH100" s="234"/>
      <c r="AI100" s="234"/>
      <c r="AJ100" s="234"/>
      <c r="AK100" s="234"/>
      <c r="AL100" s="234"/>
      <c r="AM100" s="234"/>
      <c r="AN100" s="233">
        <f t="shared" si="0"/>
        <v>0</v>
      </c>
      <c r="AO100" s="234"/>
      <c r="AP100" s="234"/>
      <c r="AQ100" s="76" t="s">
        <v>93</v>
      </c>
      <c r="AR100" s="73"/>
      <c r="AS100" s="82">
        <v>0</v>
      </c>
      <c r="AT100" s="83">
        <f t="shared" si="1"/>
        <v>0</v>
      </c>
      <c r="AU100" s="84">
        <f>'IO 801 - Vegetační úpravy'!P122</f>
        <v>0</v>
      </c>
      <c r="AV100" s="83">
        <f>'IO 801 - Vegetační úpravy'!J33</f>
        <v>0</v>
      </c>
      <c r="AW100" s="83">
        <f>'IO 801 - Vegetační úpravy'!J34</f>
        <v>0</v>
      </c>
      <c r="AX100" s="83">
        <f>'IO 801 - Vegetační úpravy'!J35</f>
        <v>0</v>
      </c>
      <c r="AY100" s="83">
        <f>'IO 801 - Vegetační úpravy'!J36</f>
        <v>0</v>
      </c>
      <c r="AZ100" s="83">
        <f>'IO 801 - Vegetační úpravy'!F33</f>
        <v>0</v>
      </c>
      <c r="BA100" s="83">
        <f>'IO 801 - Vegetační úpravy'!F34</f>
        <v>0</v>
      </c>
      <c r="BB100" s="83">
        <f>'IO 801 - Vegetační úpravy'!F35</f>
        <v>0</v>
      </c>
      <c r="BC100" s="83">
        <f>'IO 801 - Vegetační úpravy'!F36</f>
        <v>0</v>
      </c>
      <c r="BD100" s="85">
        <f>'IO 801 - Vegetační úpravy'!F37</f>
        <v>0</v>
      </c>
      <c r="BT100" s="81" t="s">
        <v>85</v>
      </c>
      <c r="BV100" s="81" t="s">
        <v>79</v>
      </c>
      <c r="BW100" s="81" t="s">
        <v>103</v>
      </c>
      <c r="BX100" s="81" t="s">
        <v>4</v>
      </c>
      <c r="CL100" s="81" t="s">
        <v>1</v>
      </c>
      <c r="CM100" s="81" t="s">
        <v>87</v>
      </c>
    </row>
    <row r="101" spans="2:44" s="1" customFormat="1" ht="30" customHeight="1">
      <c r="B101" s="30"/>
      <c r="AR101" s="30"/>
    </row>
    <row r="102" spans="2:44" s="1" customFormat="1" ht="6.95" customHeight="1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30"/>
    </row>
  </sheetData>
  <sheetProtection password="CC4E" sheet="1" objects="1" scenarios="1"/>
  <protectedRanges>
    <protectedRange sqref="E14 AN13 AN14 AN8" name="Oblast1"/>
  </protectedRanges>
  <mergeCells count="62">
    <mergeCell ref="D99:H99"/>
    <mergeCell ref="J99:AF99"/>
    <mergeCell ref="D100:H100"/>
    <mergeCell ref="J100:AF100"/>
    <mergeCell ref="D96:H96"/>
    <mergeCell ref="J96:AF96"/>
    <mergeCell ref="D97:H97"/>
    <mergeCell ref="J97:AF97"/>
    <mergeCell ref="D98:H98"/>
    <mergeCell ref="J98:AF98"/>
    <mergeCell ref="AG94:AM94"/>
    <mergeCell ref="AN94:AP94"/>
    <mergeCell ref="C92:G92"/>
    <mergeCell ref="I92:AF92"/>
    <mergeCell ref="D95:H95"/>
    <mergeCell ref="J95:AF95"/>
    <mergeCell ref="AN98:AP98"/>
    <mergeCell ref="AG98:AM98"/>
    <mergeCell ref="AN99:AP99"/>
    <mergeCell ref="AG99:AM99"/>
    <mergeCell ref="AN100:AP100"/>
    <mergeCell ref="AG100:AM100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IO 101 - Parkovací a odst...'!C2" display="/"/>
    <hyperlink ref="A96" location="'IO 102 - Komunikace a man...'!C2" display="/"/>
    <hyperlink ref="A97" location="'IO 103 - Chodníky'!C2" display="/"/>
    <hyperlink ref="A98" location="'IO 301 - Odvodnění'!C2" display="/"/>
    <hyperlink ref="A99" location="'IO 401 - Veřejné osvětlení '!C2" display="/"/>
    <hyperlink ref="A100" location="'IO 801 - Vegetač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4"/>
  <sheetViews>
    <sheetView showGridLines="0" workbookViewId="0" topLeftCell="A191">
      <selection activeCell="H212" sqref="H21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5" t="s">
        <v>86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87</v>
      </c>
    </row>
    <row r="4" spans="2:46" ht="24.95" customHeight="1">
      <c r="B4" s="18"/>
      <c r="D4" s="19" t="s">
        <v>104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39" t="str">
        <f>'Rekapitulace stavby'!K6</f>
        <v>Dačice - výstavba parkoviště na ulici Berky z Dubé</v>
      </c>
      <c r="F7" s="240"/>
      <c r="G7" s="240"/>
      <c r="H7" s="240"/>
      <c r="L7" s="18"/>
    </row>
    <row r="8" spans="2:12" s="1" customFormat="1" ht="12" customHeight="1">
      <c r="B8" s="30"/>
      <c r="D8" s="25" t="s">
        <v>105</v>
      </c>
      <c r="I8" s="89"/>
      <c r="L8" s="30"/>
    </row>
    <row r="9" spans="2:12" s="1" customFormat="1" ht="36.95" customHeight="1">
      <c r="B9" s="30"/>
      <c r="E9" s="219" t="s">
        <v>106</v>
      </c>
      <c r="F9" s="241"/>
      <c r="G9" s="241"/>
      <c r="H9" s="241"/>
      <c r="I9" s="89"/>
      <c r="L9" s="30"/>
    </row>
    <row r="10" spans="2:12" s="1" customFormat="1" ht="11.25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29. 11. 2019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42" t="str">
        <f>'Rekapitulace stavby'!E14</f>
        <v>Vyplň údaj</v>
      </c>
      <c r="F18" s="222"/>
      <c r="G18" s="222"/>
      <c r="H18" s="222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31</v>
      </c>
      <c r="L20" s="30"/>
    </row>
    <row r="21" spans="2:12" s="1" customFormat="1" ht="18" customHeight="1">
      <c r="B21" s="30"/>
      <c r="E21" s="23" t="s">
        <v>32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34</v>
      </c>
      <c r="I23" s="90" t="s">
        <v>25</v>
      </c>
      <c r="J23" s="23" t="s">
        <v>31</v>
      </c>
      <c r="L23" s="30"/>
    </row>
    <row r="24" spans="2:12" s="1" customFormat="1" ht="18" customHeight="1">
      <c r="B24" s="30"/>
      <c r="E24" s="23" t="s">
        <v>32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226" t="s">
        <v>1</v>
      </c>
      <c r="F27" s="226"/>
      <c r="G27" s="226"/>
      <c r="H27" s="226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37</v>
      </c>
      <c r="I30" s="89"/>
      <c r="J30" s="64">
        <f>ROUND(J126,2)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39</v>
      </c>
      <c r="I32" s="95" t="s">
        <v>38</v>
      </c>
      <c r="J32" s="33" t="s">
        <v>40</v>
      </c>
      <c r="L32" s="30"/>
    </row>
    <row r="33" spans="2:12" s="1" customFormat="1" ht="14.45" customHeight="1">
      <c r="B33" s="30"/>
      <c r="D33" s="96" t="s">
        <v>41</v>
      </c>
      <c r="E33" s="25" t="s">
        <v>42</v>
      </c>
      <c r="F33" s="97">
        <f>ROUND((SUM(BE126:BE213)),2)</f>
        <v>0</v>
      </c>
      <c r="I33" s="98">
        <v>0.21</v>
      </c>
      <c r="J33" s="97">
        <f>ROUND(((SUM(BE126:BE213))*I33),2)</f>
        <v>0</v>
      </c>
      <c r="L33" s="30"/>
    </row>
    <row r="34" spans="2:12" s="1" customFormat="1" ht="14.45" customHeight="1">
      <c r="B34" s="30"/>
      <c r="E34" s="25" t="s">
        <v>43</v>
      </c>
      <c r="F34" s="97">
        <f>ROUND((SUM(BF126:BF213)),2)</f>
        <v>0</v>
      </c>
      <c r="I34" s="98">
        <v>0.15</v>
      </c>
      <c r="J34" s="97">
        <f>ROUND(((SUM(BF126:BF213))*I34),2)</f>
        <v>0</v>
      </c>
      <c r="L34" s="30"/>
    </row>
    <row r="35" spans="2:12" s="1" customFormat="1" ht="14.45" customHeight="1" hidden="1">
      <c r="B35" s="30"/>
      <c r="E35" s="25" t="s">
        <v>44</v>
      </c>
      <c r="F35" s="97">
        <f>ROUND((SUM(BG126:BG213)),2)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97">
        <f>ROUND((SUM(BH126:BH213)),2)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97">
        <f>ROUND((SUM(BI126:BI213)),2)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47</v>
      </c>
      <c r="E39" s="55"/>
      <c r="F39" s="55"/>
      <c r="G39" s="101" t="s">
        <v>48</v>
      </c>
      <c r="H39" s="102" t="s">
        <v>49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50</v>
      </c>
      <c r="E50" s="40"/>
      <c r="F50" s="40"/>
      <c r="G50" s="39" t="s">
        <v>51</v>
      </c>
      <c r="H50" s="40"/>
      <c r="I50" s="106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52</v>
      </c>
      <c r="E61" s="32"/>
      <c r="F61" s="107" t="s">
        <v>53</v>
      </c>
      <c r="G61" s="41" t="s">
        <v>52</v>
      </c>
      <c r="H61" s="32"/>
      <c r="I61" s="108"/>
      <c r="J61" s="109" t="s">
        <v>53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54</v>
      </c>
      <c r="E65" s="40"/>
      <c r="F65" s="40"/>
      <c r="G65" s="39" t="s">
        <v>55</v>
      </c>
      <c r="H65" s="40"/>
      <c r="I65" s="106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52</v>
      </c>
      <c r="E76" s="32"/>
      <c r="F76" s="107" t="s">
        <v>53</v>
      </c>
      <c r="G76" s="41" t="s">
        <v>52</v>
      </c>
      <c r="H76" s="32"/>
      <c r="I76" s="108"/>
      <c r="J76" s="109" t="s">
        <v>53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107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239" t="str">
        <f>E7</f>
        <v>Dačice - výstavba parkoviště na ulici Berky z Dubé</v>
      </c>
      <c r="F85" s="240"/>
      <c r="G85" s="240"/>
      <c r="H85" s="240"/>
      <c r="I85" s="89"/>
      <c r="L85" s="30"/>
    </row>
    <row r="86" spans="2:12" s="1" customFormat="1" ht="12" customHeight="1">
      <c r="B86" s="30"/>
      <c r="C86" s="25" t="s">
        <v>105</v>
      </c>
      <c r="I86" s="89"/>
      <c r="L86" s="30"/>
    </row>
    <row r="87" spans="2:12" s="1" customFormat="1" ht="16.5" customHeight="1">
      <c r="B87" s="30"/>
      <c r="E87" s="219" t="str">
        <f>E9</f>
        <v>IO 101 - Parkovací a odstavné plochy</v>
      </c>
      <c r="F87" s="241"/>
      <c r="G87" s="241"/>
      <c r="H87" s="241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Dačice</v>
      </c>
      <c r="I89" s="90" t="s">
        <v>22</v>
      </c>
      <c r="J89" s="50" t="str">
        <f>IF(J12="","",J12)</f>
        <v>29. 11. 2019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Město Dačice</v>
      </c>
      <c r="I91" s="90" t="s">
        <v>30</v>
      </c>
      <c r="J91" s="28" t="str">
        <f>E21</f>
        <v>Agroprojekt Jihlava spol. s.r.o.</v>
      </c>
      <c r="L91" s="30"/>
    </row>
    <row r="92" spans="2:12" s="1" customFormat="1" ht="27.95" customHeight="1">
      <c r="B92" s="30"/>
      <c r="C92" s="25" t="s">
        <v>28</v>
      </c>
      <c r="F92" s="23" t="str">
        <f>IF(E18="","",E18)</f>
        <v>Vyplň údaj</v>
      </c>
      <c r="I92" s="90" t="s">
        <v>34</v>
      </c>
      <c r="J92" s="28" t="str">
        <f>E24</f>
        <v>Agroprojekt Jihlava spol. s.r.o.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108</v>
      </c>
      <c r="D94" s="99"/>
      <c r="E94" s="99"/>
      <c r="F94" s="99"/>
      <c r="G94" s="99"/>
      <c r="H94" s="99"/>
      <c r="I94" s="113"/>
      <c r="J94" s="114" t="s">
        <v>109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110</v>
      </c>
      <c r="I96" s="89"/>
      <c r="J96" s="64">
        <f>J126</f>
        <v>0</v>
      </c>
      <c r="L96" s="30"/>
      <c r="AU96" s="15" t="s">
        <v>111</v>
      </c>
    </row>
    <row r="97" spans="2:12" s="8" customFormat="1" ht="24.95" customHeight="1">
      <c r="B97" s="116"/>
      <c r="D97" s="117" t="s">
        <v>112</v>
      </c>
      <c r="E97" s="118"/>
      <c r="F97" s="118"/>
      <c r="G97" s="118"/>
      <c r="H97" s="118"/>
      <c r="I97" s="119"/>
      <c r="J97" s="120">
        <f>J127</f>
        <v>0</v>
      </c>
      <c r="L97" s="116"/>
    </row>
    <row r="98" spans="2:12" s="9" customFormat="1" ht="19.9" customHeight="1">
      <c r="B98" s="121"/>
      <c r="D98" s="122" t="s">
        <v>113</v>
      </c>
      <c r="E98" s="123"/>
      <c r="F98" s="123"/>
      <c r="G98" s="123"/>
      <c r="H98" s="123"/>
      <c r="I98" s="124"/>
      <c r="J98" s="125">
        <f>J128</f>
        <v>0</v>
      </c>
      <c r="L98" s="121"/>
    </row>
    <row r="99" spans="2:12" s="9" customFormat="1" ht="19.9" customHeight="1">
      <c r="B99" s="121"/>
      <c r="D99" s="122" t="s">
        <v>114</v>
      </c>
      <c r="E99" s="123"/>
      <c r="F99" s="123"/>
      <c r="G99" s="123"/>
      <c r="H99" s="123"/>
      <c r="I99" s="124"/>
      <c r="J99" s="125">
        <f>J160</f>
        <v>0</v>
      </c>
      <c r="L99" s="121"/>
    </row>
    <row r="100" spans="2:12" s="9" customFormat="1" ht="19.9" customHeight="1">
      <c r="B100" s="121"/>
      <c r="D100" s="122" t="s">
        <v>115</v>
      </c>
      <c r="E100" s="123"/>
      <c r="F100" s="123"/>
      <c r="G100" s="123"/>
      <c r="H100" s="123"/>
      <c r="I100" s="124"/>
      <c r="J100" s="125">
        <f>J162</f>
        <v>0</v>
      </c>
      <c r="L100" s="121"/>
    </row>
    <row r="101" spans="2:12" s="9" customFormat="1" ht="19.9" customHeight="1">
      <c r="B101" s="121"/>
      <c r="D101" s="122" t="s">
        <v>116</v>
      </c>
      <c r="E101" s="123"/>
      <c r="F101" s="123"/>
      <c r="G101" s="123"/>
      <c r="H101" s="123"/>
      <c r="I101" s="124"/>
      <c r="J101" s="125">
        <f>J168</f>
        <v>0</v>
      </c>
      <c r="L101" s="121"/>
    </row>
    <row r="102" spans="2:12" s="9" customFormat="1" ht="19.9" customHeight="1">
      <c r="B102" s="121"/>
      <c r="D102" s="122" t="s">
        <v>117</v>
      </c>
      <c r="E102" s="123"/>
      <c r="F102" s="123"/>
      <c r="G102" s="123"/>
      <c r="H102" s="123"/>
      <c r="I102" s="124"/>
      <c r="J102" s="125">
        <f>J196</f>
        <v>0</v>
      </c>
      <c r="L102" s="121"/>
    </row>
    <row r="103" spans="2:12" s="9" customFormat="1" ht="19.9" customHeight="1">
      <c r="B103" s="121"/>
      <c r="D103" s="122" t="s">
        <v>118</v>
      </c>
      <c r="E103" s="123"/>
      <c r="F103" s="123"/>
      <c r="G103" s="123"/>
      <c r="H103" s="123"/>
      <c r="I103" s="124"/>
      <c r="J103" s="125">
        <f>J205</f>
        <v>0</v>
      </c>
      <c r="L103" s="121"/>
    </row>
    <row r="104" spans="2:12" s="8" customFormat="1" ht="24.95" customHeight="1">
      <c r="B104" s="116"/>
      <c r="D104" s="117" t="s">
        <v>119</v>
      </c>
      <c r="E104" s="118"/>
      <c r="F104" s="118"/>
      <c r="G104" s="118"/>
      <c r="H104" s="118"/>
      <c r="I104" s="119"/>
      <c r="J104" s="120">
        <f>J207</f>
        <v>0</v>
      </c>
      <c r="L104" s="116"/>
    </row>
    <row r="105" spans="2:12" s="9" customFormat="1" ht="19.9" customHeight="1">
      <c r="B105" s="121"/>
      <c r="D105" s="122" t="s">
        <v>120</v>
      </c>
      <c r="E105" s="123"/>
      <c r="F105" s="123"/>
      <c r="G105" s="123"/>
      <c r="H105" s="123"/>
      <c r="I105" s="124"/>
      <c r="J105" s="125">
        <f>J208</f>
        <v>0</v>
      </c>
      <c r="L105" s="121"/>
    </row>
    <row r="106" spans="2:12" s="9" customFormat="1" ht="19.9" customHeight="1">
      <c r="B106" s="121"/>
      <c r="D106" s="122" t="s">
        <v>121</v>
      </c>
      <c r="E106" s="123"/>
      <c r="F106" s="123"/>
      <c r="G106" s="123"/>
      <c r="H106" s="123"/>
      <c r="I106" s="124"/>
      <c r="J106" s="125">
        <f>J211</f>
        <v>0</v>
      </c>
      <c r="L106" s="121"/>
    </row>
    <row r="107" spans="2:12" s="1" customFormat="1" ht="21.75" customHeight="1">
      <c r="B107" s="30"/>
      <c r="I107" s="89"/>
      <c r="L107" s="30"/>
    </row>
    <row r="108" spans="2:12" s="1" customFormat="1" ht="6.95" customHeight="1">
      <c r="B108" s="42"/>
      <c r="C108" s="43"/>
      <c r="D108" s="43"/>
      <c r="E108" s="43"/>
      <c r="F108" s="43"/>
      <c r="G108" s="43"/>
      <c r="H108" s="43"/>
      <c r="I108" s="110"/>
      <c r="J108" s="43"/>
      <c r="K108" s="43"/>
      <c r="L108" s="30"/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111"/>
      <c r="J112" s="45"/>
      <c r="K112" s="45"/>
      <c r="L112" s="30"/>
    </row>
    <row r="113" spans="2:12" s="1" customFormat="1" ht="24.95" customHeight="1">
      <c r="B113" s="30"/>
      <c r="C113" s="19" t="s">
        <v>122</v>
      </c>
      <c r="I113" s="89"/>
      <c r="L113" s="30"/>
    </row>
    <row r="114" spans="2:12" s="1" customFormat="1" ht="6.95" customHeight="1">
      <c r="B114" s="30"/>
      <c r="I114" s="89"/>
      <c r="L114" s="30"/>
    </row>
    <row r="115" spans="2:12" s="1" customFormat="1" ht="12" customHeight="1">
      <c r="B115" s="30"/>
      <c r="C115" s="25" t="s">
        <v>16</v>
      </c>
      <c r="I115" s="89"/>
      <c r="L115" s="30"/>
    </row>
    <row r="116" spans="2:12" s="1" customFormat="1" ht="16.5" customHeight="1">
      <c r="B116" s="30"/>
      <c r="E116" s="239" t="str">
        <f>E7</f>
        <v>Dačice - výstavba parkoviště na ulici Berky z Dubé</v>
      </c>
      <c r="F116" s="240"/>
      <c r="G116" s="240"/>
      <c r="H116" s="240"/>
      <c r="I116" s="89"/>
      <c r="L116" s="30"/>
    </row>
    <row r="117" spans="2:12" s="1" customFormat="1" ht="12" customHeight="1">
      <c r="B117" s="30"/>
      <c r="C117" s="25" t="s">
        <v>105</v>
      </c>
      <c r="I117" s="89"/>
      <c r="L117" s="30"/>
    </row>
    <row r="118" spans="2:12" s="1" customFormat="1" ht="16.5" customHeight="1">
      <c r="B118" s="30"/>
      <c r="E118" s="219" t="str">
        <f>E9</f>
        <v>IO 101 - Parkovací a odstavné plochy</v>
      </c>
      <c r="F118" s="241"/>
      <c r="G118" s="241"/>
      <c r="H118" s="241"/>
      <c r="I118" s="89"/>
      <c r="L118" s="30"/>
    </row>
    <row r="119" spans="2:12" s="1" customFormat="1" ht="6.95" customHeight="1">
      <c r="B119" s="30"/>
      <c r="I119" s="89"/>
      <c r="L119" s="30"/>
    </row>
    <row r="120" spans="2:12" s="1" customFormat="1" ht="12" customHeight="1">
      <c r="B120" s="30"/>
      <c r="C120" s="25" t="s">
        <v>20</v>
      </c>
      <c r="F120" s="23" t="str">
        <f>F12</f>
        <v>Dačice</v>
      </c>
      <c r="I120" s="90" t="s">
        <v>22</v>
      </c>
      <c r="J120" s="50" t="str">
        <f>IF(J12="","",J12)</f>
        <v>29. 11. 2019</v>
      </c>
      <c r="L120" s="30"/>
    </row>
    <row r="121" spans="2:12" s="1" customFormat="1" ht="6.95" customHeight="1">
      <c r="B121" s="30"/>
      <c r="I121" s="89"/>
      <c r="L121" s="30"/>
    </row>
    <row r="122" spans="2:12" s="1" customFormat="1" ht="27.95" customHeight="1">
      <c r="B122" s="30"/>
      <c r="C122" s="25" t="s">
        <v>24</v>
      </c>
      <c r="F122" s="23" t="str">
        <f>E15</f>
        <v>Město Dačice</v>
      </c>
      <c r="I122" s="90" t="s">
        <v>30</v>
      </c>
      <c r="J122" s="28" t="str">
        <f>E21</f>
        <v>Agroprojekt Jihlava spol. s.r.o.</v>
      </c>
      <c r="L122" s="30"/>
    </row>
    <row r="123" spans="2:12" s="1" customFormat="1" ht="27.95" customHeight="1">
      <c r="B123" s="30"/>
      <c r="C123" s="25" t="s">
        <v>28</v>
      </c>
      <c r="F123" s="23" t="str">
        <f>IF(E18="","",E18)</f>
        <v>Vyplň údaj</v>
      </c>
      <c r="I123" s="90" t="s">
        <v>34</v>
      </c>
      <c r="J123" s="28" t="str">
        <f>E24</f>
        <v>Agroprojekt Jihlava spol. s.r.o.</v>
      </c>
      <c r="L123" s="30"/>
    </row>
    <row r="124" spans="2:12" s="1" customFormat="1" ht="10.35" customHeight="1">
      <c r="B124" s="30"/>
      <c r="I124" s="89"/>
      <c r="L124" s="30"/>
    </row>
    <row r="125" spans="2:20" s="10" customFormat="1" ht="29.25" customHeight="1">
      <c r="B125" s="126"/>
      <c r="C125" s="127" t="s">
        <v>123</v>
      </c>
      <c r="D125" s="128" t="s">
        <v>62</v>
      </c>
      <c r="E125" s="128" t="s">
        <v>58</v>
      </c>
      <c r="F125" s="128" t="s">
        <v>59</v>
      </c>
      <c r="G125" s="128" t="s">
        <v>124</v>
      </c>
      <c r="H125" s="128" t="s">
        <v>125</v>
      </c>
      <c r="I125" s="129" t="s">
        <v>126</v>
      </c>
      <c r="J125" s="130" t="s">
        <v>109</v>
      </c>
      <c r="K125" s="131" t="s">
        <v>127</v>
      </c>
      <c r="L125" s="126"/>
      <c r="M125" s="57" t="s">
        <v>1</v>
      </c>
      <c r="N125" s="58" t="s">
        <v>41</v>
      </c>
      <c r="O125" s="58" t="s">
        <v>128</v>
      </c>
      <c r="P125" s="58" t="s">
        <v>129</v>
      </c>
      <c r="Q125" s="58" t="s">
        <v>130</v>
      </c>
      <c r="R125" s="58" t="s">
        <v>131</v>
      </c>
      <c r="S125" s="58" t="s">
        <v>132</v>
      </c>
      <c r="T125" s="59" t="s">
        <v>133</v>
      </c>
    </row>
    <row r="126" spans="2:63" s="1" customFormat="1" ht="22.9" customHeight="1">
      <c r="B126" s="30"/>
      <c r="C126" s="62" t="s">
        <v>134</v>
      </c>
      <c r="I126" s="89"/>
      <c r="J126" s="132">
        <f>BK126</f>
        <v>0</v>
      </c>
      <c r="L126" s="30"/>
      <c r="M126" s="60"/>
      <c r="N126" s="51"/>
      <c r="O126" s="51"/>
      <c r="P126" s="133">
        <f>P127+P207</f>
        <v>0</v>
      </c>
      <c r="Q126" s="51"/>
      <c r="R126" s="133">
        <f>R127+R207</f>
        <v>163.514928</v>
      </c>
      <c r="S126" s="51"/>
      <c r="T126" s="134">
        <f>T127+T207</f>
        <v>0</v>
      </c>
      <c r="AT126" s="15" t="s">
        <v>76</v>
      </c>
      <c r="AU126" s="15" t="s">
        <v>111</v>
      </c>
      <c r="BK126" s="135">
        <f>BK127+BK207</f>
        <v>0</v>
      </c>
    </row>
    <row r="127" spans="2:63" s="11" customFormat="1" ht="25.9" customHeight="1">
      <c r="B127" s="136"/>
      <c r="D127" s="137" t="s">
        <v>76</v>
      </c>
      <c r="E127" s="138" t="s">
        <v>135</v>
      </c>
      <c r="F127" s="138" t="s">
        <v>136</v>
      </c>
      <c r="I127" s="139"/>
      <c r="J127" s="140">
        <f>BK127</f>
        <v>0</v>
      </c>
      <c r="L127" s="136"/>
      <c r="M127" s="141"/>
      <c r="N127" s="142"/>
      <c r="O127" s="142"/>
      <c r="P127" s="143">
        <f>P128+P160+P162+P168+P196+P205</f>
        <v>0</v>
      </c>
      <c r="Q127" s="142"/>
      <c r="R127" s="143">
        <f>R128+R160+R162+R168+R196+R205</f>
        <v>163.514928</v>
      </c>
      <c r="S127" s="142"/>
      <c r="T127" s="144">
        <f>T128+T160+T162+T168+T196+T205</f>
        <v>0</v>
      </c>
      <c r="AR127" s="137" t="s">
        <v>85</v>
      </c>
      <c r="AT127" s="145" t="s">
        <v>76</v>
      </c>
      <c r="AU127" s="145" t="s">
        <v>77</v>
      </c>
      <c r="AY127" s="137" t="s">
        <v>137</v>
      </c>
      <c r="BK127" s="146">
        <f>BK128+BK160+BK162+BK168+BK196+BK205</f>
        <v>0</v>
      </c>
    </row>
    <row r="128" spans="2:63" s="11" customFormat="1" ht="22.9" customHeight="1">
      <c r="B128" s="136"/>
      <c r="D128" s="137" t="s">
        <v>76</v>
      </c>
      <c r="E128" s="147" t="s">
        <v>85</v>
      </c>
      <c r="F128" s="147" t="s">
        <v>138</v>
      </c>
      <c r="I128" s="139"/>
      <c r="J128" s="148">
        <f>BK128</f>
        <v>0</v>
      </c>
      <c r="L128" s="136"/>
      <c r="M128" s="141"/>
      <c r="N128" s="142"/>
      <c r="O128" s="142"/>
      <c r="P128" s="143">
        <f>SUM(P129:P159)</f>
        <v>0</v>
      </c>
      <c r="Q128" s="142"/>
      <c r="R128" s="143">
        <f>SUM(R129:R159)</f>
        <v>0.118838</v>
      </c>
      <c r="S128" s="142"/>
      <c r="T128" s="144">
        <f>SUM(T129:T159)</f>
        <v>0</v>
      </c>
      <c r="AR128" s="137" t="s">
        <v>85</v>
      </c>
      <c r="AT128" s="145" t="s">
        <v>76</v>
      </c>
      <c r="AU128" s="145" t="s">
        <v>85</v>
      </c>
      <c r="AY128" s="137" t="s">
        <v>137</v>
      </c>
      <c r="BK128" s="146">
        <f>SUM(BK129:BK159)</f>
        <v>0</v>
      </c>
    </row>
    <row r="129" spans="2:65" s="1" customFormat="1" ht="36" customHeight="1">
      <c r="B129" s="149"/>
      <c r="C129" s="150" t="s">
        <v>85</v>
      </c>
      <c r="D129" s="150" t="s">
        <v>139</v>
      </c>
      <c r="E129" s="151" t="s">
        <v>140</v>
      </c>
      <c r="F129" s="152" t="s">
        <v>141</v>
      </c>
      <c r="G129" s="153" t="s">
        <v>142</v>
      </c>
      <c r="H129" s="154">
        <v>1</v>
      </c>
      <c r="I129" s="155"/>
      <c r="J129" s="156">
        <f aca="true" t="shared" si="0" ref="J129:J134">ROUND(I129*H129,2)</f>
        <v>0</v>
      </c>
      <c r="K129" s="152" t="s">
        <v>143</v>
      </c>
      <c r="L129" s="30"/>
      <c r="M129" s="157" t="s">
        <v>1</v>
      </c>
      <c r="N129" s="158" t="s">
        <v>42</v>
      </c>
      <c r="O129" s="53"/>
      <c r="P129" s="159">
        <f aca="true" t="shared" si="1" ref="P129:P134">O129*H129</f>
        <v>0</v>
      </c>
      <c r="Q129" s="159">
        <v>0.02135</v>
      </c>
      <c r="R129" s="159">
        <f aca="true" t="shared" si="2" ref="R129:R134">Q129*H129</f>
        <v>0.02135</v>
      </c>
      <c r="S129" s="159">
        <v>0</v>
      </c>
      <c r="T129" s="160">
        <f aca="true" t="shared" si="3" ref="T129:T134">S129*H129</f>
        <v>0</v>
      </c>
      <c r="AR129" s="161" t="s">
        <v>144</v>
      </c>
      <c r="AT129" s="161" t="s">
        <v>139</v>
      </c>
      <c r="AU129" s="161" t="s">
        <v>87</v>
      </c>
      <c r="AY129" s="15" t="s">
        <v>137</v>
      </c>
      <c r="BE129" s="162">
        <f aca="true" t="shared" si="4" ref="BE129:BE134">IF(N129="základní",J129,0)</f>
        <v>0</v>
      </c>
      <c r="BF129" s="162">
        <f aca="true" t="shared" si="5" ref="BF129:BF134">IF(N129="snížená",J129,0)</f>
        <v>0</v>
      </c>
      <c r="BG129" s="162">
        <f aca="true" t="shared" si="6" ref="BG129:BG134">IF(N129="zákl. přenesená",J129,0)</f>
        <v>0</v>
      </c>
      <c r="BH129" s="162">
        <f aca="true" t="shared" si="7" ref="BH129:BH134">IF(N129="sníž. přenesená",J129,0)</f>
        <v>0</v>
      </c>
      <c r="BI129" s="162">
        <f aca="true" t="shared" si="8" ref="BI129:BI134">IF(N129="nulová",J129,0)</f>
        <v>0</v>
      </c>
      <c r="BJ129" s="15" t="s">
        <v>85</v>
      </c>
      <c r="BK129" s="162">
        <f aca="true" t="shared" si="9" ref="BK129:BK134">ROUND(I129*H129,2)</f>
        <v>0</v>
      </c>
      <c r="BL129" s="15" t="s">
        <v>144</v>
      </c>
      <c r="BM129" s="161" t="s">
        <v>145</v>
      </c>
    </row>
    <row r="130" spans="2:65" s="1" customFormat="1" ht="36" customHeight="1">
      <c r="B130" s="149"/>
      <c r="C130" s="150" t="s">
        <v>87</v>
      </c>
      <c r="D130" s="150" t="s">
        <v>139</v>
      </c>
      <c r="E130" s="151" t="s">
        <v>146</v>
      </c>
      <c r="F130" s="152" t="s">
        <v>147</v>
      </c>
      <c r="G130" s="153" t="s">
        <v>142</v>
      </c>
      <c r="H130" s="154">
        <v>1</v>
      </c>
      <c r="I130" s="155"/>
      <c r="J130" s="156">
        <f t="shared" si="0"/>
        <v>0</v>
      </c>
      <c r="K130" s="152" t="s">
        <v>143</v>
      </c>
      <c r="L130" s="30"/>
      <c r="M130" s="157" t="s">
        <v>1</v>
      </c>
      <c r="N130" s="158" t="s">
        <v>42</v>
      </c>
      <c r="O130" s="53"/>
      <c r="P130" s="159">
        <f t="shared" si="1"/>
        <v>0</v>
      </c>
      <c r="Q130" s="159">
        <v>0.03843</v>
      </c>
      <c r="R130" s="159">
        <f t="shared" si="2"/>
        <v>0.03843</v>
      </c>
      <c r="S130" s="159">
        <v>0</v>
      </c>
      <c r="T130" s="160">
        <f t="shared" si="3"/>
        <v>0</v>
      </c>
      <c r="AR130" s="161" t="s">
        <v>144</v>
      </c>
      <c r="AT130" s="161" t="s">
        <v>139</v>
      </c>
      <c r="AU130" s="161" t="s">
        <v>87</v>
      </c>
      <c r="AY130" s="15" t="s">
        <v>137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5" t="s">
        <v>85</v>
      </c>
      <c r="BK130" s="162">
        <f t="shared" si="9"/>
        <v>0</v>
      </c>
      <c r="BL130" s="15" t="s">
        <v>144</v>
      </c>
      <c r="BM130" s="161" t="s">
        <v>148</v>
      </c>
    </row>
    <row r="131" spans="2:65" s="1" customFormat="1" ht="48" customHeight="1">
      <c r="B131" s="149"/>
      <c r="C131" s="150" t="s">
        <v>149</v>
      </c>
      <c r="D131" s="150" t="s">
        <v>139</v>
      </c>
      <c r="E131" s="151" t="s">
        <v>150</v>
      </c>
      <c r="F131" s="152" t="s">
        <v>151</v>
      </c>
      <c r="G131" s="153" t="s">
        <v>142</v>
      </c>
      <c r="H131" s="154">
        <v>1</v>
      </c>
      <c r="I131" s="155"/>
      <c r="J131" s="156">
        <f t="shared" si="0"/>
        <v>0</v>
      </c>
      <c r="K131" s="152" t="s">
        <v>143</v>
      </c>
      <c r="L131" s="30"/>
      <c r="M131" s="157" t="s">
        <v>1</v>
      </c>
      <c r="N131" s="158" t="s">
        <v>42</v>
      </c>
      <c r="O131" s="53"/>
      <c r="P131" s="159">
        <f t="shared" si="1"/>
        <v>0</v>
      </c>
      <c r="Q131" s="159">
        <v>0.04698</v>
      </c>
      <c r="R131" s="159">
        <f t="shared" si="2"/>
        <v>0.04698</v>
      </c>
      <c r="S131" s="159">
        <v>0</v>
      </c>
      <c r="T131" s="160">
        <f t="shared" si="3"/>
        <v>0</v>
      </c>
      <c r="AR131" s="161" t="s">
        <v>144</v>
      </c>
      <c r="AT131" s="161" t="s">
        <v>139</v>
      </c>
      <c r="AU131" s="161" t="s">
        <v>87</v>
      </c>
      <c r="AY131" s="15" t="s">
        <v>137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5" t="s">
        <v>85</v>
      </c>
      <c r="BK131" s="162">
        <f t="shared" si="9"/>
        <v>0</v>
      </c>
      <c r="BL131" s="15" t="s">
        <v>144</v>
      </c>
      <c r="BM131" s="161" t="s">
        <v>152</v>
      </c>
    </row>
    <row r="132" spans="2:65" s="1" customFormat="1" ht="24" customHeight="1">
      <c r="B132" s="149"/>
      <c r="C132" s="150" t="s">
        <v>144</v>
      </c>
      <c r="D132" s="150" t="s">
        <v>139</v>
      </c>
      <c r="E132" s="151" t="s">
        <v>153</v>
      </c>
      <c r="F132" s="152" t="s">
        <v>154</v>
      </c>
      <c r="G132" s="153" t="s">
        <v>142</v>
      </c>
      <c r="H132" s="154">
        <v>5</v>
      </c>
      <c r="I132" s="155"/>
      <c r="J132" s="156">
        <f t="shared" si="0"/>
        <v>0</v>
      </c>
      <c r="K132" s="152" t="s">
        <v>143</v>
      </c>
      <c r="L132" s="30"/>
      <c r="M132" s="157" t="s">
        <v>1</v>
      </c>
      <c r="N132" s="158" t="s">
        <v>42</v>
      </c>
      <c r="O132" s="53"/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AR132" s="161" t="s">
        <v>144</v>
      </c>
      <c r="AT132" s="161" t="s">
        <v>139</v>
      </c>
      <c r="AU132" s="161" t="s">
        <v>87</v>
      </c>
      <c r="AY132" s="15" t="s">
        <v>137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5" t="s">
        <v>85</v>
      </c>
      <c r="BK132" s="162">
        <f t="shared" si="9"/>
        <v>0</v>
      </c>
      <c r="BL132" s="15" t="s">
        <v>144</v>
      </c>
      <c r="BM132" s="161" t="s">
        <v>155</v>
      </c>
    </row>
    <row r="133" spans="2:65" s="1" customFormat="1" ht="16.5" customHeight="1">
      <c r="B133" s="149"/>
      <c r="C133" s="150" t="s">
        <v>156</v>
      </c>
      <c r="D133" s="150" t="s">
        <v>139</v>
      </c>
      <c r="E133" s="151" t="s">
        <v>157</v>
      </c>
      <c r="F133" s="152" t="s">
        <v>158</v>
      </c>
      <c r="G133" s="153" t="s">
        <v>142</v>
      </c>
      <c r="H133" s="154">
        <v>5</v>
      </c>
      <c r="I133" s="155"/>
      <c r="J133" s="156">
        <f t="shared" si="0"/>
        <v>0</v>
      </c>
      <c r="K133" s="152" t="s">
        <v>143</v>
      </c>
      <c r="L133" s="30"/>
      <c r="M133" s="157" t="s">
        <v>1</v>
      </c>
      <c r="N133" s="158" t="s">
        <v>42</v>
      </c>
      <c r="O133" s="53"/>
      <c r="P133" s="159">
        <f t="shared" si="1"/>
        <v>0</v>
      </c>
      <c r="Q133" s="159">
        <v>5E-05</v>
      </c>
      <c r="R133" s="159">
        <f t="shared" si="2"/>
        <v>0.00025</v>
      </c>
      <c r="S133" s="159">
        <v>0</v>
      </c>
      <c r="T133" s="160">
        <f t="shared" si="3"/>
        <v>0</v>
      </c>
      <c r="AR133" s="161" t="s">
        <v>144</v>
      </c>
      <c r="AT133" s="161" t="s">
        <v>139</v>
      </c>
      <c r="AU133" s="161" t="s">
        <v>87</v>
      </c>
      <c r="AY133" s="15" t="s">
        <v>137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5" t="s">
        <v>85</v>
      </c>
      <c r="BK133" s="162">
        <f t="shared" si="9"/>
        <v>0</v>
      </c>
      <c r="BL133" s="15" t="s">
        <v>144</v>
      </c>
      <c r="BM133" s="161" t="s">
        <v>159</v>
      </c>
    </row>
    <row r="134" spans="2:65" s="1" customFormat="1" ht="16.5" customHeight="1">
      <c r="B134" s="149"/>
      <c r="C134" s="150" t="s">
        <v>160</v>
      </c>
      <c r="D134" s="150" t="s">
        <v>139</v>
      </c>
      <c r="E134" s="151" t="s">
        <v>161</v>
      </c>
      <c r="F134" s="152" t="s">
        <v>162</v>
      </c>
      <c r="G134" s="153" t="s">
        <v>163</v>
      </c>
      <c r="H134" s="154">
        <v>93.48</v>
      </c>
      <c r="I134" s="155"/>
      <c r="J134" s="156">
        <f t="shared" si="0"/>
        <v>0</v>
      </c>
      <c r="K134" s="152" t="s">
        <v>143</v>
      </c>
      <c r="L134" s="30"/>
      <c r="M134" s="157" t="s">
        <v>1</v>
      </c>
      <c r="N134" s="158" t="s">
        <v>42</v>
      </c>
      <c r="O134" s="53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AR134" s="161" t="s">
        <v>144</v>
      </c>
      <c r="AT134" s="161" t="s">
        <v>139</v>
      </c>
      <c r="AU134" s="161" t="s">
        <v>87</v>
      </c>
      <c r="AY134" s="15" t="s">
        <v>137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5" t="s">
        <v>85</v>
      </c>
      <c r="BK134" s="162">
        <f t="shared" si="9"/>
        <v>0</v>
      </c>
      <c r="BL134" s="15" t="s">
        <v>144</v>
      </c>
      <c r="BM134" s="161" t="s">
        <v>164</v>
      </c>
    </row>
    <row r="135" spans="2:51" s="12" customFormat="1" ht="11.25">
      <c r="B135" s="163"/>
      <c r="D135" s="164" t="s">
        <v>165</v>
      </c>
      <c r="E135" s="165" t="s">
        <v>1</v>
      </c>
      <c r="F135" s="166" t="s">
        <v>166</v>
      </c>
      <c r="H135" s="167">
        <v>87.35</v>
      </c>
      <c r="I135" s="168"/>
      <c r="L135" s="163"/>
      <c r="M135" s="169"/>
      <c r="N135" s="170"/>
      <c r="O135" s="170"/>
      <c r="P135" s="170"/>
      <c r="Q135" s="170"/>
      <c r="R135" s="170"/>
      <c r="S135" s="170"/>
      <c r="T135" s="171"/>
      <c r="AT135" s="165" t="s">
        <v>165</v>
      </c>
      <c r="AU135" s="165" t="s">
        <v>87</v>
      </c>
      <c r="AV135" s="12" t="s">
        <v>87</v>
      </c>
      <c r="AW135" s="12" t="s">
        <v>33</v>
      </c>
      <c r="AX135" s="12" t="s">
        <v>77</v>
      </c>
      <c r="AY135" s="165" t="s">
        <v>137</v>
      </c>
    </row>
    <row r="136" spans="2:51" s="12" customFormat="1" ht="11.25">
      <c r="B136" s="163"/>
      <c r="D136" s="164" t="s">
        <v>165</v>
      </c>
      <c r="E136" s="165" t="s">
        <v>1</v>
      </c>
      <c r="F136" s="166" t="s">
        <v>167</v>
      </c>
      <c r="H136" s="167">
        <v>6.13</v>
      </c>
      <c r="I136" s="168"/>
      <c r="L136" s="163"/>
      <c r="M136" s="169"/>
      <c r="N136" s="170"/>
      <c r="O136" s="170"/>
      <c r="P136" s="170"/>
      <c r="Q136" s="170"/>
      <c r="R136" s="170"/>
      <c r="S136" s="170"/>
      <c r="T136" s="171"/>
      <c r="AT136" s="165" t="s">
        <v>165</v>
      </c>
      <c r="AU136" s="165" t="s">
        <v>87</v>
      </c>
      <c r="AV136" s="12" t="s">
        <v>87</v>
      </c>
      <c r="AW136" s="12" t="s">
        <v>33</v>
      </c>
      <c r="AX136" s="12" t="s">
        <v>77</v>
      </c>
      <c r="AY136" s="165" t="s">
        <v>137</v>
      </c>
    </row>
    <row r="137" spans="2:51" s="13" customFormat="1" ht="11.25">
      <c r="B137" s="172"/>
      <c r="D137" s="164" t="s">
        <v>165</v>
      </c>
      <c r="E137" s="173" t="s">
        <v>1</v>
      </c>
      <c r="F137" s="174" t="s">
        <v>168</v>
      </c>
      <c r="H137" s="175">
        <v>93.47999999999999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165</v>
      </c>
      <c r="AU137" s="173" t="s">
        <v>87</v>
      </c>
      <c r="AV137" s="13" t="s">
        <v>144</v>
      </c>
      <c r="AW137" s="13" t="s">
        <v>33</v>
      </c>
      <c r="AX137" s="13" t="s">
        <v>85</v>
      </c>
      <c r="AY137" s="173" t="s">
        <v>137</v>
      </c>
    </row>
    <row r="138" spans="2:65" s="1" customFormat="1" ht="36" customHeight="1">
      <c r="B138" s="149"/>
      <c r="C138" s="150" t="s">
        <v>169</v>
      </c>
      <c r="D138" s="150" t="s">
        <v>139</v>
      </c>
      <c r="E138" s="151" t="s">
        <v>170</v>
      </c>
      <c r="F138" s="152" t="s">
        <v>171</v>
      </c>
      <c r="G138" s="153" t="s">
        <v>163</v>
      </c>
      <c r="H138" s="154">
        <v>186.96</v>
      </c>
      <c r="I138" s="155"/>
      <c r="J138" s="156">
        <f>ROUND(I138*H138,2)</f>
        <v>0</v>
      </c>
      <c r="K138" s="152" t="s">
        <v>143</v>
      </c>
      <c r="L138" s="30"/>
      <c r="M138" s="157" t="s">
        <v>1</v>
      </c>
      <c r="N138" s="158" t="s">
        <v>42</v>
      </c>
      <c r="O138" s="53"/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61" t="s">
        <v>144</v>
      </c>
      <c r="AT138" s="161" t="s">
        <v>139</v>
      </c>
      <c r="AU138" s="161" t="s">
        <v>87</v>
      </c>
      <c r="AY138" s="15" t="s">
        <v>137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5" t="s">
        <v>85</v>
      </c>
      <c r="BK138" s="162">
        <f>ROUND(I138*H138,2)</f>
        <v>0</v>
      </c>
      <c r="BL138" s="15" t="s">
        <v>144</v>
      </c>
      <c r="BM138" s="161" t="s">
        <v>172</v>
      </c>
    </row>
    <row r="139" spans="2:51" s="12" customFormat="1" ht="11.25">
      <c r="B139" s="163"/>
      <c r="D139" s="164" t="s">
        <v>165</v>
      </c>
      <c r="E139" s="165" t="s">
        <v>1</v>
      </c>
      <c r="F139" s="166" t="s">
        <v>173</v>
      </c>
      <c r="H139" s="167">
        <v>186.96</v>
      </c>
      <c r="I139" s="168"/>
      <c r="L139" s="163"/>
      <c r="M139" s="169"/>
      <c r="N139" s="170"/>
      <c r="O139" s="170"/>
      <c r="P139" s="170"/>
      <c r="Q139" s="170"/>
      <c r="R139" s="170"/>
      <c r="S139" s="170"/>
      <c r="T139" s="171"/>
      <c r="AT139" s="165" t="s">
        <v>165</v>
      </c>
      <c r="AU139" s="165" t="s">
        <v>87</v>
      </c>
      <c r="AV139" s="12" t="s">
        <v>87</v>
      </c>
      <c r="AW139" s="12" t="s">
        <v>33</v>
      </c>
      <c r="AX139" s="12" t="s">
        <v>85</v>
      </c>
      <c r="AY139" s="165" t="s">
        <v>137</v>
      </c>
    </row>
    <row r="140" spans="2:65" s="1" customFormat="1" ht="16.5" customHeight="1">
      <c r="B140" s="149"/>
      <c r="C140" s="150" t="s">
        <v>174</v>
      </c>
      <c r="D140" s="150" t="s">
        <v>139</v>
      </c>
      <c r="E140" s="151" t="s">
        <v>175</v>
      </c>
      <c r="F140" s="152" t="s">
        <v>176</v>
      </c>
      <c r="G140" s="153" t="s">
        <v>163</v>
      </c>
      <c r="H140" s="154">
        <v>93.48</v>
      </c>
      <c r="I140" s="155"/>
      <c r="J140" s="156">
        <f>ROUND(I140*H140,2)</f>
        <v>0</v>
      </c>
      <c r="K140" s="152" t="s">
        <v>143</v>
      </c>
      <c r="L140" s="30"/>
      <c r="M140" s="157" t="s">
        <v>1</v>
      </c>
      <c r="N140" s="158" t="s">
        <v>42</v>
      </c>
      <c r="O140" s="53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61" t="s">
        <v>144</v>
      </c>
      <c r="AT140" s="161" t="s">
        <v>139</v>
      </c>
      <c r="AU140" s="161" t="s">
        <v>87</v>
      </c>
      <c r="AY140" s="15" t="s">
        <v>137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5" t="s">
        <v>85</v>
      </c>
      <c r="BK140" s="162">
        <f>ROUND(I140*H140,2)</f>
        <v>0</v>
      </c>
      <c r="BL140" s="15" t="s">
        <v>144</v>
      </c>
      <c r="BM140" s="161" t="s">
        <v>177</v>
      </c>
    </row>
    <row r="141" spans="2:65" s="1" customFormat="1" ht="24" customHeight="1">
      <c r="B141" s="149"/>
      <c r="C141" s="150" t="s">
        <v>178</v>
      </c>
      <c r="D141" s="150" t="s">
        <v>139</v>
      </c>
      <c r="E141" s="151" t="s">
        <v>179</v>
      </c>
      <c r="F141" s="152" t="s">
        <v>180</v>
      </c>
      <c r="G141" s="153" t="s">
        <v>163</v>
      </c>
      <c r="H141" s="154">
        <v>93.48</v>
      </c>
      <c r="I141" s="155"/>
      <c r="J141" s="156">
        <f>ROUND(I141*H141,2)</f>
        <v>0</v>
      </c>
      <c r="K141" s="152" t="s">
        <v>143</v>
      </c>
      <c r="L141" s="30"/>
      <c r="M141" s="157" t="s">
        <v>1</v>
      </c>
      <c r="N141" s="158" t="s">
        <v>42</v>
      </c>
      <c r="O141" s="53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144</v>
      </c>
      <c r="AT141" s="161" t="s">
        <v>139</v>
      </c>
      <c r="AU141" s="161" t="s">
        <v>87</v>
      </c>
      <c r="AY141" s="15" t="s">
        <v>137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5" t="s">
        <v>85</v>
      </c>
      <c r="BK141" s="162">
        <f>ROUND(I141*H141,2)</f>
        <v>0</v>
      </c>
      <c r="BL141" s="15" t="s">
        <v>144</v>
      </c>
      <c r="BM141" s="161" t="s">
        <v>181</v>
      </c>
    </row>
    <row r="142" spans="2:47" s="1" customFormat="1" ht="29.25">
      <c r="B142" s="30"/>
      <c r="D142" s="164" t="s">
        <v>182</v>
      </c>
      <c r="F142" s="180" t="s">
        <v>183</v>
      </c>
      <c r="I142" s="89"/>
      <c r="L142" s="30"/>
      <c r="M142" s="181"/>
      <c r="N142" s="53"/>
      <c r="O142" s="53"/>
      <c r="P142" s="53"/>
      <c r="Q142" s="53"/>
      <c r="R142" s="53"/>
      <c r="S142" s="53"/>
      <c r="T142" s="54"/>
      <c r="AT142" s="15" t="s">
        <v>182</v>
      </c>
      <c r="AU142" s="15" t="s">
        <v>87</v>
      </c>
    </row>
    <row r="143" spans="2:65" s="1" customFormat="1" ht="24" customHeight="1">
      <c r="B143" s="149"/>
      <c r="C143" s="150" t="s">
        <v>184</v>
      </c>
      <c r="D143" s="150" t="s">
        <v>139</v>
      </c>
      <c r="E143" s="151" t="s">
        <v>185</v>
      </c>
      <c r="F143" s="152" t="s">
        <v>186</v>
      </c>
      <c r="G143" s="153" t="s">
        <v>163</v>
      </c>
      <c r="H143" s="154">
        <v>418</v>
      </c>
      <c r="I143" s="155"/>
      <c r="J143" s="156">
        <f>ROUND(I143*H143,2)</f>
        <v>0</v>
      </c>
      <c r="K143" s="152" t="s">
        <v>143</v>
      </c>
      <c r="L143" s="30"/>
      <c r="M143" s="157" t="s">
        <v>1</v>
      </c>
      <c r="N143" s="158" t="s">
        <v>42</v>
      </c>
      <c r="O143" s="53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61" t="s">
        <v>144</v>
      </c>
      <c r="AT143" s="161" t="s">
        <v>139</v>
      </c>
      <c r="AU143" s="161" t="s">
        <v>87</v>
      </c>
      <c r="AY143" s="15" t="s">
        <v>137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5" t="s">
        <v>85</v>
      </c>
      <c r="BK143" s="162">
        <f>ROUND(I143*H143,2)</f>
        <v>0</v>
      </c>
      <c r="BL143" s="15" t="s">
        <v>144</v>
      </c>
      <c r="BM143" s="161" t="s">
        <v>187</v>
      </c>
    </row>
    <row r="144" spans="2:47" s="1" customFormat="1" ht="39">
      <c r="B144" s="30"/>
      <c r="D144" s="164" t="s">
        <v>182</v>
      </c>
      <c r="F144" s="180" t="s">
        <v>188</v>
      </c>
      <c r="I144" s="89"/>
      <c r="L144" s="30"/>
      <c r="M144" s="181"/>
      <c r="N144" s="53"/>
      <c r="O144" s="53"/>
      <c r="P144" s="53"/>
      <c r="Q144" s="53"/>
      <c r="R144" s="53"/>
      <c r="S144" s="53"/>
      <c r="T144" s="54"/>
      <c r="AT144" s="15" t="s">
        <v>182</v>
      </c>
      <c r="AU144" s="15" t="s">
        <v>87</v>
      </c>
    </row>
    <row r="145" spans="2:51" s="12" customFormat="1" ht="11.25">
      <c r="B145" s="163"/>
      <c r="D145" s="164" t="s">
        <v>165</v>
      </c>
      <c r="E145" s="165" t="s">
        <v>1</v>
      </c>
      <c r="F145" s="166" t="s">
        <v>189</v>
      </c>
      <c r="H145" s="167">
        <v>41.076</v>
      </c>
      <c r="I145" s="168"/>
      <c r="L145" s="163"/>
      <c r="M145" s="169"/>
      <c r="N145" s="170"/>
      <c r="O145" s="170"/>
      <c r="P145" s="170"/>
      <c r="Q145" s="170"/>
      <c r="R145" s="170"/>
      <c r="S145" s="170"/>
      <c r="T145" s="171"/>
      <c r="AT145" s="165" t="s">
        <v>165</v>
      </c>
      <c r="AU145" s="165" t="s">
        <v>87</v>
      </c>
      <c r="AV145" s="12" t="s">
        <v>87</v>
      </c>
      <c r="AW145" s="12" t="s">
        <v>33</v>
      </c>
      <c r="AX145" s="12" t="s">
        <v>77</v>
      </c>
      <c r="AY145" s="165" t="s">
        <v>137</v>
      </c>
    </row>
    <row r="146" spans="2:51" s="12" customFormat="1" ht="11.25">
      <c r="B146" s="163"/>
      <c r="D146" s="164" t="s">
        <v>165</v>
      </c>
      <c r="E146" s="165" t="s">
        <v>1</v>
      </c>
      <c r="F146" s="166" t="s">
        <v>190</v>
      </c>
      <c r="H146" s="167">
        <v>250.992</v>
      </c>
      <c r="I146" s="168"/>
      <c r="L146" s="163"/>
      <c r="M146" s="169"/>
      <c r="N146" s="170"/>
      <c r="O146" s="170"/>
      <c r="P146" s="170"/>
      <c r="Q146" s="170"/>
      <c r="R146" s="170"/>
      <c r="S146" s="170"/>
      <c r="T146" s="171"/>
      <c r="AT146" s="165" t="s">
        <v>165</v>
      </c>
      <c r="AU146" s="165" t="s">
        <v>87</v>
      </c>
      <c r="AV146" s="12" t="s">
        <v>87</v>
      </c>
      <c r="AW146" s="12" t="s">
        <v>33</v>
      </c>
      <c r="AX146" s="12" t="s">
        <v>77</v>
      </c>
      <c r="AY146" s="165" t="s">
        <v>137</v>
      </c>
    </row>
    <row r="147" spans="2:51" s="12" customFormat="1" ht="11.25">
      <c r="B147" s="163"/>
      <c r="D147" s="164" t="s">
        <v>165</v>
      </c>
      <c r="E147" s="165" t="s">
        <v>1</v>
      </c>
      <c r="F147" s="166" t="s">
        <v>191</v>
      </c>
      <c r="H147" s="167">
        <v>125.2</v>
      </c>
      <c r="I147" s="168"/>
      <c r="L147" s="163"/>
      <c r="M147" s="169"/>
      <c r="N147" s="170"/>
      <c r="O147" s="170"/>
      <c r="P147" s="170"/>
      <c r="Q147" s="170"/>
      <c r="R147" s="170"/>
      <c r="S147" s="170"/>
      <c r="T147" s="171"/>
      <c r="AT147" s="165" t="s">
        <v>165</v>
      </c>
      <c r="AU147" s="165" t="s">
        <v>87</v>
      </c>
      <c r="AV147" s="12" t="s">
        <v>87</v>
      </c>
      <c r="AW147" s="12" t="s">
        <v>33</v>
      </c>
      <c r="AX147" s="12" t="s">
        <v>77</v>
      </c>
      <c r="AY147" s="165" t="s">
        <v>137</v>
      </c>
    </row>
    <row r="148" spans="2:51" s="13" customFormat="1" ht="11.25">
      <c r="B148" s="172"/>
      <c r="D148" s="164" t="s">
        <v>165</v>
      </c>
      <c r="E148" s="173" t="s">
        <v>1</v>
      </c>
      <c r="F148" s="174" t="s">
        <v>168</v>
      </c>
      <c r="H148" s="175">
        <v>417.268</v>
      </c>
      <c r="I148" s="176"/>
      <c r="L148" s="172"/>
      <c r="M148" s="177"/>
      <c r="N148" s="178"/>
      <c r="O148" s="178"/>
      <c r="P148" s="178"/>
      <c r="Q148" s="178"/>
      <c r="R148" s="178"/>
      <c r="S148" s="178"/>
      <c r="T148" s="179"/>
      <c r="AT148" s="173" t="s">
        <v>165</v>
      </c>
      <c r="AU148" s="173" t="s">
        <v>87</v>
      </c>
      <c r="AV148" s="13" t="s">
        <v>144</v>
      </c>
      <c r="AW148" s="13" t="s">
        <v>33</v>
      </c>
      <c r="AX148" s="13" t="s">
        <v>77</v>
      </c>
      <c r="AY148" s="173" t="s">
        <v>137</v>
      </c>
    </row>
    <row r="149" spans="2:51" s="12" customFormat="1" ht="11.25">
      <c r="B149" s="163"/>
      <c r="D149" s="164" t="s">
        <v>165</v>
      </c>
      <c r="E149" s="165" t="s">
        <v>1</v>
      </c>
      <c r="F149" s="166" t="s">
        <v>192</v>
      </c>
      <c r="H149" s="167">
        <v>418</v>
      </c>
      <c r="I149" s="168"/>
      <c r="L149" s="163"/>
      <c r="M149" s="169"/>
      <c r="N149" s="170"/>
      <c r="O149" s="170"/>
      <c r="P149" s="170"/>
      <c r="Q149" s="170"/>
      <c r="R149" s="170"/>
      <c r="S149" s="170"/>
      <c r="T149" s="171"/>
      <c r="AT149" s="165" t="s">
        <v>165</v>
      </c>
      <c r="AU149" s="165" t="s">
        <v>87</v>
      </c>
      <c r="AV149" s="12" t="s">
        <v>87</v>
      </c>
      <c r="AW149" s="12" t="s">
        <v>33</v>
      </c>
      <c r="AX149" s="12" t="s">
        <v>85</v>
      </c>
      <c r="AY149" s="165" t="s">
        <v>137</v>
      </c>
    </row>
    <row r="150" spans="2:65" s="1" customFormat="1" ht="24" customHeight="1">
      <c r="B150" s="149"/>
      <c r="C150" s="150" t="s">
        <v>193</v>
      </c>
      <c r="D150" s="150" t="s">
        <v>139</v>
      </c>
      <c r="E150" s="151" t="s">
        <v>194</v>
      </c>
      <c r="F150" s="152" t="s">
        <v>195</v>
      </c>
      <c r="G150" s="153" t="s">
        <v>163</v>
      </c>
      <c r="H150" s="154">
        <v>418</v>
      </c>
      <c r="I150" s="155"/>
      <c r="J150" s="156">
        <f>ROUND(I150*H150,2)</f>
        <v>0</v>
      </c>
      <c r="K150" s="152" t="s">
        <v>143</v>
      </c>
      <c r="L150" s="30"/>
      <c r="M150" s="157" t="s">
        <v>1</v>
      </c>
      <c r="N150" s="158" t="s">
        <v>42</v>
      </c>
      <c r="O150" s="53"/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61" t="s">
        <v>144</v>
      </c>
      <c r="AT150" s="161" t="s">
        <v>139</v>
      </c>
      <c r="AU150" s="161" t="s">
        <v>87</v>
      </c>
      <c r="AY150" s="15" t="s">
        <v>137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5" t="s">
        <v>85</v>
      </c>
      <c r="BK150" s="162">
        <f>ROUND(I150*H150,2)</f>
        <v>0</v>
      </c>
      <c r="BL150" s="15" t="s">
        <v>144</v>
      </c>
      <c r="BM150" s="161" t="s">
        <v>196</v>
      </c>
    </row>
    <row r="151" spans="2:65" s="1" customFormat="1" ht="16.5" customHeight="1">
      <c r="B151" s="149"/>
      <c r="C151" s="150" t="s">
        <v>197</v>
      </c>
      <c r="D151" s="150" t="s">
        <v>139</v>
      </c>
      <c r="E151" s="151" t="s">
        <v>198</v>
      </c>
      <c r="F151" s="152" t="s">
        <v>199</v>
      </c>
      <c r="G151" s="153" t="s">
        <v>163</v>
      </c>
      <c r="H151" s="154">
        <v>418</v>
      </c>
      <c r="I151" s="155"/>
      <c r="J151" s="156">
        <f>ROUND(I151*H151,2)</f>
        <v>0</v>
      </c>
      <c r="K151" s="152" t="s">
        <v>143</v>
      </c>
      <c r="L151" s="30"/>
      <c r="M151" s="157" t="s">
        <v>1</v>
      </c>
      <c r="N151" s="158" t="s">
        <v>42</v>
      </c>
      <c r="O151" s="53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144</v>
      </c>
      <c r="AT151" s="161" t="s">
        <v>139</v>
      </c>
      <c r="AU151" s="161" t="s">
        <v>87</v>
      </c>
      <c r="AY151" s="15" t="s">
        <v>137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5" t="s">
        <v>85</v>
      </c>
      <c r="BK151" s="162">
        <f>ROUND(I151*H151,2)</f>
        <v>0</v>
      </c>
      <c r="BL151" s="15" t="s">
        <v>144</v>
      </c>
      <c r="BM151" s="161" t="s">
        <v>200</v>
      </c>
    </row>
    <row r="152" spans="2:65" s="1" customFormat="1" ht="24" customHeight="1">
      <c r="B152" s="149"/>
      <c r="C152" s="150" t="s">
        <v>201</v>
      </c>
      <c r="D152" s="150" t="s">
        <v>139</v>
      </c>
      <c r="E152" s="151" t="s">
        <v>202</v>
      </c>
      <c r="F152" s="152" t="s">
        <v>203</v>
      </c>
      <c r="G152" s="153" t="s">
        <v>204</v>
      </c>
      <c r="H152" s="154">
        <v>752.4</v>
      </c>
      <c r="I152" s="155"/>
      <c r="J152" s="156">
        <f>ROUND(I152*H152,2)</f>
        <v>0</v>
      </c>
      <c r="K152" s="152" t="s">
        <v>143</v>
      </c>
      <c r="L152" s="30"/>
      <c r="M152" s="157" t="s">
        <v>1</v>
      </c>
      <c r="N152" s="158" t="s">
        <v>42</v>
      </c>
      <c r="O152" s="53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AR152" s="161" t="s">
        <v>144</v>
      </c>
      <c r="AT152" s="161" t="s">
        <v>139</v>
      </c>
      <c r="AU152" s="161" t="s">
        <v>87</v>
      </c>
      <c r="AY152" s="15" t="s">
        <v>137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5" t="s">
        <v>85</v>
      </c>
      <c r="BK152" s="162">
        <f>ROUND(I152*H152,2)</f>
        <v>0</v>
      </c>
      <c r="BL152" s="15" t="s">
        <v>144</v>
      </c>
      <c r="BM152" s="161" t="s">
        <v>205</v>
      </c>
    </row>
    <row r="153" spans="2:51" s="12" customFormat="1" ht="11.25">
      <c r="B153" s="163"/>
      <c r="D153" s="164" t="s">
        <v>165</v>
      </c>
      <c r="E153" s="165" t="s">
        <v>1</v>
      </c>
      <c r="F153" s="166" t="s">
        <v>206</v>
      </c>
      <c r="H153" s="167">
        <v>752.4</v>
      </c>
      <c r="I153" s="168"/>
      <c r="L153" s="163"/>
      <c r="M153" s="169"/>
      <c r="N153" s="170"/>
      <c r="O153" s="170"/>
      <c r="P153" s="170"/>
      <c r="Q153" s="170"/>
      <c r="R153" s="170"/>
      <c r="S153" s="170"/>
      <c r="T153" s="171"/>
      <c r="AT153" s="165" t="s">
        <v>165</v>
      </c>
      <c r="AU153" s="165" t="s">
        <v>87</v>
      </c>
      <c r="AV153" s="12" t="s">
        <v>87</v>
      </c>
      <c r="AW153" s="12" t="s">
        <v>33</v>
      </c>
      <c r="AX153" s="12" t="s">
        <v>85</v>
      </c>
      <c r="AY153" s="165" t="s">
        <v>137</v>
      </c>
    </row>
    <row r="154" spans="2:65" s="1" customFormat="1" ht="16.5" customHeight="1">
      <c r="B154" s="149"/>
      <c r="C154" s="150" t="s">
        <v>207</v>
      </c>
      <c r="D154" s="150" t="s">
        <v>139</v>
      </c>
      <c r="E154" s="151" t="s">
        <v>208</v>
      </c>
      <c r="F154" s="152" t="s">
        <v>209</v>
      </c>
      <c r="G154" s="153" t="s">
        <v>210</v>
      </c>
      <c r="H154" s="154">
        <v>788.5</v>
      </c>
      <c r="I154" s="155"/>
      <c r="J154" s="156">
        <f>ROUND(I154*H154,2)</f>
        <v>0</v>
      </c>
      <c r="K154" s="152" t="s">
        <v>143</v>
      </c>
      <c r="L154" s="30"/>
      <c r="M154" s="157" t="s">
        <v>1</v>
      </c>
      <c r="N154" s="158" t="s">
        <v>42</v>
      </c>
      <c r="O154" s="53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AR154" s="161" t="s">
        <v>144</v>
      </c>
      <c r="AT154" s="161" t="s">
        <v>139</v>
      </c>
      <c r="AU154" s="161" t="s">
        <v>87</v>
      </c>
      <c r="AY154" s="15" t="s">
        <v>137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5" t="s">
        <v>85</v>
      </c>
      <c r="BK154" s="162">
        <f>ROUND(I154*H154,2)</f>
        <v>0</v>
      </c>
      <c r="BL154" s="15" t="s">
        <v>144</v>
      </c>
      <c r="BM154" s="161" t="s">
        <v>211</v>
      </c>
    </row>
    <row r="155" spans="2:47" s="1" customFormat="1" ht="19.5">
      <c r="B155" s="30"/>
      <c r="D155" s="164" t="s">
        <v>182</v>
      </c>
      <c r="F155" s="180" t="s">
        <v>212</v>
      </c>
      <c r="I155" s="89"/>
      <c r="L155" s="30"/>
      <c r="M155" s="181"/>
      <c r="N155" s="53"/>
      <c r="O155" s="53"/>
      <c r="P155" s="53"/>
      <c r="Q155" s="53"/>
      <c r="R155" s="53"/>
      <c r="S155" s="53"/>
      <c r="T155" s="54"/>
      <c r="AT155" s="15" t="s">
        <v>182</v>
      </c>
      <c r="AU155" s="15" t="s">
        <v>87</v>
      </c>
    </row>
    <row r="156" spans="2:51" s="12" customFormat="1" ht="11.25">
      <c r="B156" s="163"/>
      <c r="D156" s="164" t="s">
        <v>165</v>
      </c>
      <c r="E156" s="165" t="s">
        <v>1</v>
      </c>
      <c r="F156" s="166" t="s">
        <v>213</v>
      </c>
      <c r="H156" s="167">
        <v>788.5</v>
      </c>
      <c r="I156" s="168"/>
      <c r="L156" s="163"/>
      <c r="M156" s="169"/>
      <c r="N156" s="170"/>
      <c r="O156" s="170"/>
      <c r="P156" s="170"/>
      <c r="Q156" s="170"/>
      <c r="R156" s="170"/>
      <c r="S156" s="170"/>
      <c r="T156" s="171"/>
      <c r="AT156" s="165" t="s">
        <v>165</v>
      </c>
      <c r="AU156" s="165" t="s">
        <v>87</v>
      </c>
      <c r="AV156" s="12" t="s">
        <v>87</v>
      </c>
      <c r="AW156" s="12" t="s">
        <v>33</v>
      </c>
      <c r="AX156" s="12" t="s">
        <v>85</v>
      </c>
      <c r="AY156" s="165" t="s">
        <v>137</v>
      </c>
    </row>
    <row r="157" spans="2:65" s="1" customFormat="1" ht="24" customHeight="1">
      <c r="B157" s="149"/>
      <c r="C157" s="150" t="s">
        <v>8</v>
      </c>
      <c r="D157" s="150" t="s">
        <v>139</v>
      </c>
      <c r="E157" s="151" t="s">
        <v>214</v>
      </c>
      <c r="F157" s="152" t="s">
        <v>215</v>
      </c>
      <c r="G157" s="153" t="s">
        <v>210</v>
      </c>
      <c r="H157" s="154">
        <v>788.5</v>
      </c>
      <c r="I157" s="155"/>
      <c r="J157" s="156">
        <f>ROUND(I157*H157,2)</f>
        <v>0</v>
      </c>
      <c r="K157" s="152" t="s">
        <v>143</v>
      </c>
      <c r="L157" s="30"/>
      <c r="M157" s="157" t="s">
        <v>1</v>
      </c>
      <c r="N157" s="158" t="s">
        <v>42</v>
      </c>
      <c r="O157" s="53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61" t="s">
        <v>144</v>
      </c>
      <c r="AT157" s="161" t="s">
        <v>139</v>
      </c>
      <c r="AU157" s="161" t="s">
        <v>87</v>
      </c>
      <c r="AY157" s="15" t="s">
        <v>137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5" t="s">
        <v>85</v>
      </c>
      <c r="BK157" s="162">
        <f>ROUND(I157*H157,2)</f>
        <v>0</v>
      </c>
      <c r="BL157" s="15" t="s">
        <v>144</v>
      </c>
      <c r="BM157" s="161" t="s">
        <v>216</v>
      </c>
    </row>
    <row r="158" spans="2:65" s="1" customFormat="1" ht="16.5" customHeight="1">
      <c r="B158" s="149"/>
      <c r="C158" s="182" t="s">
        <v>217</v>
      </c>
      <c r="D158" s="182" t="s">
        <v>218</v>
      </c>
      <c r="E158" s="183" t="s">
        <v>219</v>
      </c>
      <c r="F158" s="184" t="s">
        <v>220</v>
      </c>
      <c r="G158" s="185" t="s">
        <v>221</v>
      </c>
      <c r="H158" s="186">
        <v>11.828</v>
      </c>
      <c r="I158" s="187"/>
      <c r="J158" s="188">
        <f>ROUND(I158*H158,2)</f>
        <v>0</v>
      </c>
      <c r="K158" s="184" t="s">
        <v>143</v>
      </c>
      <c r="L158" s="189"/>
      <c r="M158" s="190" t="s">
        <v>1</v>
      </c>
      <c r="N158" s="191" t="s">
        <v>42</v>
      </c>
      <c r="O158" s="53"/>
      <c r="P158" s="159">
        <f>O158*H158</f>
        <v>0</v>
      </c>
      <c r="Q158" s="159">
        <v>0.001</v>
      </c>
      <c r="R158" s="159">
        <f>Q158*H158</f>
        <v>0.011828</v>
      </c>
      <c r="S158" s="159">
        <v>0</v>
      </c>
      <c r="T158" s="160">
        <f>S158*H158</f>
        <v>0</v>
      </c>
      <c r="AR158" s="161" t="s">
        <v>174</v>
      </c>
      <c r="AT158" s="161" t="s">
        <v>218</v>
      </c>
      <c r="AU158" s="161" t="s">
        <v>87</v>
      </c>
      <c r="AY158" s="15" t="s">
        <v>137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5" t="s">
        <v>85</v>
      </c>
      <c r="BK158" s="162">
        <f>ROUND(I158*H158,2)</f>
        <v>0</v>
      </c>
      <c r="BL158" s="15" t="s">
        <v>144</v>
      </c>
      <c r="BM158" s="161" t="s">
        <v>222</v>
      </c>
    </row>
    <row r="159" spans="2:51" s="12" customFormat="1" ht="11.25">
      <c r="B159" s="163"/>
      <c r="D159" s="164" t="s">
        <v>165</v>
      </c>
      <c r="F159" s="166" t="s">
        <v>223</v>
      </c>
      <c r="H159" s="167">
        <v>11.828</v>
      </c>
      <c r="I159" s="168"/>
      <c r="L159" s="163"/>
      <c r="M159" s="169"/>
      <c r="N159" s="170"/>
      <c r="O159" s="170"/>
      <c r="P159" s="170"/>
      <c r="Q159" s="170"/>
      <c r="R159" s="170"/>
      <c r="S159" s="170"/>
      <c r="T159" s="171"/>
      <c r="AT159" s="165" t="s">
        <v>165</v>
      </c>
      <c r="AU159" s="165" t="s">
        <v>87</v>
      </c>
      <c r="AV159" s="12" t="s">
        <v>87</v>
      </c>
      <c r="AW159" s="12" t="s">
        <v>3</v>
      </c>
      <c r="AX159" s="12" t="s">
        <v>85</v>
      </c>
      <c r="AY159" s="165" t="s">
        <v>137</v>
      </c>
    </row>
    <row r="160" spans="2:63" s="11" customFormat="1" ht="22.9" customHeight="1">
      <c r="B160" s="136"/>
      <c r="D160" s="137" t="s">
        <v>76</v>
      </c>
      <c r="E160" s="147" t="s">
        <v>87</v>
      </c>
      <c r="F160" s="147" t="s">
        <v>224</v>
      </c>
      <c r="I160" s="139"/>
      <c r="J160" s="148">
        <f>BK160</f>
        <v>0</v>
      </c>
      <c r="L160" s="136"/>
      <c r="M160" s="141"/>
      <c r="N160" s="142"/>
      <c r="O160" s="142"/>
      <c r="P160" s="143">
        <f>P161</f>
        <v>0</v>
      </c>
      <c r="Q160" s="142"/>
      <c r="R160" s="143">
        <f>R161</f>
        <v>0</v>
      </c>
      <c r="S160" s="142"/>
      <c r="T160" s="144">
        <f>T161</f>
        <v>0</v>
      </c>
      <c r="AR160" s="137" t="s">
        <v>85</v>
      </c>
      <c r="AT160" s="145" t="s">
        <v>76</v>
      </c>
      <c r="AU160" s="145" t="s">
        <v>85</v>
      </c>
      <c r="AY160" s="137" t="s">
        <v>137</v>
      </c>
      <c r="BK160" s="146">
        <f>BK161</f>
        <v>0</v>
      </c>
    </row>
    <row r="161" spans="2:65" s="1" customFormat="1" ht="24" customHeight="1">
      <c r="B161" s="149"/>
      <c r="C161" s="150" t="s">
        <v>225</v>
      </c>
      <c r="D161" s="150" t="s">
        <v>139</v>
      </c>
      <c r="E161" s="151" t="s">
        <v>226</v>
      </c>
      <c r="F161" s="152" t="s">
        <v>227</v>
      </c>
      <c r="G161" s="153" t="s">
        <v>210</v>
      </c>
      <c r="H161" s="154">
        <v>934.8</v>
      </c>
      <c r="I161" s="155"/>
      <c r="J161" s="156">
        <f>ROUND(I161*H161,2)</f>
        <v>0</v>
      </c>
      <c r="K161" s="152" t="s">
        <v>228</v>
      </c>
      <c r="L161" s="30"/>
      <c r="M161" s="157" t="s">
        <v>1</v>
      </c>
      <c r="N161" s="158" t="s">
        <v>42</v>
      </c>
      <c r="O161" s="53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61" t="s">
        <v>144</v>
      </c>
      <c r="AT161" s="161" t="s">
        <v>139</v>
      </c>
      <c r="AU161" s="161" t="s">
        <v>87</v>
      </c>
      <c r="AY161" s="15" t="s">
        <v>137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5" t="s">
        <v>85</v>
      </c>
      <c r="BK161" s="162">
        <f>ROUND(I161*H161,2)</f>
        <v>0</v>
      </c>
      <c r="BL161" s="15" t="s">
        <v>144</v>
      </c>
      <c r="BM161" s="161" t="s">
        <v>229</v>
      </c>
    </row>
    <row r="162" spans="2:63" s="11" customFormat="1" ht="22.9" customHeight="1">
      <c r="B162" s="136"/>
      <c r="D162" s="137" t="s">
        <v>76</v>
      </c>
      <c r="E162" s="147" t="s">
        <v>144</v>
      </c>
      <c r="F162" s="147" t="s">
        <v>230</v>
      </c>
      <c r="I162" s="139"/>
      <c r="J162" s="148">
        <f>BK162</f>
        <v>0</v>
      </c>
      <c r="L162" s="136"/>
      <c r="M162" s="141"/>
      <c r="N162" s="142"/>
      <c r="O162" s="142"/>
      <c r="P162" s="143">
        <f>SUM(P163:P167)</f>
        <v>0</v>
      </c>
      <c r="Q162" s="142"/>
      <c r="R162" s="143">
        <f>SUM(R163:R167)</f>
        <v>0</v>
      </c>
      <c r="S162" s="142"/>
      <c r="T162" s="144">
        <f>SUM(T163:T167)</f>
        <v>0</v>
      </c>
      <c r="AR162" s="137" t="s">
        <v>85</v>
      </c>
      <c r="AT162" s="145" t="s">
        <v>76</v>
      </c>
      <c r="AU162" s="145" t="s">
        <v>85</v>
      </c>
      <c r="AY162" s="137" t="s">
        <v>137</v>
      </c>
      <c r="BK162" s="146">
        <f>SUM(BK163:BK167)</f>
        <v>0</v>
      </c>
    </row>
    <row r="163" spans="2:65" s="1" customFormat="1" ht="24" customHeight="1">
      <c r="B163" s="149"/>
      <c r="C163" s="150" t="s">
        <v>231</v>
      </c>
      <c r="D163" s="150" t="s">
        <v>139</v>
      </c>
      <c r="E163" s="151" t="s">
        <v>232</v>
      </c>
      <c r="F163" s="152" t="s">
        <v>233</v>
      </c>
      <c r="G163" s="153" t="s">
        <v>210</v>
      </c>
      <c r="H163" s="154">
        <v>934.8</v>
      </c>
      <c r="I163" s="155"/>
      <c r="J163" s="156">
        <f>ROUND(I163*H163,2)</f>
        <v>0</v>
      </c>
      <c r="K163" s="152" t="s">
        <v>143</v>
      </c>
      <c r="L163" s="30"/>
      <c r="M163" s="157" t="s">
        <v>1</v>
      </c>
      <c r="N163" s="158" t="s">
        <v>42</v>
      </c>
      <c r="O163" s="53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144</v>
      </c>
      <c r="AT163" s="161" t="s">
        <v>139</v>
      </c>
      <c r="AU163" s="161" t="s">
        <v>87</v>
      </c>
      <c r="AY163" s="15" t="s">
        <v>137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5" t="s">
        <v>85</v>
      </c>
      <c r="BK163" s="162">
        <f>ROUND(I163*H163,2)</f>
        <v>0</v>
      </c>
      <c r="BL163" s="15" t="s">
        <v>144</v>
      </c>
      <c r="BM163" s="161" t="s">
        <v>234</v>
      </c>
    </row>
    <row r="164" spans="2:51" s="12" customFormat="1" ht="11.25">
      <c r="B164" s="163"/>
      <c r="D164" s="164" t="s">
        <v>165</v>
      </c>
      <c r="E164" s="165" t="s">
        <v>1</v>
      </c>
      <c r="F164" s="166" t="s">
        <v>235</v>
      </c>
      <c r="H164" s="167">
        <v>873.5</v>
      </c>
      <c r="I164" s="168"/>
      <c r="L164" s="163"/>
      <c r="M164" s="169"/>
      <c r="N164" s="170"/>
      <c r="O164" s="170"/>
      <c r="P164" s="170"/>
      <c r="Q164" s="170"/>
      <c r="R164" s="170"/>
      <c r="S164" s="170"/>
      <c r="T164" s="171"/>
      <c r="AT164" s="165" t="s">
        <v>165</v>
      </c>
      <c r="AU164" s="165" t="s">
        <v>87</v>
      </c>
      <c r="AV164" s="12" t="s">
        <v>87</v>
      </c>
      <c r="AW164" s="12" t="s">
        <v>33</v>
      </c>
      <c r="AX164" s="12" t="s">
        <v>77</v>
      </c>
      <c r="AY164" s="165" t="s">
        <v>137</v>
      </c>
    </row>
    <row r="165" spans="2:51" s="12" customFormat="1" ht="11.25">
      <c r="B165" s="163"/>
      <c r="D165" s="164" t="s">
        <v>165</v>
      </c>
      <c r="E165" s="165" t="s">
        <v>1</v>
      </c>
      <c r="F165" s="166" t="s">
        <v>236</v>
      </c>
      <c r="H165" s="167">
        <v>61.3</v>
      </c>
      <c r="I165" s="168"/>
      <c r="L165" s="163"/>
      <c r="M165" s="169"/>
      <c r="N165" s="170"/>
      <c r="O165" s="170"/>
      <c r="P165" s="170"/>
      <c r="Q165" s="170"/>
      <c r="R165" s="170"/>
      <c r="S165" s="170"/>
      <c r="T165" s="171"/>
      <c r="AT165" s="165" t="s">
        <v>165</v>
      </c>
      <c r="AU165" s="165" t="s">
        <v>87</v>
      </c>
      <c r="AV165" s="12" t="s">
        <v>87</v>
      </c>
      <c r="AW165" s="12" t="s">
        <v>33</v>
      </c>
      <c r="AX165" s="12" t="s">
        <v>77</v>
      </c>
      <c r="AY165" s="165" t="s">
        <v>137</v>
      </c>
    </row>
    <row r="166" spans="2:51" s="13" customFormat="1" ht="11.25">
      <c r="B166" s="172"/>
      <c r="D166" s="164" t="s">
        <v>165</v>
      </c>
      <c r="E166" s="173" t="s">
        <v>1</v>
      </c>
      <c r="F166" s="174" t="s">
        <v>168</v>
      </c>
      <c r="H166" s="175">
        <v>934.8</v>
      </c>
      <c r="I166" s="176"/>
      <c r="L166" s="172"/>
      <c r="M166" s="177"/>
      <c r="N166" s="178"/>
      <c r="O166" s="178"/>
      <c r="P166" s="178"/>
      <c r="Q166" s="178"/>
      <c r="R166" s="178"/>
      <c r="S166" s="178"/>
      <c r="T166" s="179"/>
      <c r="AT166" s="173" t="s">
        <v>165</v>
      </c>
      <c r="AU166" s="173" t="s">
        <v>87</v>
      </c>
      <c r="AV166" s="13" t="s">
        <v>144</v>
      </c>
      <c r="AW166" s="13" t="s">
        <v>33</v>
      </c>
      <c r="AX166" s="13" t="s">
        <v>85</v>
      </c>
      <c r="AY166" s="173" t="s">
        <v>137</v>
      </c>
    </row>
    <row r="167" spans="2:65" s="1" customFormat="1" ht="24" customHeight="1">
      <c r="B167" s="149"/>
      <c r="C167" s="150" t="s">
        <v>237</v>
      </c>
      <c r="D167" s="150" t="s">
        <v>139</v>
      </c>
      <c r="E167" s="151" t="s">
        <v>238</v>
      </c>
      <c r="F167" s="152" t="s">
        <v>239</v>
      </c>
      <c r="G167" s="153" t="s">
        <v>210</v>
      </c>
      <c r="H167" s="154">
        <v>873.5</v>
      </c>
      <c r="I167" s="155"/>
      <c r="J167" s="156">
        <f>ROUND(I167*H167,2)</f>
        <v>0</v>
      </c>
      <c r="K167" s="152" t="s">
        <v>143</v>
      </c>
      <c r="L167" s="30"/>
      <c r="M167" s="157" t="s">
        <v>1</v>
      </c>
      <c r="N167" s="158" t="s">
        <v>42</v>
      </c>
      <c r="O167" s="53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AR167" s="161" t="s">
        <v>144</v>
      </c>
      <c r="AT167" s="161" t="s">
        <v>139</v>
      </c>
      <c r="AU167" s="161" t="s">
        <v>87</v>
      </c>
      <c r="AY167" s="15" t="s">
        <v>137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5" t="s">
        <v>85</v>
      </c>
      <c r="BK167" s="162">
        <f>ROUND(I167*H167,2)</f>
        <v>0</v>
      </c>
      <c r="BL167" s="15" t="s">
        <v>144</v>
      </c>
      <c r="BM167" s="161" t="s">
        <v>240</v>
      </c>
    </row>
    <row r="168" spans="2:63" s="11" customFormat="1" ht="22.9" customHeight="1">
      <c r="B168" s="136"/>
      <c r="D168" s="137" t="s">
        <v>76</v>
      </c>
      <c r="E168" s="147" t="s">
        <v>156</v>
      </c>
      <c r="F168" s="147" t="s">
        <v>241</v>
      </c>
      <c r="I168" s="139"/>
      <c r="J168" s="148">
        <f>BK168</f>
        <v>0</v>
      </c>
      <c r="L168" s="136"/>
      <c r="M168" s="141"/>
      <c r="N168" s="142"/>
      <c r="O168" s="142"/>
      <c r="P168" s="143">
        <f>SUM(P169:P195)</f>
        <v>0</v>
      </c>
      <c r="Q168" s="142"/>
      <c r="R168" s="143">
        <f>SUM(R169:R195)</f>
        <v>72.04265</v>
      </c>
      <c r="S168" s="142"/>
      <c r="T168" s="144">
        <f>SUM(T169:T195)</f>
        <v>0</v>
      </c>
      <c r="AR168" s="137" t="s">
        <v>85</v>
      </c>
      <c r="AT168" s="145" t="s">
        <v>76</v>
      </c>
      <c r="AU168" s="145" t="s">
        <v>85</v>
      </c>
      <c r="AY168" s="137" t="s">
        <v>137</v>
      </c>
      <c r="BK168" s="146">
        <f>SUM(BK169:BK195)</f>
        <v>0</v>
      </c>
    </row>
    <row r="169" spans="2:65" s="1" customFormat="1" ht="24" customHeight="1">
      <c r="B169" s="149"/>
      <c r="C169" s="150" t="s">
        <v>242</v>
      </c>
      <c r="D169" s="150" t="s">
        <v>139</v>
      </c>
      <c r="E169" s="151" t="s">
        <v>243</v>
      </c>
      <c r="F169" s="152" t="s">
        <v>244</v>
      </c>
      <c r="G169" s="153" t="s">
        <v>210</v>
      </c>
      <c r="H169" s="154">
        <v>934.8</v>
      </c>
      <c r="I169" s="155"/>
      <c r="J169" s="156">
        <f>ROUND(I169*H169,2)</f>
        <v>0</v>
      </c>
      <c r="K169" s="152" t="s">
        <v>143</v>
      </c>
      <c r="L169" s="30"/>
      <c r="M169" s="157" t="s">
        <v>1</v>
      </c>
      <c r="N169" s="158" t="s">
        <v>42</v>
      </c>
      <c r="O169" s="53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AR169" s="161" t="s">
        <v>144</v>
      </c>
      <c r="AT169" s="161" t="s">
        <v>139</v>
      </c>
      <c r="AU169" s="161" t="s">
        <v>87</v>
      </c>
      <c r="AY169" s="15" t="s">
        <v>137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5" t="s">
        <v>85</v>
      </c>
      <c r="BK169" s="162">
        <f>ROUND(I169*H169,2)</f>
        <v>0</v>
      </c>
      <c r="BL169" s="15" t="s">
        <v>144</v>
      </c>
      <c r="BM169" s="161" t="s">
        <v>245</v>
      </c>
    </row>
    <row r="170" spans="2:65" s="1" customFormat="1" ht="24" customHeight="1">
      <c r="B170" s="149"/>
      <c r="C170" s="150" t="s">
        <v>7</v>
      </c>
      <c r="D170" s="150" t="s">
        <v>139</v>
      </c>
      <c r="E170" s="151" t="s">
        <v>246</v>
      </c>
      <c r="F170" s="152" t="s">
        <v>247</v>
      </c>
      <c r="G170" s="153" t="s">
        <v>210</v>
      </c>
      <c r="H170" s="154">
        <v>934.8</v>
      </c>
      <c r="I170" s="155"/>
      <c r="J170" s="156">
        <f>ROUND(I170*H170,2)</f>
        <v>0</v>
      </c>
      <c r="K170" s="152" t="s">
        <v>143</v>
      </c>
      <c r="L170" s="30"/>
      <c r="M170" s="157" t="s">
        <v>1</v>
      </c>
      <c r="N170" s="158" t="s">
        <v>42</v>
      </c>
      <c r="O170" s="53"/>
      <c r="P170" s="159">
        <f>O170*H170</f>
        <v>0</v>
      </c>
      <c r="Q170" s="159">
        <v>0</v>
      </c>
      <c r="R170" s="159">
        <f>Q170*H170</f>
        <v>0</v>
      </c>
      <c r="S170" s="159">
        <v>0</v>
      </c>
      <c r="T170" s="160">
        <f>S170*H170</f>
        <v>0</v>
      </c>
      <c r="AR170" s="161" t="s">
        <v>144</v>
      </c>
      <c r="AT170" s="161" t="s">
        <v>139</v>
      </c>
      <c r="AU170" s="161" t="s">
        <v>87</v>
      </c>
      <c r="AY170" s="15" t="s">
        <v>137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5" t="s">
        <v>85</v>
      </c>
      <c r="BK170" s="162">
        <f>ROUND(I170*H170,2)</f>
        <v>0</v>
      </c>
      <c r="BL170" s="15" t="s">
        <v>144</v>
      </c>
      <c r="BM170" s="161" t="s">
        <v>248</v>
      </c>
    </row>
    <row r="171" spans="2:65" s="1" customFormat="1" ht="16.5" customHeight="1">
      <c r="B171" s="149"/>
      <c r="C171" s="150" t="s">
        <v>249</v>
      </c>
      <c r="D171" s="150" t="s">
        <v>139</v>
      </c>
      <c r="E171" s="151" t="s">
        <v>250</v>
      </c>
      <c r="F171" s="152" t="s">
        <v>251</v>
      </c>
      <c r="G171" s="153" t="s">
        <v>210</v>
      </c>
      <c r="H171" s="154">
        <v>934.8</v>
      </c>
      <c r="I171" s="155"/>
      <c r="J171" s="156">
        <f>ROUND(I171*H171,2)</f>
        <v>0</v>
      </c>
      <c r="K171" s="152" t="s">
        <v>143</v>
      </c>
      <c r="L171" s="30"/>
      <c r="M171" s="157" t="s">
        <v>1</v>
      </c>
      <c r="N171" s="158" t="s">
        <v>42</v>
      </c>
      <c r="O171" s="53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144</v>
      </c>
      <c r="AT171" s="161" t="s">
        <v>139</v>
      </c>
      <c r="AU171" s="161" t="s">
        <v>87</v>
      </c>
      <c r="AY171" s="15" t="s">
        <v>137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5" t="s">
        <v>85</v>
      </c>
      <c r="BK171" s="162">
        <f>ROUND(I171*H171,2)</f>
        <v>0</v>
      </c>
      <c r="BL171" s="15" t="s">
        <v>144</v>
      </c>
      <c r="BM171" s="161" t="s">
        <v>252</v>
      </c>
    </row>
    <row r="172" spans="2:65" s="1" customFormat="1" ht="16.5" customHeight="1">
      <c r="B172" s="149"/>
      <c r="C172" s="150" t="s">
        <v>253</v>
      </c>
      <c r="D172" s="150" t="s">
        <v>139</v>
      </c>
      <c r="E172" s="151" t="s">
        <v>254</v>
      </c>
      <c r="F172" s="152" t="s">
        <v>255</v>
      </c>
      <c r="G172" s="153" t="s">
        <v>210</v>
      </c>
      <c r="H172" s="154">
        <v>934.8</v>
      </c>
      <c r="I172" s="155"/>
      <c r="J172" s="156">
        <f>ROUND(I172*H172,2)</f>
        <v>0</v>
      </c>
      <c r="K172" s="152" t="s">
        <v>143</v>
      </c>
      <c r="L172" s="30"/>
      <c r="M172" s="157" t="s">
        <v>1</v>
      </c>
      <c r="N172" s="158" t="s">
        <v>42</v>
      </c>
      <c r="O172" s="53"/>
      <c r="P172" s="159">
        <f>O172*H172</f>
        <v>0</v>
      </c>
      <c r="Q172" s="159">
        <v>0</v>
      </c>
      <c r="R172" s="159">
        <f>Q172*H172</f>
        <v>0</v>
      </c>
      <c r="S172" s="159">
        <v>0</v>
      </c>
      <c r="T172" s="160">
        <f>S172*H172</f>
        <v>0</v>
      </c>
      <c r="AR172" s="161" t="s">
        <v>144</v>
      </c>
      <c r="AT172" s="161" t="s">
        <v>139</v>
      </c>
      <c r="AU172" s="161" t="s">
        <v>87</v>
      </c>
      <c r="AY172" s="15" t="s">
        <v>137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5" t="s">
        <v>85</v>
      </c>
      <c r="BK172" s="162">
        <f>ROUND(I172*H172,2)</f>
        <v>0</v>
      </c>
      <c r="BL172" s="15" t="s">
        <v>144</v>
      </c>
      <c r="BM172" s="161" t="s">
        <v>256</v>
      </c>
    </row>
    <row r="173" spans="2:65" s="1" customFormat="1" ht="24" customHeight="1">
      <c r="B173" s="149"/>
      <c r="C173" s="150" t="s">
        <v>257</v>
      </c>
      <c r="D173" s="150" t="s">
        <v>139</v>
      </c>
      <c r="E173" s="151" t="s">
        <v>258</v>
      </c>
      <c r="F173" s="152" t="s">
        <v>259</v>
      </c>
      <c r="G173" s="153" t="s">
        <v>210</v>
      </c>
      <c r="H173" s="154">
        <v>934.8</v>
      </c>
      <c r="I173" s="155"/>
      <c r="J173" s="156">
        <f>ROUND(I173*H173,2)</f>
        <v>0</v>
      </c>
      <c r="K173" s="152" t="s">
        <v>143</v>
      </c>
      <c r="L173" s="30"/>
      <c r="M173" s="157" t="s">
        <v>1</v>
      </c>
      <c r="N173" s="158" t="s">
        <v>42</v>
      </c>
      <c r="O173" s="53"/>
      <c r="P173" s="159">
        <f>O173*H173</f>
        <v>0</v>
      </c>
      <c r="Q173" s="159">
        <v>0.04</v>
      </c>
      <c r="R173" s="159">
        <f>Q173*H173</f>
        <v>37.391999999999996</v>
      </c>
      <c r="S173" s="159">
        <v>0</v>
      </c>
      <c r="T173" s="160">
        <f>S173*H173</f>
        <v>0</v>
      </c>
      <c r="AR173" s="161" t="s">
        <v>144</v>
      </c>
      <c r="AT173" s="161" t="s">
        <v>139</v>
      </c>
      <c r="AU173" s="161" t="s">
        <v>87</v>
      </c>
      <c r="AY173" s="15" t="s">
        <v>137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5" t="s">
        <v>85</v>
      </c>
      <c r="BK173" s="162">
        <f>ROUND(I173*H173,2)</f>
        <v>0</v>
      </c>
      <c r="BL173" s="15" t="s">
        <v>144</v>
      </c>
      <c r="BM173" s="161" t="s">
        <v>260</v>
      </c>
    </row>
    <row r="174" spans="2:51" s="12" customFormat="1" ht="11.25">
      <c r="B174" s="163"/>
      <c r="D174" s="164" t="s">
        <v>165</v>
      </c>
      <c r="E174" s="165" t="s">
        <v>1</v>
      </c>
      <c r="F174" s="166" t="s">
        <v>261</v>
      </c>
      <c r="H174" s="167">
        <v>873.5</v>
      </c>
      <c r="I174" s="168"/>
      <c r="L174" s="163"/>
      <c r="M174" s="169"/>
      <c r="N174" s="170"/>
      <c r="O174" s="170"/>
      <c r="P174" s="170"/>
      <c r="Q174" s="170"/>
      <c r="R174" s="170"/>
      <c r="S174" s="170"/>
      <c r="T174" s="171"/>
      <c r="AT174" s="165" t="s">
        <v>165</v>
      </c>
      <c r="AU174" s="165" t="s">
        <v>87</v>
      </c>
      <c r="AV174" s="12" t="s">
        <v>87</v>
      </c>
      <c r="AW174" s="12" t="s">
        <v>33</v>
      </c>
      <c r="AX174" s="12" t="s">
        <v>77</v>
      </c>
      <c r="AY174" s="165" t="s">
        <v>137</v>
      </c>
    </row>
    <row r="175" spans="2:51" s="12" customFormat="1" ht="11.25">
      <c r="B175" s="163"/>
      <c r="D175" s="164" t="s">
        <v>165</v>
      </c>
      <c r="E175" s="165" t="s">
        <v>1</v>
      </c>
      <c r="F175" s="166" t="s">
        <v>236</v>
      </c>
      <c r="H175" s="167">
        <v>61.3</v>
      </c>
      <c r="I175" s="168"/>
      <c r="L175" s="163"/>
      <c r="M175" s="169"/>
      <c r="N175" s="170"/>
      <c r="O175" s="170"/>
      <c r="P175" s="170"/>
      <c r="Q175" s="170"/>
      <c r="R175" s="170"/>
      <c r="S175" s="170"/>
      <c r="T175" s="171"/>
      <c r="AT175" s="165" t="s">
        <v>165</v>
      </c>
      <c r="AU175" s="165" t="s">
        <v>87</v>
      </c>
      <c r="AV175" s="12" t="s">
        <v>87</v>
      </c>
      <c r="AW175" s="12" t="s">
        <v>33</v>
      </c>
      <c r="AX175" s="12" t="s">
        <v>77</v>
      </c>
      <c r="AY175" s="165" t="s">
        <v>137</v>
      </c>
    </row>
    <row r="176" spans="2:51" s="13" customFormat="1" ht="11.25">
      <c r="B176" s="172"/>
      <c r="D176" s="164" t="s">
        <v>165</v>
      </c>
      <c r="E176" s="173" t="s">
        <v>1</v>
      </c>
      <c r="F176" s="174" t="s">
        <v>168</v>
      </c>
      <c r="H176" s="175">
        <v>934.8</v>
      </c>
      <c r="I176" s="176"/>
      <c r="L176" s="172"/>
      <c r="M176" s="177"/>
      <c r="N176" s="178"/>
      <c r="O176" s="178"/>
      <c r="P176" s="178"/>
      <c r="Q176" s="178"/>
      <c r="R176" s="178"/>
      <c r="S176" s="178"/>
      <c r="T176" s="179"/>
      <c r="AT176" s="173" t="s">
        <v>165</v>
      </c>
      <c r="AU176" s="173" t="s">
        <v>87</v>
      </c>
      <c r="AV176" s="13" t="s">
        <v>144</v>
      </c>
      <c r="AW176" s="13" t="s">
        <v>33</v>
      </c>
      <c r="AX176" s="13" t="s">
        <v>85</v>
      </c>
      <c r="AY176" s="173" t="s">
        <v>137</v>
      </c>
    </row>
    <row r="177" spans="2:65" s="1" customFormat="1" ht="16.5" customHeight="1">
      <c r="B177" s="149"/>
      <c r="C177" s="182" t="s">
        <v>262</v>
      </c>
      <c r="D177" s="182" t="s">
        <v>218</v>
      </c>
      <c r="E177" s="183" t="s">
        <v>263</v>
      </c>
      <c r="F177" s="184" t="s">
        <v>264</v>
      </c>
      <c r="G177" s="185" t="s">
        <v>210</v>
      </c>
      <c r="H177" s="186">
        <v>945</v>
      </c>
      <c r="I177" s="187"/>
      <c r="J177" s="188">
        <f>ROUND(I177*H177,2)</f>
        <v>0</v>
      </c>
      <c r="K177" s="184" t="s">
        <v>1</v>
      </c>
      <c r="L177" s="189"/>
      <c r="M177" s="190" t="s">
        <v>1</v>
      </c>
      <c r="N177" s="191" t="s">
        <v>42</v>
      </c>
      <c r="O177" s="53"/>
      <c r="P177" s="159">
        <f>O177*H177</f>
        <v>0</v>
      </c>
      <c r="Q177" s="159">
        <v>0.027</v>
      </c>
      <c r="R177" s="159">
        <f>Q177*H177</f>
        <v>25.515</v>
      </c>
      <c r="S177" s="159">
        <v>0</v>
      </c>
      <c r="T177" s="160">
        <f>S177*H177</f>
        <v>0</v>
      </c>
      <c r="AR177" s="161" t="s">
        <v>174</v>
      </c>
      <c r="AT177" s="161" t="s">
        <v>218</v>
      </c>
      <c r="AU177" s="161" t="s">
        <v>87</v>
      </c>
      <c r="AY177" s="15" t="s">
        <v>137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5" t="s">
        <v>85</v>
      </c>
      <c r="BK177" s="162">
        <f>ROUND(I177*H177,2)</f>
        <v>0</v>
      </c>
      <c r="BL177" s="15" t="s">
        <v>144</v>
      </c>
      <c r="BM177" s="161" t="s">
        <v>265</v>
      </c>
    </row>
    <row r="178" spans="2:51" s="12" customFormat="1" ht="11.25">
      <c r="B178" s="163"/>
      <c r="D178" s="164" t="s">
        <v>165</v>
      </c>
      <c r="E178" s="165" t="s">
        <v>1</v>
      </c>
      <c r="F178" s="166" t="s">
        <v>266</v>
      </c>
      <c r="H178" s="167">
        <v>944.148</v>
      </c>
      <c r="I178" s="168"/>
      <c r="L178" s="163"/>
      <c r="M178" s="169"/>
      <c r="N178" s="170"/>
      <c r="O178" s="170"/>
      <c r="P178" s="170"/>
      <c r="Q178" s="170"/>
      <c r="R178" s="170"/>
      <c r="S178" s="170"/>
      <c r="T178" s="171"/>
      <c r="AT178" s="165" t="s">
        <v>165</v>
      </c>
      <c r="AU178" s="165" t="s">
        <v>87</v>
      </c>
      <c r="AV178" s="12" t="s">
        <v>87</v>
      </c>
      <c r="AW178" s="12" t="s">
        <v>33</v>
      </c>
      <c r="AX178" s="12" t="s">
        <v>77</v>
      </c>
      <c r="AY178" s="165" t="s">
        <v>137</v>
      </c>
    </row>
    <row r="179" spans="2:51" s="12" customFormat="1" ht="11.25">
      <c r="B179" s="163"/>
      <c r="D179" s="164" t="s">
        <v>165</v>
      </c>
      <c r="E179" s="165" t="s">
        <v>1</v>
      </c>
      <c r="F179" s="166" t="s">
        <v>267</v>
      </c>
      <c r="H179" s="167">
        <v>945</v>
      </c>
      <c r="I179" s="168"/>
      <c r="L179" s="163"/>
      <c r="M179" s="169"/>
      <c r="N179" s="170"/>
      <c r="O179" s="170"/>
      <c r="P179" s="170"/>
      <c r="Q179" s="170"/>
      <c r="R179" s="170"/>
      <c r="S179" s="170"/>
      <c r="T179" s="171"/>
      <c r="AT179" s="165" t="s">
        <v>165</v>
      </c>
      <c r="AU179" s="165" t="s">
        <v>87</v>
      </c>
      <c r="AV179" s="12" t="s">
        <v>87</v>
      </c>
      <c r="AW179" s="12" t="s">
        <v>33</v>
      </c>
      <c r="AX179" s="12" t="s">
        <v>85</v>
      </c>
      <c r="AY179" s="165" t="s">
        <v>137</v>
      </c>
    </row>
    <row r="180" spans="2:65" s="1" customFormat="1" ht="16.5" customHeight="1">
      <c r="B180" s="149"/>
      <c r="C180" s="150" t="s">
        <v>268</v>
      </c>
      <c r="D180" s="150" t="s">
        <v>139</v>
      </c>
      <c r="E180" s="151" t="s">
        <v>269</v>
      </c>
      <c r="F180" s="152" t="s">
        <v>270</v>
      </c>
      <c r="G180" s="153" t="s">
        <v>210</v>
      </c>
      <c r="H180" s="154">
        <v>146.3</v>
      </c>
      <c r="I180" s="155"/>
      <c r="J180" s="156">
        <f>ROUND(I180*H180,2)</f>
        <v>0</v>
      </c>
      <c r="K180" s="152" t="s">
        <v>1</v>
      </c>
      <c r="L180" s="30"/>
      <c r="M180" s="157" t="s">
        <v>1</v>
      </c>
      <c r="N180" s="158" t="s">
        <v>42</v>
      </c>
      <c r="O180" s="53"/>
      <c r="P180" s="159">
        <f>O180*H180</f>
        <v>0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AR180" s="161" t="s">
        <v>144</v>
      </c>
      <c r="AT180" s="161" t="s">
        <v>139</v>
      </c>
      <c r="AU180" s="161" t="s">
        <v>87</v>
      </c>
      <c r="AY180" s="15" t="s">
        <v>137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5" t="s">
        <v>85</v>
      </c>
      <c r="BK180" s="162">
        <f>ROUND(I180*H180,2)</f>
        <v>0</v>
      </c>
      <c r="BL180" s="15" t="s">
        <v>144</v>
      </c>
      <c r="BM180" s="161" t="s">
        <v>271</v>
      </c>
    </row>
    <row r="181" spans="2:51" s="12" customFormat="1" ht="11.25">
      <c r="B181" s="163"/>
      <c r="D181" s="164" t="s">
        <v>165</v>
      </c>
      <c r="E181" s="165" t="s">
        <v>1</v>
      </c>
      <c r="F181" s="166" t="s">
        <v>272</v>
      </c>
      <c r="H181" s="167">
        <v>61.3</v>
      </c>
      <c r="I181" s="168"/>
      <c r="L181" s="163"/>
      <c r="M181" s="169"/>
      <c r="N181" s="170"/>
      <c r="O181" s="170"/>
      <c r="P181" s="170"/>
      <c r="Q181" s="170"/>
      <c r="R181" s="170"/>
      <c r="S181" s="170"/>
      <c r="T181" s="171"/>
      <c r="AT181" s="165" t="s">
        <v>165</v>
      </c>
      <c r="AU181" s="165" t="s">
        <v>87</v>
      </c>
      <c r="AV181" s="12" t="s">
        <v>87</v>
      </c>
      <c r="AW181" s="12" t="s">
        <v>33</v>
      </c>
      <c r="AX181" s="12" t="s">
        <v>77</v>
      </c>
      <c r="AY181" s="165" t="s">
        <v>137</v>
      </c>
    </row>
    <row r="182" spans="2:51" s="12" customFormat="1" ht="11.25">
      <c r="B182" s="163"/>
      <c r="D182" s="164" t="s">
        <v>165</v>
      </c>
      <c r="E182" s="165" t="s">
        <v>1</v>
      </c>
      <c r="F182" s="166" t="s">
        <v>273</v>
      </c>
      <c r="H182" s="167">
        <v>85</v>
      </c>
      <c r="I182" s="168"/>
      <c r="L182" s="163"/>
      <c r="M182" s="169"/>
      <c r="N182" s="170"/>
      <c r="O182" s="170"/>
      <c r="P182" s="170"/>
      <c r="Q182" s="170"/>
      <c r="R182" s="170"/>
      <c r="S182" s="170"/>
      <c r="T182" s="171"/>
      <c r="AT182" s="165" t="s">
        <v>165</v>
      </c>
      <c r="AU182" s="165" t="s">
        <v>87</v>
      </c>
      <c r="AV182" s="12" t="s">
        <v>87</v>
      </c>
      <c r="AW182" s="12" t="s">
        <v>33</v>
      </c>
      <c r="AX182" s="12" t="s">
        <v>77</v>
      </c>
      <c r="AY182" s="165" t="s">
        <v>137</v>
      </c>
    </row>
    <row r="183" spans="2:51" s="13" customFormat="1" ht="11.25">
      <c r="B183" s="172"/>
      <c r="D183" s="164" t="s">
        <v>165</v>
      </c>
      <c r="E183" s="173" t="s">
        <v>1</v>
      </c>
      <c r="F183" s="174" t="s">
        <v>168</v>
      </c>
      <c r="H183" s="175">
        <v>146.3</v>
      </c>
      <c r="I183" s="176"/>
      <c r="L183" s="172"/>
      <c r="M183" s="177"/>
      <c r="N183" s="178"/>
      <c r="O183" s="178"/>
      <c r="P183" s="178"/>
      <c r="Q183" s="178"/>
      <c r="R183" s="178"/>
      <c r="S183" s="178"/>
      <c r="T183" s="179"/>
      <c r="AT183" s="173" t="s">
        <v>165</v>
      </c>
      <c r="AU183" s="173" t="s">
        <v>87</v>
      </c>
      <c r="AV183" s="13" t="s">
        <v>144</v>
      </c>
      <c r="AW183" s="13" t="s">
        <v>33</v>
      </c>
      <c r="AX183" s="13" t="s">
        <v>85</v>
      </c>
      <c r="AY183" s="173" t="s">
        <v>137</v>
      </c>
    </row>
    <row r="184" spans="2:65" s="1" customFormat="1" ht="16.5" customHeight="1">
      <c r="B184" s="149"/>
      <c r="C184" s="182" t="s">
        <v>274</v>
      </c>
      <c r="D184" s="182" t="s">
        <v>218</v>
      </c>
      <c r="E184" s="183" t="s">
        <v>275</v>
      </c>
      <c r="F184" s="184" t="s">
        <v>276</v>
      </c>
      <c r="G184" s="185" t="s">
        <v>210</v>
      </c>
      <c r="H184" s="186">
        <v>114</v>
      </c>
      <c r="I184" s="187"/>
      <c r="J184" s="188">
        <f>ROUND(I184*H184,2)</f>
        <v>0</v>
      </c>
      <c r="K184" s="184" t="s">
        <v>1</v>
      </c>
      <c r="L184" s="189"/>
      <c r="M184" s="190" t="s">
        <v>1</v>
      </c>
      <c r="N184" s="191" t="s">
        <v>42</v>
      </c>
      <c r="O184" s="53"/>
      <c r="P184" s="159">
        <f>O184*H184</f>
        <v>0</v>
      </c>
      <c r="Q184" s="159">
        <v>0.061</v>
      </c>
      <c r="R184" s="159">
        <f>Q184*H184</f>
        <v>6.954</v>
      </c>
      <c r="S184" s="159">
        <v>0</v>
      </c>
      <c r="T184" s="160">
        <f>S184*H184</f>
        <v>0</v>
      </c>
      <c r="AR184" s="161" t="s">
        <v>174</v>
      </c>
      <c r="AT184" s="161" t="s">
        <v>218</v>
      </c>
      <c r="AU184" s="161" t="s">
        <v>87</v>
      </c>
      <c r="AY184" s="15" t="s">
        <v>137</v>
      </c>
      <c r="BE184" s="162">
        <f>IF(N184="základní",J184,0)</f>
        <v>0</v>
      </c>
      <c r="BF184" s="162">
        <f>IF(N184="snížená",J184,0)</f>
        <v>0</v>
      </c>
      <c r="BG184" s="162">
        <f>IF(N184="zákl. přenesená",J184,0)</f>
        <v>0</v>
      </c>
      <c r="BH184" s="162">
        <f>IF(N184="sníž. přenesená",J184,0)</f>
        <v>0</v>
      </c>
      <c r="BI184" s="162">
        <f>IF(N184="nulová",J184,0)</f>
        <v>0</v>
      </c>
      <c r="BJ184" s="15" t="s">
        <v>85</v>
      </c>
      <c r="BK184" s="162">
        <f>ROUND(I184*H184,2)</f>
        <v>0</v>
      </c>
      <c r="BL184" s="15" t="s">
        <v>144</v>
      </c>
      <c r="BM184" s="161" t="s">
        <v>277</v>
      </c>
    </row>
    <row r="185" spans="2:51" s="12" customFormat="1" ht="11.25">
      <c r="B185" s="163"/>
      <c r="D185" s="164" t="s">
        <v>165</v>
      </c>
      <c r="E185" s="165" t="s">
        <v>1</v>
      </c>
      <c r="F185" s="166" t="s">
        <v>278</v>
      </c>
      <c r="H185" s="167">
        <v>113.934</v>
      </c>
      <c r="I185" s="168"/>
      <c r="L185" s="163"/>
      <c r="M185" s="169"/>
      <c r="N185" s="170"/>
      <c r="O185" s="170"/>
      <c r="P185" s="170"/>
      <c r="Q185" s="170"/>
      <c r="R185" s="170"/>
      <c r="S185" s="170"/>
      <c r="T185" s="171"/>
      <c r="AT185" s="165" t="s">
        <v>165</v>
      </c>
      <c r="AU185" s="165" t="s">
        <v>87</v>
      </c>
      <c r="AV185" s="12" t="s">
        <v>87</v>
      </c>
      <c r="AW185" s="12" t="s">
        <v>33</v>
      </c>
      <c r="AX185" s="12" t="s">
        <v>77</v>
      </c>
      <c r="AY185" s="165" t="s">
        <v>137</v>
      </c>
    </row>
    <row r="186" spans="2:51" s="12" customFormat="1" ht="11.25">
      <c r="B186" s="163"/>
      <c r="D186" s="164" t="s">
        <v>165</v>
      </c>
      <c r="E186" s="165" t="s">
        <v>1</v>
      </c>
      <c r="F186" s="166" t="s">
        <v>279</v>
      </c>
      <c r="H186" s="167">
        <v>114</v>
      </c>
      <c r="I186" s="168"/>
      <c r="L186" s="163"/>
      <c r="M186" s="169"/>
      <c r="N186" s="170"/>
      <c r="O186" s="170"/>
      <c r="P186" s="170"/>
      <c r="Q186" s="170"/>
      <c r="R186" s="170"/>
      <c r="S186" s="170"/>
      <c r="T186" s="171"/>
      <c r="AT186" s="165" t="s">
        <v>165</v>
      </c>
      <c r="AU186" s="165" t="s">
        <v>87</v>
      </c>
      <c r="AV186" s="12" t="s">
        <v>87</v>
      </c>
      <c r="AW186" s="12" t="s">
        <v>33</v>
      </c>
      <c r="AX186" s="12" t="s">
        <v>85</v>
      </c>
      <c r="AY186" s="165" t="s">
        <v>137</v>
      </c>
    </row>
    <row r="187" spans="2:65" s="1" customFormat="1" ht="24" customHeight="1">
      <c r="B187" s="149"/>
      <c r="C187" s="182" t="s">
        <v>280</v>
      </c>
      <c r="D187" s="182" t="s">
        <v>218</v>
      </c>
      <c r="E187" s="183" t="s">
        <v>281</v>
      </c>
      <c r="F187" s="184" t="s">
        <v>282</v>
      </c>
      <c r="G187" s="185" t="s">
        <v>210</v>
      </c>
      <c r="H187" s="186">
        <v>35.3</v>
      </c>
      <c r="I187" s="187"/>
      <c r="J187" s="188">
        <f>ROUND(I187*H187,2)</f>
        <v>0</v>
      </c>
      <c r="K187" s="184" t="s">
        <v>1</v>
      </c>
      <c r="L187" s="189"/>
      <c r="M187" s="190" t="s">
        <v>1</v>
      </c>
      <c r="N187" s="191" t="s">
        <v>42</v>
      </c>
      <c r="O187" s="53"/>
      <c r="P187" s="159">
        <f>O187*H187</f>
        <v>0</v>
      </c>
      <c r="Q187" s="159">
        <v>0.061</v>
      </c>
      <c r="R187" s="159">
        <f>Q187*H187</f>
        <v>2.1532999999999998</v>
      </c>
      <c r="S187" s="159">
        <v>0</v>
      </c>
      <c r="T187" s="160">
        <f>S187*H187</f>
        <v>0</v>
      </c>
      <c r="AR187" s="161" t="s">
        <v>174</v>
      </c>
      <c r="AT187" s="161" t="s">
        <v>218</v>
      </c>
      <c r="AU187" s="161" t="s">
        <v>87</v>
      </c>
      <c r="AY187" s="15" t="s">
        <v>137</v>
      </c>
      <c r="BE187" s="162">
        <f>IF(N187="základní",J187,0)</f>
        <v>0</v>
      </c>
      <c r="BF187" s="162">
        <f>IF(N187="snížená",J187,0)</f>
        <v>0</v>
      </c>
      <c r="BG187" s="162">
        <f>IF(N187="zákl. přenesená",J187,0)</f>
        <v>0</v>
      </c>
      <c r="BH187" s="162">
        <f>IF(N187="sníž. přenesená",J187,0)</f>
        <v>0</v>
      </c>
      <c r="BI187" s="162">
        <f>IF(N187="nulová",J187,0)</f>
        <v>0</v>
      </c>
      <c r="BJ187" s="15" t="s">
        <v>85</v>
      </c>
      <c r="BK187" s="162">
        <f>ROUND(I187*H187,2)</f>
        <v>0</v>
      </c>
      <c r="BL187" s="15" t="s">
        <v>144</v>
      </c>
      <c r="BM187" s="161" t="s">
        <v>283</v>
      </c>
    </row>
    <row r="188" spans="2:51" s="12" customFormat="1" ht="11.25">
      <c r="B188" s="163"/>
      <c r="D188" s="164" t="s">
        <v>165</v>
      </c>
      <c r="E188" s="165" t="s">
        <v>1</v>
      </c>
      <c r="F188" s="166" t="s">
        <v>284</v>
      </c>
      <c r="H188" s="167">
        <v>35.292</v>
      </c>
      <c r="I188" s="168"/>
      <c r="L188" s="163"/>
      <c r="M188" s="169"/>
      <c r="N188" s="170"/>
      <c r="O188" s="170"/>
      <c r="P188" s="170"/>
      <c r="Q188" s="170"/>
      <c r="R188" s="170"/>
      <c r="S188" s="170"/>
      <c r="T188" s="171"/>
      <c r="AT188" s="165" t="s">
        <v>165</v>
      </c>
      <c r="AU188" s="165" t="s">
        <v>87</v>
      </c>
      <c r="AV188" s="12" t="s">
        <v>87</v>
      </c>
      <c r="AW188" s="12" t="s">
        <v>33</v>
      </c>
      <c r="AX188" s="12" t="s">
        <v>77</v>
      </c>
      <c r="AY188" s="165" t="s">
        <v>137</v>
      </c>
    </row>
    <row r="189" spans="2:51" s="12" customFormat="1" ht="11.25">
      <c r="B189" s="163"/>
      <c r="D189" s="164" t="s">
        <v>165</v>
      </c>
      <c r="E189" s="165" t="s">
        <v>1</v>
      </c>
      <c r="F189" s="166" t="s">
        <v>285</v>
      </c>
      <c r="H189" s="167">
        <v>35.3</v>
      </c>
      <c r="I189" s="168"/>
      <c r="L189" s="163"/>
      <c r="M189" s="169"/>
      <c r="N189" s="170"/>
      <c r="O189" s="170"/>
      <c r="P189" s="170"/>
      <c r="Q189" s="170"/>
      <c r="R189" s="170"/>
      <c r="S189" s="170"/>
      <c r="T189" s="171"/>
      <c r="AT189" s="165" t="s">
        <v>165</v>
      </c>
      <c r="AU189" s="165" t="s">
        <v>87</v>
      </c>
      <c r="AV189" s="12" t="s">
        <v>87</v>
      </c>
      <c r="AW189" s="12" t="s">
        <v>33</v>
      </c>
      <c r="AX189" s="12" t="s">
        <v>85</v>
      </c>
      <c r="AY189" s="165" t="s">
        <v>137</v>
      </c>
    </row>
    <row r="190" spans="2:65" s="1" customFormat="1" ht="16.5" customHeight="1">
      <c r="B190" s="149"/>
      <c r="C190" s="150" t="s">
        <v>286</v>
      </c>
      <c r="D190" s="150" t="s">
        <v>139</v>
      </c>
      <c r="E190" s="151" t="s">
        <v>287</v>
      </c>
      <c r="F190" s="152" t="s">
        <v>288</v>
      </c>
      <c r="G190" s="153" t="s">
        <v>210</v>
      </c>
      <c r="H190" s="154">
        <v>934.8</v>
      </c>
      <c r="I190" s="155"/>
      <c r="J190" s="156">
        <f>ROUND(I190*H190,2)</f>
        <v>0</v>
      </c>
      <c r="K190" s="152" t="s">
        <v>1</v>
      </c>
      <c r="L190" s="30"/>
      <c r="M190" s="157" t="s">
        <v>1</v>
      </c>
      <c r="N190" s="158" t="s">
        <v>42</v>
      </c>
      <c r="O190" s="53"/>
      <c r="P190" s="159">
        <f>O190*H190</f>
        <v>0</v>
      </c>
      <c r="Q190" s="159">
        <v>0</v>
      </c>
      <c r="R190" s="159">
        <f>Q190*H190</f>
        <v>0</v>
      </c>
      <c r="S190" s="159">
        <v>0</v>
      </c>
      <c r="T190" s="160">
        <f>S190*H190</f>
        <v>0</v>
      </c>
      <c r="AR190" s="161" t="s">
        <v>144</v>
      </c>
      <c r="AT190" s="161" t="s">
        <v>139</v>
      </c>
      <c r="AU190" s="161" t="s">
        <v>87</v>
      </c>
      <c r="AY190" s="15" t="s">
        <v>137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5" t="s">
        <v>85</v>
      </c>
      <c r="BK190" s="162">
        <f>ROUND(I190*H190,2)</f>
        <v>0</v>
      </c>
      <c r="BL190" s="15" t="s">
        <v>144</v>
      </c>
      <c r="BM190" s="161" t="s">
        <v>289</v>
      </c>
    </row>
    <row r="191" spans="2:65" s="1" customFormat="1" ht="16.5" customHeight="1">
      <c r="B191" s="149"/>
      <c r="C191" s="182" t="s">
        <v>290</v>
      </c>
      <c r="D191" s="182" t="s">
        <v>218</v>
      </c>
      <c r="E191" s="183" t="s">
        <v>291</v>
      </c>
      <c r="F191" s="184" t="s">
        <v>292</v>
      </c>
      <c r="G191" s="185" t="s">
        <v>210</v>
      </c>
      <c r="H191" s="186">
        <v>945</v>
      </c>
      <c r="I191" s="187"/>
      <c r="J191" s="188">
        <f>ROUND(I191*H191,2)</f>
        <v>0</v>
      </c>
      <c r="K191" s="184" t="s">
        <v>1</v>
      </c>
      <c r="L191" s="189"/>
      <c r="M191" s="190" t="s">
        <v>1</v>
      </c>
      <c r="N191" s="191" t="s">
        <v>42</v>
      </c>
      <c r="O191" s="53"/>
      <c r="P191" s="159">
        <f>O191*H191</f>
        <v>0</v>
      </c>
      <c r="Q191" s="159">
        <v>3E-05</v>
      </c>
      <c r="R191" s="159">
        <f>Q191*H191</f>
        <v>0.02835</v>
      </c>
      <c r="S191" s="159">
        <v>0</v>
      </c>
      <c r="T191" s="160">
        <f>S191*H191</f>
        <v>0</v>
      </c>
      <c r="AR191" s="161" t="s">
        <v>174</v>
      </c>
      <c r="AT191" s="161" t="s">
        <v>218</v>
      </c>
      <c r="AU191" s="161" t="s">
        <v>87</v>
      </c>
      <c r="AY191" s="15" t="s">
        <v>137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5" t="s">
        <v>85</v>
      </c>
      <c r="BK191" s="162">
        <f>ROUND(I191*H191,2)</f>
        <v>0</v>
      </c>
      <c r="BL191" s="15" t="s">
        <v>144</v>
      </c>
      <c r="BM191" s="161" t="s">
        <v>293</v>
      </c>
    </row>
    <row r="192" spans="2:51" s="12" customFormat="1" ht="11.25">
      <c r="B192" s="163"/>
      <c r="D192" s="164" t="s">
        <v>165</v>
      </c>
      <c r="E192" s="165" t="s">
        <v>1</v>
      </c>
      <c r="F192" s="166" t="s">
        <v>266</v>
      </c>
      <c r="H192" s="167">
        <v>944.148</v>
      </c>
      <c r="I192" s="168"/>
      <c r="L192" s="163"/>
      <c r="M192" s="169"/>
      <c r="N192" s="170"/>
      <c r="O192" s="170"/>
      <c r="P192" s="170"/>
      <c r="Q192" s="170"/>
      <c r="R192" s="170"/>
      <c r="S192" s="170"/>
      <c r="T192" s="171"/>
      <c r="AT192" s="165" t="s">
        <v>165</v>
      </c>
      <c r="AU192" s="165" t="s">
        <v>87</v>
      </c>
      <c r="AV192" s="12" t="s">
        <v>87</v>
      </c>
      <c r="AW192" s="12" t="s">
        <v>33</v>
      </c>
      <c r="AX192" s="12" t="s">
        <v>77</v>
      </c>
      <c r="AY192" s="165" t="s">
        <v>137</v>
      </c>
    </row>
    <row r="193" spans="2:51" s="12" customFormat="1" ht="11.25">
      <c r="B193" s="163"/>
      <c r="D193" s="164" t="s">
        <v>165</v>
      </c>
      <c r="E193" s="165" t="s">
        <v>1</v>
      </c>
      <c r="F193" s="166" t="s">
        <v>267</v>
      </c>
      <c r="H193" s="167">
        <v>945</v>
      </c>
      <c r="I193" s="168"/>
      <c r="L193" s="163"/>
      <c r="M193" s="169"/>
      <c r="N193" s="170"/>
      <c r="O193" s="170"/>
      <c r="P193" s="170"/>
      <c r="Q193" s="170"/>
      <c r="R193" s="170"/>
      <c r="S193" s="170"/>
      <c r="T193" s="171"/>
      <c r="AT193" s="165" t="s">
        <v>165</v>
      </c>
      <c r="AU193" s="165" t="s">
        <v>87</v>
      </c>
      <c r="AV193" s="12" t="s">
        <v>87</v>
      </c>
      <c r="AW193" s="12" t="s">
        <v>33</v>
      </c>
      <c r="AX193" s="12" t="s">
        <v>85</v>
      </c>
      <c r="AY193" s="165" t="s">
        <v>137</v>
      </c>
    </row>
    <row r="194" spans="2:65" s="1" customFormat="1" ht="24" customHeight="1">
      <c r="B194" s="149"/>
      <c r="C194" s="150" t="s">
        <v>294</v>
      </c>
      <c r="D194" s="150" t="s">
        <v>139</v>
      </c>
      <c r="E194" s="151" t="s">
        <v>295</v>
      </c>
      <c r="F194" s="152" t="s">
        <v>296</v>
      </c>
      <c r="G194" s="153" t="s">
        <v>210</v>
      </c>
      <c r="H194" s="154">
        <v>146.3</v>
      </c>
      <c r="I194" s="155"/>
      <c r="J194" s="156">
        <f>ROUND(I194*H194,2)</f>
        <v>0</v>
      </c>
      <c r="K194" s="152" t="s">
        <v>143</v>
      </c>
      <c r="L194" s="30"/>
      <c r="M194" s="157" t="s">
        <v>1</v>
      </c>
      <c r="N194" s="158" t="s">
        <v>42</v>
      </c>
      <c r="O194" s="53"/>
      <c r="P194" s="159">
        <f>O194*H194</f>
        <v>0</v>
      </c>
      <c r="Q194" s="159">
        <v>0</v>
      </c>
      <c r="R194" s="159">
        <f>Q194*H194</f>
        <v>0</v>
      </c>
      <c r="S194" s="159">
        <v>0</v>
      </c>
      <c r="T194" s="160">
        <f>S194*H194</f>
        <v>0</v>
      </c>
      <c r="AR194" s="161" t="s">
        <v>144</v>
      </c>
      <c r="AT194" s="161" t="s">
        <v>139</v>
      </c>
      <c r="AU194" s="161" t="s">
        <v>87</v>
      </c>
      <c r="AY194" s="15" t="s">
        <v>137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15" t="s">
        <v>85</v>
      </c>
      <c r="BK194" s="162">
        <f>ROUND(I194*H194,2)</f>
        <v>0</v>
      </c>
      <c r="BL194" s="15" t="s">
        <v>144</v>
      </c>
      <c r="BM194" s="161" t="s">
        <v>297</v>
      </c>
    </row>
    <row r="195" spans="2:65" s="1" customFormat="1" ht="24" customHeight="1">
      <c r="B195" s="149"/>
      <c r="C195" s="150" t="s">
        <v>298</v>
      </c>
      <c r="D195" s="150" t="s">
        <v>139</v>
      </c>
      <c r="E195" s="151" t="s">
        <v>299</v>
      </c>
      <c r="F195" s="152" t="s">
        <v>300</v>
      </c>
      <c r="G195" s="153" t="s">
        <v>142</v>
      </c>
      <c r="H195" s="154">
        <v>4</v>
      </c>
      <c r="I195" s="155"/>
      <c r="J195" s="156">
        <f>ROUND(I195*H195,2)</f>
        <v>0</v>
      </c>
      <c r="K195" s="152" t="s">
        <v>1</v>
      </c>
      <c r="L195" s="30"/>
      <c r="M195" s="157" t="s">
        <v>1</v>
      </c>
      <c r="N195" s="158" t="s">
        <v>42</v>
      </c>
      <c r="O195" s="53"/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AR195" s="161" t="s">
        <v>144</v>
      </c>
      <c r="AT195" s="161" t="s">
        <v>139</v>
      </c>
      <c r="AU195" s="161" t="s">
        <v>87</v>
      </c>
      <c r="AY195" s="15" t="s">
        <v>137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5" t="s">
        <v>85</v>
      </c>
      <c r="BK195" s="162">
        <f>ROUND(I195*H195,2)</f>
        <v>0</v>
      </c>
      <c r="BL195" s="15" t="s">
        <v>144</v>
      </c>
      <c r="BM195" s="161" t="s">
        <v>301</v>
      </c>
    </row>
    <row r="196" spans="2:63" s="11" customFormat="1" ht="22.9" customHeight="1">
      <c r="B196" s="136"/>
      <c r="D196" s="137" t="s">
        <v>76</v>
      </c>
      <c r="E196" s="147" t="s">
        <v>178</v>
      </c>
      <c r="F196" s="147" t="s">
        <v>302</v>
      </c>
      <c r="I196" s="139"/>
      <c r="J196" s="148">
        <f>BK196</f>
        <v>0</v>
      </c>
      <c r="L196" s="136"/>
      <c r="M196" s="141"/>
      <c r="N196" s="142"/>
      <c r="O196" s="142"/>
      <c r="P196" s="143">
        <f>SUM(P197:P204)</f>
        <v>0</v>
      </c>
      <c r="Q196" s="142"/>
      <c r="R196" s="143">
        <f>SUM(R197:R204)</f>
        <v>91.35344</v>
      </c>
      <c r="S196" s="142"/>
      <c r="T196" s="144">
        <f>SUM(T197:T204)</f>
        <v>0</v>
      </c>
      <c r="AR196" s="137" t="s">
        <v>85</v>
      </c>
      <c r="AT196" s="145" t="s">
        <v>76</v>
      </c>
      <c r="AU196" s="145" t="s">
        <v>85</v>
      </c>
      <c r="AY196" s="137" t="s">
        <v>137</v>
      </c>
      <c r="BK196" s="146">
        <f>SUM(BK197:BK204)</f>
        <v>0</v>
      </c>
    </row>
    <row r="197" spans="2:65" s="1" customFormat="1" ht="24" customHeight="1">
      <c r="B197" s="149"/>
      <c r="C197" s="150" t="s">
        <v>303</v>
      </c>
      <c r="D197" s="150" t="s">
        <v>139</v>
      </c>
      <c r="E197" s="151" t="s">
        <v>304</v>
      </c>
      <c r="F197" s="152" t="s">
        <v>305</v>
      </c>
      <c r="G197" s="153" t="s">
        <v>142</v>
      </c>
      <c r="H197" s="154">
        <v>4</v>
      </c>
      <c r="I197" s="155"/>
      <c r="J197" s="156">
        <f aca="true" t="shared" si="10" ref="J197:J204">ROUND(I197*H197,2)</f>
        <v>0</v>
      </c>
      <c r="K197" s="152" t="s">
        <v>143</v>
      </c>
      <c r="L197" s="30"/>
      <c r="M197" s="157" t="s">
        <v>1</v>
      </c>
      <c r="N197" s="158" t="s">
        <v>42</v>
      </c>
      <c r="O197" s="53"/>
      <c r="P197" s="159">
        <f aca="true" t="shared" si="11" ref="P197:P204">O197*H197</f>
        <v>0</v>
      </c>
      <c r="Q197" s="159">
        <v>0.0007</v>
      </c>
      <c r="R197" s="159">
        <f aca="true" t="shared" si="12" ref="R197:R204">Q197*H197</f>
        <v>0.0028</v>
      </c>
      <c r="S197" s="159">
        <v>0</v>
      </c>
      <c r="T197" s="160">
        <f aca="true" t="shared" si="13" ref="T197:T204">S197*H197</f>
        <v>0</v>
      </c>
      <c r="AR197" s="161" t="s">
        <v>144</v>
      </c>
      <c r="AT197" s="161" t="s">
        <v>139</v>
      </c>
      <c r="AU197" s="161" t="s">
        <v>87</v>
      </c>
      <c r="AY197" s="15" t="s">
        <v>137</v>
      </c>
      <c r="BE197" s="162">
        <f aca="true" t="shared" si="14" ref="BE197:BE204">IF(N197="základní",J197,0)</f>
        <v>0</v>
      </c>
      <c r="BF197" s="162">
        <f aca="true" t="shared" si="15" ref="BF197:BF204">IF(N197="snížená",J197,0)</f>
        <v>0</v>
      </c>
      <c r="BG197" s="162">
        <f aca="true" t="shared" si="16" ref="BG197:BG204">IF(N197="zákl. přenesená",J197,0)</f>
        <v>0</v>
      </c>
      <c r="BH197" s="162">
        <f aca="true" t="shared" si="17" ref="BH197:BH204">IF(N197="sníž. přenesená",J197,0)</f>
        <v>0</v>
      </c>
      <c r="BI197" s="162">
        <f aca="true" t="shared" si="18" ref="BI197:BI204">IF(N197="nulová",J197,0)</f>
        <v>0</v>
      </c>
      <c r="BJ197" s="15" t="s">
        <v>85</v>
      </c>
      <c r="BK197" s="162">
        <f aca="true" t="shared" si="19" ref="BK197:BK204">ROUND(I197*H197,2)</f>
        <v>0</v>
      </c>
      <c r="BL197" s="15" t="s">
        <v>144</v>
      </c>
      <c r="BM197" s="161" t="s">
        <v>306</v>
      </c>
    </row>
    <row r="198" spans="2:65" s="1" customFormat="1" ht="24" customHeight="1">
      <c r="B198" s="149"/>
      <c r="C198" s="182" t="s">
        <v>307</v>
      </c>
      <c r="D198" s="182" t="s">
        <v>218</v>
      </c>
      <c r="E198" s="183" t="s">
        <v>308</v>
      </c>
      <c r="F198" s="184" t="s">
        <v>309</v>
      </c>
      <c r="G198" s="185" t="s">
        <v>142</v>
      </c>
      <c r="H198" s="186">
        <v>4</v>
      </c>
      <c r="I198" s="187"/>
      <c r="J198" s="188">
        <f t="shared" si="10"/>
        <v>0</v>
      </c>
      <c r="K198" s="184" t="s">
        <v>143</v>
      </c>
      <c r="L198" s="189"/>
      <c r="M198" s="190" t="s">
        <v>1</v>
      </c>
      <c r="N198" s="191" t="s">
        <v>42</v>
      </c>
      <c r="O198" s="53"/>
      <c r="P198" s="159">
        <f t="shared" si="11"/>
        <v>0</v>
      </c>
      <c r="Q198" s="159">
        <v>0.0036</v>
      </c>
      <c r="R198" s="159">
        <f t="shared" si="12"/>
        <v>0.0144</v>
      </c>
      <c r="S198" s="159">
        <v>0</v>
      </c>
      <c r="T198" s="160">
        <f t="shared" si="13"/>
        <v>0</v>
      </c>
      <c r="AR198" s="161" t="s">
        <v>174</v>
      </c>
      <c r="AT198" s="161" t="s">
        <v>218</v>
      </c>
      <c r="AU198" s="161" t="s">
        <v>87</v>
      </c>
      <c r="AY198" s="15" t="s">
        <v>137</v>
      </c>
      <c r="BE198" s="162">
        <f t="shared" si="14"/>
        <v>0</v>
      </c>
      <c r="BF198" s="162">
        <f t="shared" si="15"/>
        <v>0</v>
      </c>
      <c r="BG198" s="162">
        <f t="shared" si="16"/>
        <v>0</v>
      </c>
      <c r="BH198" s="162">
        <f t="shared" si="17"/>
        <v>0</v>
      </c>
      <c r="BI198" s="162">
        <f t="shared" si="18"/>
        <v>0</v>
      </c>
      <c r="BJ198" s="15" t="s">
        <v>85</v>
      </c>
      <c r="BK198" s="162">
        <f t="shared" si="19"/>
        <v>0</v>
      </c>
      <c r="BL198" s="15" t="s">
        <v>144</v>
      </c>
      <c r="BM198" s="161" t="s">
        <v>310</v>
      </c>
    </row>
    <row r="199" spans="2:65" s="1" customFormat="1" ht="24" customHeight="1">
      <c r="B199" s="149"/>
      <c r="C199" s="150" t="s">
        <v>311</v>
      </c>
      <c r="D199" s="150" t="s">
        <v>139</v>
      </c>
      <c r="E199" s="151" t="s">
        <v>312</v>
      </c>
      <c r="F199" s="152" t="s">
        <v>313</v>
      </c>
      <c r="G199" s="153" t="s">
        <v>142</v>
      </c>
      <c r="H199" s="154">
        <v>4</v>
      </c>
      <c r="I199" s="155"/>
      <c r="J199" s="156">
        <f t="shared" si="10"/>
        <v>0</v>
      </c>
      <c r="K199" s="152" t="s">
        <v>143</v>
      </c>
      <c r="L199" s="30"/>
      <c r="M199" s="157" t="s">
        <v>1</v>
      </c>
      <c r="N199" s="158" t="s">
        <v>42</v>
      </c>
      <c r="O199" s="53"/>
      <c r="P199" s="159">
        <f t="shared" si="11"/>
        <v>0</v>
      </c>
      <c r="Q199" s="159">
        <v>0.10941</v>
      </c>
      <c r="R199" s="159">
        <f t="shared" si="12"/>
        <v>0.43764</v>
      </c>
      <c r="S199" s="159">
        <v>0</v>
      </c>
      <c r="T199" s="160">
        <f t="shared" si="13"/>
        <v>0</v>
      </c>
      <c r="AR199" s="161" t="s">
        <v>144</v>
      </c>
      <c r="AT199" s="161" t="s">
        <v>139</v>
      </c>
      <c r="AU199" s="161" t="s">
        <v>87</v>
      </c>
      <c r="AY199" s="15" t="s">
        <v>137</v>
      </c>
      <c r="BE199" s="162">
        <f t="shared" si="14"/>
        <v>0</v>
      </c>
      <c r="BF199" s="162">
        <f t="shared" si="15"/>
        <v>0</v>
      </c>
      <c r="BG199" s="162">
        <f t="shared" si="16"/>
        <v>0</v>
      </c>
      <c r="BH199" s="162">
        <f t="shared" si="17"/>
        <v>0</v>
      </c>
      <c r="BI199" s="162">
        <f t="shared" si="18"/>
        <v>0</v>
      </c>
      <c r="BJ199" s="15" t="s">
        <v>85</v>
      </c>
      <c r="BK199" s="162">
        <f t="shared" si="19"/>
        <v>0</v>
      </c>
      <c r="BL199" s="15" t="s">
        <v>144</v>
      </c>
      <c r="BM199" s="161" t="s">
        <v>314</v>
      </c>
    </row>
    <row r="200" spans="2:65" s="1" customFormat="1" ht="16.5" customHeight="1">
      <c r="B200" s="149"/>
      <c r="C200" s="182" t="s">
        <v>315</v>
      </c>
      <c r="D200" s="182" t="s">
        <v>218</v>
      </c>
      <c r="E200" s="183" t="s">
        <v>316</v>
      </c>
      <c r="F200" s="184" t="s">
        <v>317</v>
      </c>
      <c r="G200" s="185" t="s">
        <v>142</v>
      </c>
      <c r="H200" s="186">
        <v>4</v>
      </c>
      <c r="I200" s="187"/>
      <c r="J200" s="188">
        <f t="shared" si="10"/>
        <v>0</v>
      </c>
      <c r="K200" s="184" t="s">
        <v>143</v>
      </c>
      <c r="L200" s="189"/>
      <c r="M200" s="190" t="s">
        <v>1</v>
      </c>
      <c r="N200" s="191" t="s">
        <v>42</v>
      </c>
      <c r="O200" s="53"/>
      <c r="P200" s="159">
        <f t="shared" si="11"/>
        <v>0</v>
      </c>
      <c r="Q200" s="159">
        <v>0.0061</v>
      </c>
      <c r="R200" s="159">
        <f t="shared" si="12"/>
        <v>0.0244</v>
      </c>
      <c r="S200" s="159">
        <v>0</v>
      </c>
      <c r="T200" s="160">
        <f t="shared" si="13"/>
        <v>0</v>
      </c>
      <c r="AR200" s="161" t="s">
        <v>174</v>
      </c>
      <c r="AT200" s="161" t="s">
        <v>218</v>
      </c>
      <c r="AU200" s="161" t="s">
        <v>87</v>
      </c>
      <c r="AY200" s="15" t="s">
        <v>137</v>
      </c>
      <c r="BE200" s="162">
        <f t="shared" si="14"/>
        <v>0</v>
      </c>
      <c r="BF200" s="162">
        <f t="shared" si="15"/>
        <v>0</v>
      </c>
      <c r="BG200" s="162">
        <f t="shared" si="16"/>
        <v>0</v>
      </c>
      <c r="BH200" s="162">
        <f t="shared" si="17"/>
        <v>0</v>
      </c>
      <c r="BI200" s="162">
        <f t="shared" si="18"/>
        <v>0</v>
      </c>
      <c r="BJ200" s="15" t="s">
        <v>85</v>
      </c>
      <c r="BK200" s="162">
        <f t="shared" si="19"/>
        <v>0</v>
      </c>
      <c r="BL200" s="15" t="s">
        <v>144</v>
      </c>
      <c r="BM200" s="161" t="s">
        <v>318</v>
      </c>
    </row>
    <row r="201" spans="2:65" s="1" customFormat="1" ht="24" customHeight="1">
      <c r="B201" s="149"/>
      <c r="C201" s="150" t="s">
        <v>319</v>
      </c>
      <c r="D201" s="150" t="s">
        <v>139</v>
      </c>
      <c r="E201" s="151" t="s">
        <v>320</v>
      </c>
      <c r="F201" s="152" t="s">
        <v>321</v>
      </c>
      <c r="G201" s="153" t="s">
        <v>322</v>
      </c>
      <c r="H201" s="154">
        <v>216</v>
      </c>
      <c r="I201" s="155"/>
      <c r="J201" s="156">
        <f t="shared" si="10"/>
        <v>0</v>
      </c>
      <c r="K201" s="152" t="s">
        <v>143</v>
      </c>
      <c r="L201" s="30"/>
      <c r="M201" s="157" t="s">
        <v>1</v>
      </c>
      <c r="N201" s="158" t="s">
        <v>42</v>
      </c>
      <c r="O201" s="53"/>
      <c r="P201" s="159">
        <f t="shared" si="11"/>
        <v>0</v>
      </c>
      <c r="Q201" s="159">
        <v>0.1554</v>
      </c>
      <c r="R201" s="159">
        <f t="shared" si="12"/>
        <v>33.5664</v>
      </c>
      <c r="S201" s="159">
        <v>0</v>
      </c>
      <c r="T201" s="160">
        <f t="shared" si="13"/>
        <v>0</v>
      </c>
      <c r="AR201" s="161" t="s">
        <v>144</v>
      </c>
      <c r="AT201" s="161" t="s">
        <v>139</v>
      </c>
      <c r="AU201" s="161" t="s">
        <v>87</v>
      </c>
      <c r="AY201" s="15" t="s">
        <v>137</v>
      </c>
      <c r="BE201" s="162">
        <f t="shared" si="14"/>
        <v>0</v>
      </c>
      <c r="BF201" s="162">
        <f t="shared" si="15"/>
        <v>0</v>
      </c>
      <c r="BG201" s="162">
        <f t="shared" si="16"/>
        <v>0</v>
      </c>
      <c r="BH201" s="162">
        <f t="shared" si="17"/>
        <v>0</v>
      </c>
      <c r="BI201" s="162">
        <f t="shared" si="18"/>
        <v>0</v>
      </c>
      <c r="BJ201" s="15" t="s">
        <v>85</v>
      </c>
      <c r="BK201" s="162">
        <f t="shared" si="19"/>
        <v>0</v>
      </c>
      <c r="BL201" s="15" t="s">
        <v>144</v>
      </c>
      <c r="BM201" s="161" t="s">
        <v>323</v>
      </c>
    </row>
    <row r="202" spans="2:65" s="1" customFormat="1" ht="24" customHeight="1">
      <c r="B202" s="149"/>
      <c r="C202" s="182" t="s">
        <v>324</v>
      </c>
      <c r="D202" s="182" t="s">
        <v>218</v>
      </c>
      <c r="E202" s="183" t="s">
        <v>325</v>
      </c>
      <c r="F202" s="184" t="s">
        <v>326</v>
      </c>
      <c r="G202" s="185" t="s">
        <v>322</v>
      </c>
      <c r="H202" s="186">
        <v>216</v>
      </c>
      <c r="I202" s="187"/>
      <c r="J202" s="188">
        <f t="shared" si="10"/>
        <v>0</v>
      </c>
      <c r="K202" s="184" t="s">
        <v>143</v>
      </c>
      <c r="L202" s="189"/>
      <c r="M202" s="190" t="s">
        <v>1</v>
      </c>
      <c r="N202" s="191" t="s">
        <v>42</v>
      </c>
      <c r="O202" s="53"/>
      <c r="P202" s="159">
        <f t="shared" si="11"/>
        <v>0</v>
      </c>
      <c r="Q202" s="159">
        <v>0.0483</v>
      </c>
      <c r="R202" s="159">
        <f t="shared" si="12"/>
        <v>10.4328</v>
      </c>
      <c r="S202" s="159">
        <v>0</v>
      </c>
      <c r="T202" s="160">
        <f t="shared" si="13"/>
        <v>0</v>
      </c>
      <c r="AR202" s="161" t="s">
        <v>174</v>
      </c>
      <c r="AT202" s="161" t="s">
        <v>218</v>
      </c>
      <c r="AU202" s="161" t="s">
        <v>87</v>
      </c>
      <c r="AY202" s="15" t="s">
        <v>137</v>
      </c>
      <c r="BE202" s="162">
        <f t="shared" si="14"/>
        <v>0</v>
      </c>
      <c r="BF202" s="162">
        <f t="shared" si="15"/>
        <v>0</v>
      </c>
      <c r="BG202" s="162">
        <f t="shared" si="16"/>
        <v>0</v>
      </c>
      <c r="BH202" s="162">
        <f t="shared" si="17"/>
        <v>0</v>
      </c>
      <c r="BI202" s="162">
        <f t="shared" si="18"/>
        <v>0</v>
      </c>
      <c r="BJ202" s="15" t="s">
        <v>85</v>
      </c>
      <c r="BK202" s="162">
        <f t="shared" si="19"/>
        <v>0</v>
      </c>
      <c r="BL202" s="15" t="s">
        <v>144</v>
      </c>
      <c r="BM202" s="161" t="s">
        <v>327</v>
      </c>
    </row>
    <row r="203" spans="2:65" s="1" customFormat="1" ht="24" customHeight="1">
      <c r="B203" s="149"/>
      <c r="C203" s="150" t="s">
        <v>328</v>
      </c>
      <c r="D203" s="150" t="s">
        <v>139</v>
      </c>
      <c r="E203" s="151" t="s">
        <v>329</v>
      </c>
      <c r="F203" s="152" t="s">
        <v>330</v>
      </c>
      <c r="G203" s="153" t="s">
        <v>322</v>
      </c>
      <c r="H203" s="154">
        <v>250</v>
      </c>
      <c r="I203" s="155"/>
      <c r="J203" s="156">
        <f t="shared" si="10"/>
        <v>0</v>
      </c>
      <c r="K203" s="152" t="s">
        <v>143</v>
      </c>
      <c r="L203" s="30"/>
      <c r="M203" s="157" t="s">
        <v>1</v>
      </c>
      <c r="N203" s="158" t="s">
        <v>42</v>
      </c>
      <c r="O203" s="53"/>
      <c r="P203" s="159">
        <f t="shared" si="11"/>
        <v>0</v>
      </c>
      <c r="Q203" s="159">
        <v>0.1295</v>
      </c>
      <c r="R203" s="159">
        <f t="shared" si="12"/>
        <v>32.375</v>
      </c>
      <c r="S203" s="159">
        <v>0</v>
      </c>
      <c r="T203" s="160">
        <f t="shared" si="13"/>
        <v>0</v>
      </c>
      <c r="AR203" s="161" t="s">
        <v>144</v>
      </c>
      <c r="AT203" s="161" t="s">
        <v>139</v>
      </c>
      <c r="AU203" s="161" t="s">
        <v>87</v>
      </c>
      <c r="AY203" s="15" t="s">
        <v>137</v>
      </c>
      <c r="BE203" s="162">
        <f t="shared" si="14"/>
        <v>0</v>
      </c>
      <c r="BF203" s="162">
        <f t="shared" si="15"/>
        <v>0</v>
      </c>
      <c r="BG203" s="162">
        <f t="shared" si="16"/>
        <v>0</v>
      </c>
      <c r="BH203" s="162">
        <f t="shared" si="17"/>
        <v>0</v>
      </c>
      <c r="BI203" s="162">
        <f t="shared" si="18"/>
        <v>0</v>
      </c>
      <c r="BJ203" s="15" t="s">
        <v>85</v>
      </c>
      <c r="BK203" s="162">
        <f t="shared" si="19"/>
        <v>0</v>
      </c>
      <c r="BL203" s="15" t="s">
        <v>144</v>
      </c>
      <c r="BM203" s="161" t="s">
        <v>331</v>
      </c>
    </row>
    <row r="204" spans="2:65" s="1" customFormat="1" ht="16.5" customHeight="1">
      <c r="B204" s="149"/>
      <c r="C204" s="182" t="s">
        <v>332</v>
      </c>
      <c r="D204" s="182" t="s">
        <v>218</v>
      </c>
      <c r="E204" s="183" t="s">
        <v>333</v>
      </c>
      <c r="F204" s="184" t="s">
        <v>334</v>
      </c>
      <c r="G204" s="185" t="s">
        <v>322</v>
      </c>
      <c r="H204" s="186">
        <v>250</v>
      </c>
      <c r="I204" s="187"/>
      <c r="J204" s="188">
        <f t="shared" si="10"/>
        <v>0</v>
      </c>
      <c r="K204" s="184" t="s">
        <v>143</v>
      </c>
      <c r="L204" s="189"/>
      <c r="M204" s="190" t="s">
        <v>1</v>
      </c>
      <c r="N204" s="191" t="s">
        <v>42</v>
      </c>
      <c r="O204" s="53"/>
      <c r="P204" s="159">
        <f t="shared" si="11"/>
        <v>0</v>
      </c>
      <c r="Q204" s="159">
        <v>0.058</v>
      </c>
      <c r="R204" s="159">
        <f t="shared" si="12"/>
        <v>14.5</v>
      </c>
      <c r="S204" s="159">
        <v>0</v>
      </c>
      <c r="T204" s="160">
        <f t="shared" si="13"/>
        <v>0</v>
      </c>
      <c r="AR204" s="161" t="s">
        <v>174</v>
      </c>
      <c r="AT204" s="161" t="s">
        <v>218</v>
      </c>
      <c r="AU204" s="161" t="s">
        <v>87</v>
      </c>
      <c r="AY204" s="15" t="s">
        <v>137</v>
      </c>
      <c r="BE204" s="162">
        <f t="shared" si="14"/>
        <v>0</v>
      </c>
      <c r="BF204" s="162">
        <f t="shared" si="15"/>
        <v>0</v>
      </c>
      <c r="BG204" s="162">
        <f t="shared" si="16"/>
        <v>0</v>
      </c>
      <c r="BH204" s="162">
        <f t="shared" si="17"/>
        <v>0</v>
      </c>
      <c r="BI204" s="162">
        <f t="shared" si="18"/>
        <v>0</v>
      </c>
      <c r="BJ204" s="15" t="s">
        <v>85</v>
      </c>
      <c r="BK204" s="162">
        <f t="shared" si="19"/>
        <v>0</v>
      </c>
      <c r="BL204" s="15" t="s">
        <v>144</v>
      </c>
      <c r="BM204" s="161" t="s">
        <v>335</v>
      </c>
    </row>
    <row r="205" spans="2:63" s="11" customFormat="1" ht="22.9" customHeight="1">
      <c r="B205" s="136"/>
      <c r="D205" s="137" t="s">
        <v>76</v>
      </c>
      <c r="E205" s="147" t="s">
        <v>336</v>
      </c>
      <c r="F205" s="147" t="s">
        <v>337</v>
      </c>
      <c r="I205" s="139"/>
      <c r="J205" s="148">
        <f>BK205</f>
        <v>0</v>
      </c>
      <c r="L205" s="136"/>
      <c r="M205" s="141"/>
      <c r="N205" s="142"/>
      <c r="O205" s="142"/>
      <c r="P205" s="143">
        <f>P206</f>
        <v>0</v>
      </c>
      <c r="Q205" s="142"/>
      <c r="R205" s="143">
        <f>R206</f>
        <v>0</v>
      </c>
      <c r="S205" s="142"/>
      <c r="T205" s="144">
        <f>T206</f>
        <v>0</v>
      </c>
      <c r="AR205" s="137" t="s">
        <v>85</v>
      </c>
      <c r="AT205" s="145" t="s">
        <v>76</v>
      </c>
      <c r="AU205" s="145" t="s">
        <v>85</v>
      </c>
      <c r="AY205" s="137" t="s">
        <v>137</v>
      </c>
      <c r="BK205" s="146">
        <f>BK206</f>
        <v>0</v>
      </c>
    </row>
    <row r="206" spans="2:65" s="1" customFormat="1" ht="24" customHeight="1">
      <c r="B206" s="149"/>
      <c r="C206" s="150" t="s">
        <v>338</v>
      </c>
      <c r="D206" s="150" t="s">
        <v>139</v>
      </c>
      <c r="E206" s="151" t="s">
        <v>339</v>
      </c>
      <c r="F206" s="152" t="s">
        <v>340</v>
      </c>
      <c r="G206" s="153" t="s">
        <v>204</v>
      </c>
      <c r="H206" s="154">
        <v>163.515</v>
      </c>
      <c r="I206" s="155"/>
      <c r="J206" s="156">
        <f>ROUND(I206*H206,2)</f>
        <v>0</v>
      </c>
      <c r="K206" s="152" t="s">
        <v>143</v>
      </c>
      <c r="L206" s="30"/>
      <c r="M206" s="157" t="s">
        <v>1</v>
      </c>
      <c r="N206" s="158" t="s">
        <v>42</v>
      </c>
      <c r="O206" s="53"/>
      <c r="P206" s="159">
        <f>O206*H206</f>
        <v>0</v>
      </c>
      <c r="Q206" s="159">
        <v>0</v>
      </c>
      <c r="R206" s="159">
        <f>Q206*H206</f>
        <v>0</v>
      </c>
      <c r="S206" s="159">
        <v>0</v>
      </c>
      <c r="T206" s="160">
        <f>S206*H206</f>
        <v>0</v>
      </c>
      <c r="AR206" s="161" t="s">
        <v>144</v>
      </c>
      <c r="AT206" s="161" t="s">
        <v>139</v>
      </c>
      <c r="AU206" s="161" t="s">
        <v>87</v>
      </c>
      <c r="AY206" s="15" t="s">
        <v>137</v>
      </c>
      <c r="BE206" s="162">
        <f>IF(N206="základní",J206,0)</f>
        <v>0</v>
      </c>
      <c r="BF206" s="162">
        <f>IF(N206="snížená",J206,0)</f>
        <v>0</v>
      </c>
      <c r="BG206" s="162">
        <f>IF(N206="zákl. přenesená",J206,0)</f>
        <v>0</v>
      </c>
      <c r="BH206" s="162">
        <f>IF(N206="sníž. přenesená",J206,0)</f>
        <v>0</v>
      </c>
      <c r="BI206" s="162">
        <f>IF(N206="nulová",J206,0)</f>
        <v>0</v>
      </c>
      <c r="BJ206" s="15" t="s">
        <v>85</v>
      </c>
      <c r="BK206" s="162">
        <f>ROUND(I206*H206,2)</f>
        <v>0</v>
      </c>
      <c r="BL206" s="15" t="s">
        <v>144</v>
      </c>
      <c r="BM206" s="161" t="s">
        <v>341</v>
      </c>
    </row>
    <row r="207" spans="2:63" s="11" customFormat="1" ht="25.9" customHeight="1">
      <c r="B207" s="136"/>
      <c r="D207" s="137" t="s">
        <v>76</v>
      </c>
      <c r="E207" s="138" t="s">
        <v>342</v>
      </c>
      <c r="F207" s="138" t="s">
        <v>343</v>
      </c>
      <c r="I207" s="139"/>
      <c r="J207" s="140">
        <f>BK207</f>
        <v>0</v>
      </c>
      <c r="L207" s="136"/>
      <c r="M207" s="141"/>
      <c r="N207" s="142"/>
      <c r="O207" s="142"/>
      <c r="P207" s="143">
        <f>P208+P211</f>
        <v>0</v>
      </c>
      <c r="Q207" s="142"/>
      <c r="R207" s="143">
        <f>R208+R211</f>
        <v>0</v>
      </c>
      <c r="S207" s="142"/>
      <c r="T207" s="144">
        <f>T208+T211</f>
        <v>0</v>
      </c>
      <c r="AR207" s="137" t="s">
        <v>156</v>
      </c>
      <c r="AT207" s="145" t="s">
        <v>76</v>
      </c>
      <c r="AU207" s="145" t="s">
        <v>77</v>
      </c>
      <c r="AY207" s="137" t="s">
        <v>137</v>
      </c>
      <c r="BK207" s="146">
        <f>BK208+BK211</f>
        <v>0</v>
      </c>
    </row>
    <row r="208" spans="2:63" s="11" customFormat="1" ht="22.9" customHeight="1">
      <c r="B208" s="136"/>
      <c r="D208" s="137" t="s">
        <v>76</v>
      </c>
      <c r="E208" s="147" t="s">
        <v>344</v>
      </c>
      <c r="F208" s="147" t="s">
        <v>345</v>
      </c>
      <c r="I208" s="139"/>
      <c r="J208" s="148">
        <f>BK208</f>
        <v>0</v>
      </c>
      <c r="L208" s="136"/>
      <c r="M208" s="141"/>
      <c r="N208" s="142"/>
      <c r="O208" s="142"/>
      <c r="P208" s="143">
        <f>SUM(P209:P210)</f>
        <v>0</v>
      </c>
      <c r="Q208" s="142"/>
      <c r="R208" s="143">
        <f>SUM(R209:R210)</f>
        <v>0</v>
      </c>
      <c r="S208" s="142"/>
      <c r="T208" s="144">
        <f>SUM(T209:T210)</f>
        <v>0</v>
      </c>
      <c r="AR208" s="137" t="s">
        <v>156</v>
      </c>
      <c r="AT208" s="145" t="s">
        <v>76</v>
      </c>
      <c r="AU208" s="145" t="s">
        <v>85</v>
      </c>
      <c r="AY208" s="137" t="s">
        <v>137</v>
      </c>
      <c r="BK208" s="146">
        <f>SUM(BK209:BK210)</f>
        <v>0</v>
      </c>
    </row>
    <row r="209" spans="2:65" s="1" customFormat="1" ht="16.5" customHeight="1">
      <c r="B209" s="149"/>
      <c r="C209" s="150" t="s">
        <v>346</v>
      </c>
      <c r="D209" s="150" t="s">
        <v>139</v>
      </c>
      <c r="E209" s="151" t="s">
        <v>347</v>
      </c>
      <c r="F209" s="152" t="s">
        <v>345</v>
      </c>
      <c r="G209" s="153" t="s">
        <v>348</v>
      </c>
      <c r="H209" s="192"/>
      <c r="I209" s="155"/>
      <c r="J209" s="156">
        <f>ROUND(I209*H209,2)</f>
        <v>0</v>
      </c>
      <c r="K209" s="152" t="s">
        <v>143</v>
      </c>
      <c r="L209" s="30"/>
      <c r="M209" s="157" t="s">
        <v>1</v>
      </c>
      <c r="N209" s="158" t="s">
        <v>42</v>
      </c>
      <c r="O209" s="53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AR209" s="161" t="s">
        <v>349</v>
      </c>
      <c r="AT209" s="161" t="s">
        <v>139</v>
      </c>
      <c r="AU209" s="161" t="s">
        <v>87</v>
      </c>
      <c r="AY209" s="15" t="s">
        <v>137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5" t="s">
        <v>85</v>
      </c>
      <c r="BK209" s="162">
        <f>ROUND(I209*H209,2)</f>
        <v>0</v>
      </c>
      <c r="BL209" s="15" t="s">
        <v>349</v>
      </c>
      <c r="BM209" s="161" t="s">
        <v>350</v>
      </c>
    </row>
    <row r="210" spans="2:47" s="1" customFormat="1" ht="117">
      <c r="B210" s="30"/>
      <c r="D210" s="164" t="s">
        <v>182</v>
      </c>
      <c r="F210" s="180" t="s">
        <v>351</v>
      </c>
      <c r="I210" s="89"/>
      <c r="L210" s="30"/>
      <c r="M210" s="181"/>
      <c r="N210" s="53"/>
      <c r="O210" s="53"/>
      <c r="P210" s="53"/>
      <c r="Q210" s="53"/>
      <c r="R210" s="53"/>
      <c r="S210" s="53"/>
      <c r="T210" s="54"/>
      <c r="AT210" s="15" t="s">
        <v>182</v>
      </c>
      <c r="AU210" s="15" t="s">
        <v>87</v>
      </c>
    </row>
    <row r="211" spans="2:63" s="11" customFormat="1" ht="22.9" customHeight="1">
      <c r="B211" s="136"/>
      <c r="D211" s="137" t="s">
        <v>76</v>
      </c>
      <c r="E211" s="147" t="s">
        <v>352</v>
      </c>
      <c r="F211" s="147" t="s">
        <v>353</v>
      </c>
      <c r="I211" s="139"/>
      <c r="J211" s="148">
        <f>BK211</f>
        <v>0</v>
      </c>
      <c r="L211" s="136"/>
      <c r="M211" s="141"/>
      <c r="N211" s="142"/>
      <c r="O211" s="142"/>
      <c r="P211" s="143">
        <f>SUM(P212:P213)</f>
        <v>0</v>
      </c>
      <c r="Q211" s="142"/>
      <c r="R211" s="143">
        <f>SUM(R212:R213)</f>
        <v>0</v>
      </c>
      <c r="S211" s="142"/>
      <c r="T211" s="144">
        <f>SUM(T212:T213)</f>
        <v>0</v>
      </c>
      <c r="AR211" s="137" t="s">
        <v>156</v>
      </c>
      <c r="AT211" s="145" t="s">
        <v>76</v>
      </c>
      <c r="AU211" s="145" t="s">
        <v>85</v>
      </c>
      <c r="AY211" s="137" t="s">
        <v>137</v>
      </c>
      <c r="BK211" s="146">
        <f>SUM(BK212:BK213)</f>
        <v>0</v>
      </c>
    </row>
    <row r="212" spans="2:65" s="1" customFormat="1" ht="16.5" customHeight="1">
      <c r="B212" s="149"/>
      <c r="C212" s="150" t="s">
        <v>354</v>
      </c>
      <c r="D212" s="150" t="s">
        <v>139</v>
      </c>
      <c r="E212" s="151" t="s">
        <v>355</v>
      </c>
      <c r="F212" s="152" t="s">
        <v>353</v>
      </c>
      <c r="G212" s="153" t="s">
        <v>348</v>
      </c>
      <c r="H212" s="192"/>
      <c r="I212" s="155"/>
      <c r="J212" s="156">
        <f>ROUND(I212*H212,2)</f>
        <v>0</v>
      </c>
      <c r="K212" s="152" t="s">
        <v>143</v>
      </c>
      <c r="L212" s="30"/>
      <c r="M212" s="157" t="s">
        <v>1</v>
      </c>
      <c r="N212" s="158" t="s">
        <v>42</v>
      </c>
      <c r="O212" s="53"/>
      <c r="P212" s="159">
        <f>O212*H212</f>
        <v>0</v>
      </c>
      <c r="Q212" s="159">
        <v>0</v>
      </c>
      <c r="R212" s="159">
        <f>Q212*H212</f>
        <v>0</v>
      </c>
      <c r="S212" s="159">
        <v>0</v>
      </c>
      <c r="T212" s="160">
        <f>S212*H212</f>
        <v>0</v>
      </c>
      <c r="AR212" s="161" t="s">
        <v>349</v>
      </c>
      <c r="AT212" s="161" t="s">
        <v>139</v>
      </c>
      <c r="AU212" s="161" t="s">
        <v>87</v>
      </c>
      <c r="AY212" s="15" t="s">
        <v>137</v>
      </c>
      <c r="BE212" s="162">
        <f>IF(N212="základní",J212,0)</f>
        <v>0</v>
      </c>
      <c r="BF212" s="162">
        <f>IF(N212="snížená",J212,0)</f>
        <v>0</v>
      </c>
      <c r="BG212" s="162">
        <f>IF(N212="zákl. přenesená",J212,0)</f>
        <v>0</v>
      </c>
      <c r="BH212" s="162">
        <f>IF(N212="sníž. přenesená",J212,0)</f>
        <v>0</v>
      </c>
      <c r="BI212" s="162">
        <f>IF(N212="nulová",J212,0)</f>
        <v>0</v>
      </c>
      <c r="BJ212" s="15" t="s">
        <v>85</v>
      </c>
      <c r="BK212" s="162">
        <f>ROUND(I212*H212,2)</f>
        <v>0</v>
      </c>
      <c r="BL212" s="15" t="s">
        <v>349</v>
      </c>
      <c r="BM212" s="161" t="s">
        <v>356</v>
      </c>
    </row>
    <row r="213" spans="2:47" s="1" customFormat="1" ht="107.25">
      <c r="B213" s="30"/>
      <c r="D213" s="164" t="s">
        <v>182</v>
      </c>
      <c r="F213" s="180" t="s">
        <v>357</v>
      </c>
      <c r="I213" s="89"/>
      <c r="L213" s="30"/>
      <c r="M213" s="193"/>
      <c r="N213" s="194"/>
      <c r="O213" s="194"/>
      <c r="P213" s="194"/>
      <c r="Q213" s="194"/>
      <c r="R213" s="194"/>
      <c r="S213" s="194"/>
      <c r="T213" s="195"/>
      <c r="AT213" s="15" t="s">
        <v>182</v>
      </c>
      <c r="AU213" s="15" t="s">
        <v>87</v>
      </c>
    </row>
    <row r="214" spans="2:12" s="1" customFormat="1" ht="6.95" customHeight="1">
      <c r="B214" s="42"/>
      <c r="C214" s="43"/>
      <c r="D214" s="43"/>
      <c r="E214" s="43"/>
      <c r="F214" s="43"/>
      <c r="G214" s="43"/>
      <c r="H214" s="43"/>
      <c r="I214" s="110"/>
      <c r="J214" s="43"/>
      <c r="K214" s="43"/>
      <c r="L214" s="30"/>
    </row>
  </sheetData>
  <sheetProtection password="CC4E" sheet="1" objects="1" scenarios="1"/>
  <protectedRanges>
    <protectedRange sqref="E18 J17:J18 I1:I1048576 H209 H212" name="Oblast1"/>
  </protectedRanges>
  <autoFilter ref="C125:K213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0"/>
  <sheetViews>
    <sheetView showGridLines="0" workbookViewId="0" topLeftCell="A1">
      <selection activeCell="E47" sqref="E4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5" t="s">
        <v>90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87</v>
      </c>
    </row>
    <row r="4" spans="2:46" ht="24.95" customHeight="1">
      <c r="B4" s="18"/>
      <c r="D4" s="19" t="s">
        <v>104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39" t="str">
        <f>'Rekapitulace stavby'!K6</f>
        <v>Dačice - výstavba parkoviště na ulici Berky z Dubé</v>
      </c>
      <c r="F7" s="240"/>
      <c r="G7" s="240"/>
      <c r="H7" s="240"/>
      <c r="L7" s="18"/>
    </row>
    <row r="8" spans="2:12" s="1" customFormat="1" ht="12" customHeight="1">
      <c r="B8" s="30"/>
      <c r="D8" s="25" t="s">
        <v>105</v>
      </c>
      <c r="I8" s="89"/>
      <c r="L8" s="30"/>
    </row>
    <row r="9" spans="2:12" s="1" customFormat="1" ht="36.95" customHeight="1">
      <c r="B9" s="30"/>
      <c r="E9" s="219" t="s">
        <v>358</v>
      </c>
      <c r="F9" s="241"/>
      <c r="G9" s="241"/>
      <c r="H9" s="241"/>
      <c r="I9" s="89"/>
      <c r="L9" s="30"/>
    </row>
    <row r="10" spans="2:12" s="1" customFormat="1" ht="11.25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29. 11. 2019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42" t="str">
        <f>'Rekapitulace stavby'!E14</f>
        <v>Vyplň údaj</v>
      </c>
      <c r="F18" s="222"/>
      <c r="G18" s="222"/>
      <c r="H18" s="222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31</v>
      </c>
      <c r="L20" s="30"/>
    </row>
    <row r="21" spans="2:12" s="1" customFormat="1" ht="18" customHeight="1">
      <c r="B21" s="30"/>
      <c r="E21" s="23" t="s">
        <v>32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34</v>
      </c>
      <c r="I23" s="90" t="s">
        <v>25</v>
      </c>
      <c r="J23" s="23" t="s">
        <v>31</v>
      </c>
      <c r="L23" s="30"/>
    </row>
    <row r="24" spans="2:12" s="1" customFormat="1" ht="18" customHeight="1">
      <c r="B24" s="30"/>
      <c r="E24" s="23" t="s">
        <v>32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226" t="s">
        <v>1</v>
      </c>
      <c r="F27" s="226"/>
      <c r="G27" s="226"/>
      <c r="H27" s="226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37</v>
      </c>
      <c r="I30" s="89"/>
      <c r="J30" s="64">
        <f>ROUND(J127,2)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39</v>
      </c>
      <c r="I32" s="95" t="s">
        <v>38</v>
      </c>
      <c r="J32" s="33" t="s">
        <v>40</v>
      </c>
      <c r="L32" s="30"/>
    </row>
    <row r="33" spans="2:12" s="1" customFormat="1" ht="14.45" customHeight="1">
      <c r="B33" s="30"/>
      <c r="D33" s="96" t="s">
        <v>41</v>
      </c>
      <c r="E33" s="25" t="s">
        <v>42</v>
      </c>
      <c r="F33" s="97">
        <f>ROUND((SUM(BE127:BE209)),2)</f>
        <v>0</v>
      </c>
      <c r="I33" s="98">
        <v>0.21</v>
      </c>
      <c r="J33" s="97">
        <f>ROUND(((SUM(BE127:BE209))*I33),2)</f>
        <v>0</v>
      </c>
      <c r="L33" s="30"/>
    </row>
    <row r="34" spans="2:12" s="1" customFormat="1" ht="14.45" customHeight="1">
      <c r="B34" s="30"/>
      <c r="E34" s="25" t="s">
        <v>43</v>
      </c>
      <c r="F34" s="97">
        <f>ROUND((SUM(BF127:BF209)),2)</f>
        <v>0</v>
      </c>
      <c r="I34" s="98">
        <v>0.15</v>
      </c>
      <c r="J34" s="97">
        <f>ROUND(((SUM(BF127:BF209))*I34),2)</f>
        <v>0</v>
      </c>
      <c r="L34" s="30"/>
    </row>
    <row r="35" spans="2:12" s="1" customFormat="1" ht="14.45" customHeight="1" hidden="1">
      <c r="B35" s="30"/>
      <c r="E35" s="25" t="s">
        <v>44</v>
      </c>
      <c r="F35" s="97">
        <f>ROUND((SUM(BG127:BG209)),2)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97">
        <f>ROUND((SUM(BH127:BH209)),2)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97">
        <f>ROUND((SUM(BI127:BI209)),2)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47</v>
      </c>
      <c r="E39" s="55"/>
      <c r="F39" s="55"/>
      <c r="G39" s="101" t="s">
        <v>48</v>
      </c>
      <c r="H39" s="102" t="s">
        <v>49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50</v>
      </c>
      <c r="E50" s="40"/>
      <c r="F50" s="40"/>
      <c r="G50" s="39" t="s">
        <v>51</v>
      </c>
      <c r="H50" s="40"/>
      <c r="I50" s="106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52</v>
      </c>
      <c r="E61" s="32"/>
      <c r="F61" s="107" t="s">
        <v>53</v>
      </c>
      <c r="G61" s="41" t="s">
        <v>52</v>
      </c>
      <c r="H61" s="32"/>
      <c r="I61" s="108"/>
      <c r="J61" s="109" t="s">
        <v>53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54</v>
      </c>
      <c r="E65" s="40"/>
      <c r="F65" s="40"/>
      <c r="G65" s="39" t="s">
        <v>55</v>
      </c>
      <c r="H65" s="40"/>
      <c r="I65" s="106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52</v>
      </c>
      <c r="E76" s="32"/>
      <c r="F76" s="107" t="s">
        <v>53</v>
      </c>
      <c r="G76" s="41" t="s">
        <v>52</v>
      </c>
      <c r="H76" s="32"/>
      <c r="I76" s="108"/>
      <c r="J76" s="109" t="s">
        <v>53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107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239" t="str">
        <f>E7</f>
        <v>Dačice - výstavba parkoviště na ulici Berky z Dubé</v>
      </c>
      <c r="F85" s="240"/>
      <c r="G85" s="240"/>
      <c r="H85" s="240"/>
      <c r="I85" s="89"/>
      <c r="L85" s="30"/>
    </row>
    <row r="86" spans="2:12" s="1" customFormat="1" ht="12" customHeight="1">
      <c r="B86" s="30"/>
      <c r="C86" s="25" t="s">
        <v>105</v>
      </c>
      <c r="I86" s="89"/>
      <c r="L86" s="30"/>
    </row>
    <row r="87" spans="2:12" s="1" customFormat="1" ht="16.5" customHeight="1">
      <c r="B87" s="30"/>
      <c r="E87" s="219" t="str">
        <f>E9</f>
        <v>IO 102 - Komunikace a manipulační plochy</v>
      </c>
      <c r="F87" s="241"/>
      <c r="G87" s="241"/>
      <c r="H87" s="241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Dačice</v>
      </c>
      <c r="I89" s="90" t="s">
        <v>22</v>
      </c>
      <c r="J89" s="50" t="str">
        <f>IF(J12="","",J12)</f>
        <v>29. 11. 2019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Město Dačice</v>
      </c>
      <c r="I91" s="90" t="s">
        <v>30</v>
      </c>
      <c r="J91" s="28" t="str">
        <f>E21</f>
        <v>Agroprojekt Jihlava spol. s.r.o.</v>
      </c>
      <c r="L91" s="30"/>
    </row>
    <row r="92" spans="2:12" s="1" customFormat="1" ht="27.95" customHeight="1">
      <c r="B92" s="30"/>
      <c r="C92" s="25" t="s">
        <v>28</v>
      </c>
      <c r="F92" s="23" t="str">
        <f>IF(E18="","",E18)</f>
        <v>Vyplň údaj</v>
      </c>
      <c r="I92" s="90" t="s">
        <v>34</v>
      </c>
      <c r="J92" s="28" t="str">
        <f>E24</f>
        <v>Agroprojekt Jihlava spol. s.r.o.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108</v>
      </c>
      <c r="D94" s="99"/>
      <c r="E94" s="99"/>
      <c r="F94" s="99"/>
      <c r="G94" s="99"/>
      <c r="H94" s="99"/>
      <c r="I94" s="113"/>
      <c r="J94" s="114" t="s">
        <v>109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110</v>
      </c>
      <c r="I96" s="89"/>
      <c r="J96" s="64">
        <f>J127</f>
        <v>0</v>
      </c>
      <c r="L96" s="30"/>
      <c r="AU96" s="15" t="s">
        <v>111</v>
      </c>
    </row>
    <row r="97" spans="2:12" s="8" customFormat="1" ht="24.95" customHeight="1">
      <c r="B97" s="116"/>
      <c r="D97" s="117" t="s">
        <v>112</v>
      </c>
      <c r="E97" s="118"/>
      <c r="F97" s="118"/>
      <c r="G97" s="118"/>
      <c r="H97" s="118"/>
      <c r="I97" s="119"/>
      <c r="J97" s="120">
        <f>J128</f>
        <v>0</v>
      </c>
      <c r="L97" s="116"/>
    </row>
    <row r="98" spans="2:12" s="9" customFormat="1" ht="19.9" customHeight="1">
      <c r="B98" s="121"/>
      <c r="D98" s="122" t="s">
        <v>113</v>
      </c>
      <c r="E98" s="123"/>
      <c r="F98" s="123"/>
      <c r="G98" s="123"/>
      <c r="H98" s="123"/>
      <c r="I98" s="124"/>
      <c r="J98" s="125">
        <f>J129</f>
        <v>0</v>
      </c>
      <c r="L98" s="121"/>
    </row>
    <row r="99" spans="2:12" s="9" customFormat="1" ht="19.9" customHeight="1">
      <c r="B99" s="121"/>
      <c r="D99" s="122" t="s">
        <v>114</v>
      </c>
      <c r="E99" s="123"/>
      <c r="F99" s="123"/>
      <c r="G99" s="123"/>
      <c r="H99" s="123"/>
      <c r="I99" s="124"/>
      <c r="J99" s="125">
        <f>J152</f>
        <v>0</v>
      </c>
      <c r="L99" s="121"/>
    </row>
    <row r="100" spans="2:12" s="9" customFormat="1" ht="19.9" customHeight="1">
      <c r="B100" s="121"/>
      <c r="D100" s="122" t="s">
        <v>115</v>
      </c>
      <c r="E100" s="123"/>
      <c r="F100" s="123"/>
      <c r="G100" s="123"/>
      <c r="H100" s="123"/>
      <c r="I100" s="124"/>
      <c r="J100" s="125">
        <f>J155</f>
        <v>0</v>
      </c>
      <c r="L100" s="121"/>
    </row>
    <row r="101" spans="2:12" s="9" customFormat="1" ht="19.9" customHeight="1">
      <c r="B101" s="121"/>
      <c r="D101" s="122" t="s">
        <v>116</v>
      </c>
      <c r="E101" s="123"/>
      <c r="F101" s="123"/>
      <c r="G101" s="123"/>
      <c r="H101" s="123"/>
      <c r="I101" s="124"/>
      <c r="J101" s="125">
        <f>J160</f>
        <v>0</v>
      </c>
      <c r="L101" s="121"/>
    </row>
    <row r="102" spans="2:12" s="9" customFormat="1" ht="19.9" customHeight="1">
      <c r="B102" s="121"/>
      <c r="D102" s="122" t="s">
        <v>117</v>
      </c>
      <c r="E102" s="123"/>
      <c r="F102" s="123"/>
      <c r="G102" s="123"/>
      <c r="H102" s="123"/>
      <c r="I102" s="124"/>
      <c r="J102" s="125">
        <f>J171</f>
        <v>0</v>
      </c>
      <c r="L102" s="121"/>
    </row>
    <row r="103" spans="2:12" s="9" customFormat="1" ht="19.9" customHeight="1">
      <c r="B103" s="121"/>
      <c r="D103" s="122" t="s">
        <v>359</v>
      </c>
      <c r="E103" s="123"/>
      <c r="F103" s="123"/>
      <c r="G103" s="123"/>
      <c r="H103" s="123"/>
      <c r="I103" s="124"/>
      <c r="J103" s="125">
        <f>J195</f>
        <v>0</v>
      </c>
      <c r="L103" s="121"/>
    </row>
    <row r="104" spans="2:12" s="9" customFormat="1" ht="19.9" customHeight="1">
      <c r="B104" s="121"/>
      <c r="D104" s="122" t="s">
        <v>118</v>
      </c>
      <c r="E104" s="123"/>
      <c r="F104" s="123"/>
      <c r="G104" s="123"/>
      <c r="H104" s="123"/>
      <c r="I104" s="124"/>
      <c r="J104" s="125">
        <f>J201</f>
        <v>0</v>
      </c>
      <c r="L104" s="121"/>
    </row>
    <row r="105" spans="2:12" s="8" customFormat="1" ht="24.95" customHeight="1">
      <c r="B105" s="116"/>
      <c r="D105" s="117" t="s">
        <v>119</v>
      </c>
      <c r="E105" s="118"/>
      <c r="F105" s="118"/>
      <c r="G105" s="118"/>
      <c r="H105" s="118"/>
      <c r="I105" s="119"/>
      <c r="J105" s="120">
        <f>J203</f>
        <v>0</v>
      </c>
      <c r="L105" s="116"/>
    </row>
    <row r="106" spans="2:12" s="9" customFormat="1" ht="19.9" customHeight="1">
      <c r="B106" s="121"/>
      <c r="D106" s="122" t="s">
        <v>120</v>
      </c>
      <c r="E106" s="123"/>
      <c r="F106" s="123"/>
      <c r="G106" s="123"/>
      <c r="H106" s="123"/>
      <c r="I106" s="124"/>
      <c r="J106" s="125">
        <f>J204</f>
        <v>0</v>
      </c>
      <c r="L106" s="121"/>
    </row>
    <row r="107" spans="2:12" s="9" customFormat="1" ht="19.9" customHeight="1">
      <c r="B107" s="121"/>
      <c r="D107" s="122" t="s">
        <v>121</v>
      </c>
      <c r="E107" s="123"/>
      <c r="F107" s="123"/>
      <c r="G107" s="123"/>
      <c r="H107" s="123"/>
      <c r="I107" s="124"/>
      <c r="J107" s="125">
        <f>J207</f>
        <v>0</v>
      </c>
      <c r="L107" s="121"/>
    </row>
    <row r="108" spans="2:12" s="1" customFormat="1" ht="21.75" customHeight="1">
      <c r="B108" s="30"/>
      <c r="I108" s="89"/>
      <c r="L108" s="30"/>
    </row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110"/>
      <c r="J109" s="43"/>
      <c r="K109" s="43"/>
      <c r="L109" s="30"/>
    </row>
    <row r="113" spans="2:12" s="1" customFormat="1" ht="6.95" customHeight="1">
      <c r="B113" s="44"/>
      <c r="C113" s="45"/>
      <c r="D113" s="45"/>
      <c r="E113" s="45"/>
      <c r="F113" s="45"/>
      <c r="G113" s="45"/>
      <c r="H113" s="45"/>
      <c r="I113" s="111"/>
      <c r="J113" s="45"/>
      <c r="K113" s="45"/>
      <c r="L113" s="30"/>
    </row>
    <row r="114" spans="2:12" s="1" customFormat="1" ht="24.95" customHeight="1">
      <c r="B114" s="30"/>
      <c r="C114" s="19" t="s">
        <v>122</v>
      </c>
      <c r="I114" s="89"/>
      <c r="L114" s="30"/>
    </row>
    <row r="115" spans="2:12" s="1" customFormat="1" ht="6.95" customHeight="1">
      <c r="B115" s="30"/>
      <c r="I115" s="89"/>
      <c r="L115" s="30"/>
    </row>
    <row r="116" spans="2:12" s="1" customFormat="1" ht="12" customHeight="1">
      <c r="B116" s="30"/>
      <c r="C116" s="25" t="s">
        <v>16</v>
      </c>
      <c r="I116" s="89"/>
      <c r="L116" s="30"/>
    </row>
    <row r="117" spans="2:12" s="1" customFormat="1" ht="16.5" customHeight="1">
      <c r="B117" s="30"/>
      <c r="E117" s="239" t="str">
        <f>E7</f>
        <v>Dačice - výstavba parkoviště na ulici Berky z Dubé</v>
      </c>
      <c r="F117" s="240"/>
      <c r="G117" s="240"/>
      <c r="H117" s="240"/>
      <c r="I117" s="89"/>
      <c r="L117" s="30"/>
    </row>
    <row r="118" spans="2:12" s="1" customFormat="1" ht="12" customHeight="1">
      <c r="B118" s="30"/>
      <c r="C118" s="25" t="s">
        <v>105</v>
      </c>
      <c r="I118" s="89"/>
      <c r="L118" s="30"/>
    </row>
    <row r="119" spans="2:12" s="1" customFormat="1" ht="16.5" customHeight="1">
      <c r="B119" s="30"/>
      <c r="E119" s="219" t="str">
        <f>E9</f>
        <v>IO 102 - Komunikace a manipulační plochy</v>
      </c>
      <c r="F119" s="241"/>
      <c r="G119" s="241"/>
      <c r="H119" s="241"/>
      <c r="I119" s="89"/>
      <c r="L119" s="30"/>
    </row>
    <row r="120" spans="2:12" s="1" customFormat="1" ht="6.95" customHeight="1">
      <c r="B120" s="30"/>
      <c r="I120" s="89"/>
      <c r="L120" s="30"/>
    </row>
    <row r="121" spans="2:12" s="1" customFormat="1" ht="12" customHeight="1">
      <c r="B121" s="30"/>
      <c r="C121" s="25" t="s">
        <v>20</v>
      </c>
      <c r="F121" s="23" t="str">
        <f>F12</f>
        <v>Dačice</v>
      </c>
      <c r="I121" s="90" t="s">
        <v>22</v>
      </c>
      <c r="J121" s="50" t="str">
        <f>IF(J12="","",J12)</f>
        <v>29. 11. 2019</v>
      </c>
      <c r="L121" s="30"/>
    </row>
    <row r="122" spans="2:12" s="1" customFormat="1" ht="6.95" customHeight="1">
      <c r="B122" s="30"/>
      <c r="I122" s="89"/>
      <c r="L122" s="30"/>
    </row>
    <row r="123" spans="2:12" s="1" customFormat="1" ht="27.95" customHeight="1">
      <c r="B123" s="30"/>
      <c r="C123" s="25" t="s">
        <v>24</v>
      </c>
      <c r="F123" s="23" t="str">
        <f>E15</f>
        <v>Město Dačice</v>
      </c>
      <c r="I123" s="90" t="s">
        <v>30</v>
      </c>
      <c r="J123" s="28" t="str">
        <f>E21</f>
        <v>Agroprojekt Jihlava spol. s.r.o.</v>
      </c>
      <c r="L123" s="30"/>
    </row>
    <row r="124" spans="2:12" s="1" customFormat="1" ht="27.95" customHeight="1">
      <c r="B124" s="30"/>
      <c r="C124" s="25" t="s">
        <v>28</v>
      </c>
      <c r="F124" s="23" t="str">
        <f>IF(E18="","",E18)</f>
        <v>Vyplň údaj</v>
      </c>
      <c r="I124" s="90" t="s">
        <v>34</v>
      </c>
      <c r="J124" s="28" t="str">
        <f>E24</f>
        <v>Agroprojekt Jihlava spol. s.r.o.</v>
      </c>
      <c r="L124" s="30"/>
    </row>
    <row r="125" spans="2:12" s="1" customFormat="1" ht="10.35" customHeight="1">
      <c r="B125" s="30"/>
      <c r="I125" s="89"/>
      <c r="L125" s="30"/>
    </row>
    <row r="126" spans="2:20" s="10" customFormat="1" ht="29.25" customHeight="1">
      <c r="B126" s="126"/>
      <c r="C126" s="127" t="s">
        <v>123</v>
      </c>
      <c r="D126" s="128" t="s">
        <v>62</v>
      </c>
      <c r="E126" s="128" t="s">
        <v>58</v>
      </c>
      <c r="F126" s="128" t="s">
        <v>59</v>
      </c>
      <c r="G126" s="128" t="s">
        <v>124</v>
      </c>
      <c r="H126" s="128" t="s">
        <v>125</v>
      </c>
      <c r="I126" s="129" t="s">
        <v>126</v>
      </c>
      <c r="J126" s="130" t="s">
        <v>109</v>
      </c>
      <c r="K126" s="131" t="s">
        <v>127</v>
      </c>
      <c r="L126" s="126"/>
      <c r="M126" s="57" t="s">
        <v>1</v>
      </c>
      <c r="N126" s="58" t="s">
        <v>41</v>
      </c>
      <c r="O126" s="58" t="s">
        <v>128</v>
      </c>
      <c r="P126" s="58" t="s">
        <v>129</v>
      </c>
      <c r="Q126" s="58" t="s">
        <v>130</v>
      </c>
      <c r="R126" s="58" t="s">
        <v>131</v>
      </c>
      <c r="S126" s="58" t="s">
        <v>132</v>
      </c>
      <c r="T126" s="59" t="s">
        <v>133</v>
      </c>
    </row>
    <row r="127" spans="2:63" s="1" customFormat="1" ht="22.9" customHeight="1">
      <c r="B127" s="30"/>
      <c r="C127" s="62" t="s">
        <v>134</v>
      </c>
      <c r="I127" s="89"/>
      <c r="J127" s="132">
        <f>BK127</f>
        <v>0</v>
      </c>
      <c r="L127" s="30"/>
      <c r="M127" s="60"/>
      <c r="N127" s="51"/>
      <c r="O127" s="51"/>
      <c r="P127" s="133">
        <f>P128+P203</f>
        <v>0</v>
      </c>
      <c r="Q127" s="51"/>
      <c r="R127" s="133">
        <f>R128+R203</f>
        <v>76.7706204</v>
      </c>
      <c r="S127" s="51"/>
      <c r="T127" s="134">
        <f>T128+T203</f>
        <v>21.522</v>
      </c>
      <c r="AT127" s="15" t="s">
        <v>76</v>
      </c>
      <c r="AU127" s="15" t="s">
        <v>111</v>
      </c>
      <c r="BK127" s="135">
        <f>BK128+BK203</f>
        <v>0</v>
      </c>
    </row>
    <row r="128" spans="2:63" s="11" customFormat="1" ht="25.9" customHeight="1">
      <c r="B128" s="136"/>
      <c r="D128" s="137" t="s">
        <v>76</v>
      </c>
      <c r="E128" s="138" t="s">
        <v>135</v>
      </c>
      <c r="F128" s="138" t="s">
        <v>136</v>
      </c>
      <c r="I128" s="139"/>
      <c r="J128" s="140">
        <f>BK128</f>
        <v>0</v>
      </c>
      <c r="L128" s="136"/>
      <c r="M128" s="141"/>
      <c r="N128" s="142"/>
      <c r="O128" s="142"/>
      <c r="P128" s="143">
        <f>P129+P152+P155+P160+P171+P195+P201</f>
        <v>0</v>
      </c>
      <c r="Q128" s="142"/>
      <c r="R128" s="143">
        <f>R129+R152+R155+R160+R171+R195+R201</f>
        <v>76.7706204</v>
      </c>
      <c r="S128" s="142"/>
      <c r="T128" s="144">
        <f>T129+T152+T155+T160+T171+T195+T201</f>
        <v>21.522</v>
      </c>
      <c r="AR128" s="137" t="s">
        <v>85</v>
      </c>
      <c r="AT128" s="145" t="s">
        <v>76</v>
      </c>
      <c r="AU128" s="145" t="s">
        <v>77</v>
      </c>
      <c r="AY128" s="137" t="s">
        <v>137</v>
      </c>
      <c r="BK128" s="146">
        <f>BK129+BK152+BK155+BK160+BK171+BK195+BK201</f>
        <v>0</v>
      </c>
    </row>
    <row r="129" spans="2:63" s="11" customFormat="1" ht="22.9" customHeight="1">
      <c r="B129" s="136"/>
      <c r="D129" s="137" t="s">
        <v>76</v>
      </c>
      <c r="E129" s="147" t="s">
        <v>85</v>
      </c>
      <c r="F129" s="147" t="s">
        <v>138</v>
      </c>
      <c r="I129" s="139"/>
      <c r="J129" s="148">
        <f>BK129</f>
        <v>0</v>
      </c>
      <c r="L129" s="136"/>
      <c r="M129" s="141"/>
      <c r="N129" s="142"/>
      <c r="O129" s="142"/>
      <c r="P129" s="143">
        <f>SUM(P130:P151)</f>
        <v>0</v>
      </c>
      <c r="Q129" s="142"/>
      <c r="R129" s="143">
        <f>SUM(R130:R151)</f>
        <v>0</v>
      </c>
      <c r="S129" s="142"/>
      <c r="T129" s="144">
        <f>SUM(T130:T151)</f>
        <v>21.522</v>
      </c>
      <c r="AR129" s="137" t="s">
        <v>85</v>
      </c>
      <c r="AT129" s="145" t="s">
        <v>76</v>
      </c>
      <c r="AU129" s="145" t="s">
        <v>85</v>
      </c>
      <c r="AY129" s="137" t="s">
        <v>137</v>
      </c>
      <c r="BK129" s="146">
        <f>SUM(BK130:BK151)</f>
        <v>0</v>
      </c>
    </row>
    <row r="130" spans="2:65" s="1" customFormat="1" ht="24" customHeight="1">
      <c r="B130" s="149"/>
      <c r="C130" s="150" t="s">
        <v>85</v>
      </c>
      <c r="D130" s="150" t="s">
        <v>139</v>
      </c>
      <c r="E130" s="151" t="s">
        <v>360</v>
      </c>
      <c r="F130" s="152" t="s">
        <v>361</v>
      </c>
      <c r="G130" s="153" t="s">
        <v>210</v>
      </c>
      <c r="H130" s="154">
        <v>42.2</v>
      </c>
      <c r="I130" s="155"/>
      <c r="J130" s="156">
        <f>ROUND(I130*H130,2)</f>
        <v>0</v>
      </c>
      <c r="K130" s="152" t="s">
        <v>143</v>
      </c>
      <c r="L130" s="30"/>
      <c r="M130" s="157" t="s">
        <v>1</v>
      </c>
      <c r="N130" s="158" t="s">
        <v>42</v>
      </c>
      <c r="O130" s="53"/>
      <c r="P130" s="159">
        <f>O130*H130</f>
        <v>0</v>
      </c>
      <c r="Q130" s="159">
        <v>0</v>
      </c>
      <c r="R130" s="159">
        <f>Q130*H130</f>
        <v>0</v>
      </c>
      <c r="S130" s="159">
        <v>0.22</v>
      </c>
      <c r="T130" s="160">
        <f>S130*H130</f>
        <v>9.284</v>
      </c>
      <c r="AR130" s="161" t="s">
        <v>144</v>
      </c>
      <c r="AT130" s="161" t="s">
        <v>139</v>
      </c>
      <c r="AU130" s="161" t="s">
        <v>87</v>
      </c>
      <c r="AY130" s="15" t="s">
        <v>137</v>
      </c>
      <c r="BE130" s="162">
        <f>IF(N130="základní",J130,0)</f>
        <v>0</v>
      </c>
      <c r="BF130" s="162">
        <f>IF(N130="snížená",J130,0)</f>
        <v>0</v>
      </c>
      <c r="BG130" s="162">
        <f>IF(N130="zákl. přenesená",J130,0)</f>
        <v>0</v>
      </c>
      <c r="BH130" s="162">
        <f>IF(N130="sníž. přenesená",J130,0)</f>
        <v>0</v>
      </c>
      <c r="BI130" s="162">
        <f>IF(N130="nulová",J130,0)</f>
        <v>0</v>
      </c>
      <c r="BJ130" s="15" t="s">
        <v>85</v>
      </c>
      <c r="BK130" s="162">
        <f>ROUND(I130*H130,2)</f>
        <v>0</v>
      </c>
      <c r="BL130" s="15" t="s">
        <v>144</v>
      </c>
      <c r="BM130" s="161" t="s">
        <v>362</v>
      </c>
    </row>
    <row r="131" spans="2:47" s="1" customFormat="1" ht="29.25">
      <c r="B131" s="30"/>
      <c r="D131" s="164" t="s">
        <v>182</v>
      </c>
      <c r="F131" s="180" t="s">
        <v>363</v>
      </c>
      <c r="I131" s="89"/>
      <c r="L131" s="30"/>
      <c r="M131" s="181"/>
      <c r="N131" s="53"/>
      <c r="O131" s="53"/>
      <c r="P131" s="53"/>
      <c r="Q131" s="53"/>
      <c r="R131" s="53"/>
      <c r="S131" s="53"/>
      <c r="T131" s="54"/>
      <c r="AT131" s="15" t="s">
        <v>182</v>
      </c>
      <c r="AU131" s="15" t="s">
        <v>87</v>
      </c>
    </row>
    <row r="132" spans="2:65" s="1" customFormat="1" ht="24" customHeight="1">
      <c r="B132" s="149"/>
      <c r="C132" s="150" t="s">
        <v>87</v>
      </c>
      <c r="D132" s="150" t="s">
        <v>139</v>
      </c>
      <c r="E132" s="151" t="s">
        <v>364</v>
      </c>
      <c r="F132" s="152" t="s">
        <v>365</v>
      </c>
      <c r="G132" s="153" t="s">
        <v>210</v>
      </c>
      <c r="H132" s="154">
        <v>42.2</v>
      </c>
      <c r="I132" s="155"/>
      <c r="J132" s="156">
        <f>ROUND(I132*H132,2)</f>
        <v>0</v>
      </c>
      <c r="K132" s="152" t="s">
        <v>143</v>
      </c>
      <c r="L132" s="30"/>
      <c r="M132" s="157" t="s">
        <v>1</v>
      </c>
      <c r="N132" s="158" t="s">
        <v>42</v>
      </c>
      <c r="O132" s="53"/>
      <c r="P132" s="159">
        <f>O132*H132</f>
        <v>0</v>
      </c>
      <c r="Q132" s="159">
        <v>0</v>
      </c>
      <c r="R132" s="159">
        <f>Q132*H132</f>
        <v>0</v>
      </c>
      <c r="S132" s="159">
        <v>0.29</v>
      </c>
      <c r="T132" s="160">
        <f>S132*H132</f>
        <v>12.238</v>
      </c>
      <c r="AR132" s="161" t="s">
        <v>144</v>
      </c>
      <c r="AT132" s="161" t="s">
        <v>139</v>
      </c>
      <c r="AU132" s="161" t="s">
        <v>87</v>
      </c>
      <c r="AY132" s="15" t="s">
        <v>137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5" t="s">
        <v>85</v>
      </c>
      <c r="BK132" s="162">
        <f>ROUND(I132*H132,2)</f>
        <v>0</v>
      </c>
      <c r="BL132" s="15" t="s">
        <v>144</v>
      </c>
      <c r="BM132" s="161" t="s">
        <v>366</v>
      </c>
    </row>
    <row r="133" spans="2:47" s="1" customFormat="1" ht="29.25">
      <c r="B133" s="30"/>
      <c r="D133" s="164" t="s">
        <v>182</v>
      </c>
      <c r="F133" s="180" t="s">
        <v>363</v>
      </c>
      <c r="I133" s="89"/>
      <c r="L133" s="30"/>
      <c r="M133" s="181"/>
      <c r="N133" s="53"/>
      <c r="O133" s="53"/>
      <c r="P133" s="53"/>
      <c r="Q133" s="53"/>
      <c r="R133" s="53"/>
      <c r="S133" s="53"/>
      <c r="T133" s="54"/>
      <c r="AT133" s="15" t="s">
        <v>182</v>
      </c>
      <c r="AU133" s="15" t="s">
        <v>87</v>
      </c>
    </row>
    <row r="134" spans="2:65" s="1" customFormat="1" ht="16.5" customHeight="1">
      <c r="B134" s="149"/>
      <c r="C134" s="150" t="s">
        <v>149</v>
      </c>
      <c r="D134" s="150" t="s">
        <v>139</v>
      </c>
      <c r="E134" s="151" t="s">
        <v>161</v>
      </c>
      <c r="F134" s="152" t="s">
        <v>162</v>
      </c>
      <c r="G134" s="153" t="s">
        <v>163</v>
      </c>
      <c r="H134" s="154">
        <v>79.4</v>
      </c>
      <c r="I134" s="155"/>
      <c r="J134" s="156">
        <f>ROUND(I134*H134,2)</f>
        <v>0</v>
      </c>
      <c r="K134" s="152" t="s">
        <v>143</v>
      </c>
      <c r="L134" s="30"/>
      <c r="M134" s="157" t="s">
        <v>1</v>
      </c>
      <c r="N134" s="158" t="s">
        <v>42</v>
      </c>
      <c r="O134" s="53"/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61" t="s">
        <v>144</v>
      </c>
      <c r="AT134" s="161" t="s">
        <v>139</v>
      </c>
      <c r="AU134" s="161" t="s">
        <v>87</v>
      </c>
      <c r="AY134" s="15" t="s">
        <v>137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5" t="s">
        <v>85</v>
      </c>
      <c r="BK134" s="162">
        <f>ROUND(I134*H134,2)</f>
        <v>0</v>
      </c>
      <c r="BL134" s="15" t="s">
        <v>144</v>
      </c>
      <c r="BM134" s="161" t="s">
        <v>367</v>
      </c>
    </row>
    <row r="135" spans="2:51" s="12" customFormat="1" ht="11.25">
      <c r="B135" s="163"/>
      <c r="D135" s="164" t="s">
        <v>165</v>
      </c>
      <c r="E135" s="165" t="s">
        <v>1</v>
      </c>
      <c r="F135" s="166" t="s">
        <v>368</v>
      </c>
      <c r="H135" s="167">
        <v>79.4</v>
      </c>
      <c r="I135" s="168"/>
      <c r="L135" s="163"/>
      <c r="M135" s="169"/>
      <c r="N135" s="170"/>
      <c r="O135" s="170"/>
      <c r="P135" s="170"/>
      <c r="Q135" s="170"/>
      <c r="R135" s="170"/>
      <c r="S135" s="170"/>
      <c r="T135" s="171"/>
      <c r="AT135" s="165" t="s">
        <v>165</v>
      </c>
      <c r="AU135" s="165" t="s">
        <v>87</v>
      </c>
      <c r="AV135" s="12" t="s">
        <v>87</v>
      </c>
      <c r="AW135" s="12" t="s">
        <v>33</v>
      </c>
      <c r="AX135" s="12" t="s">
        <v>85</v>
      </c>
      <c r="AY135" s="165" t="s">
        <v>137</v>
      </c>
    </row>
    <row r="136" spans="2:65" s="1" customFormat="1" ht="36" customHeight="1">
      <c r="B136" s="149"/>
      <c r="C136" s="150" t="s">
        <v>144</v>
      </c>
      <c r="D136" s="150" t="s">
        <v>139</v>
      </c>
      <c r="E136" s="151" t="s">
        <v>170</v>
      </c>
      <c r="F136" s="152" t="s">
        <v>369</v>
      </c>
      <c r="G136" s="153" t="s">
        <v>163</v>
      </c>
      <c r="H136" s="154">
        <v>158.8</v>
      </c>
      <c r="I136" s="155"/>
      <c r="J136" s="156">
        <f>ROUND(I136*H136,2)</f>
        <v>0</v>
      </c>
      <c r="K136" s="152" t="s">
        <v>143</v>
      </c>
      <c r="L136" s="30"/>
      <c r="M136" s="157" t="s">
        <v>1</v>
      </c>
      <c r="N136" s="158" t="s">
        <v>42</v>
      </c>
      <c r="O136" s="53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144</v>
      </c>
      <c r="AT136" s="161" t="s">
        <v>139</v>
      </c>
      <c r="AU136" s="161" t="s">
        <v>87</v>
      </c>
      <c r="AY136" s="15" t="s">
        <v>137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5" t="s">
        <v>85</v>
      </c>
      <c r="BK136" s="162">
        <f>ROUND(I136*H136,2)</f>
        <v>0</v>
      </c>
      <c r="BL136" s="15" t="s">
        <v>144</v>
      </c>
      <c r="BM136" s="161" t="s">
        <v>370</v>
      </c>
    </row>
    <row r="137" spans="2:51" s="12" customFormat="1" ht="11.25">
      <c r="B137" s="163"/>
      <c r="D137" s="164" t="s">
        <v>165</v>
      </c>
      <c r="E137" s="165" t="s">
        <v>1</v>
      </c>
      <c r="F137" s="166" t="s">
        <v>371</v>
      </c>
      <c r="H137" s="167">
        <v>158.8</v>
      </c>
      <c r="I137" s="168"/>
      <c r="L137" s="163"/>
      <c r="M137" s="169"/>
      <c r="N137" s="170"/>
      <c r="O137" s="170"/>
      <c r="P137" s="170"/>
      <c r="Q137" s="170"/>
      <c r="R137" s="170"/>
      <c r="S137" s="170"/>
      <c r="T137" s="171"/>
      <c r="AT137" s="165" t="s">
        <v>165</v>
      </c>
      <c r="AU137" s="165" t="s">
        <v>87</v>
      </c>
      <c r="AV137" s="12" t="s">
        <v>87</v>
      </c>
      <c r="AW137" s="12" t="s">
        <v>33</v>
      </c>
      <c r="AX137" s="12" t="s">
        <v>85</v>
      </c>
      <c r="AY137" s="165" t="s">
        <v>137</v>
      </c>
    </row>
    <row r="138" spans="2:65" s="1" customFormat="1" ht="16.5" customHeight="1">
      <c r="B138" s="149"/>
      <c r="C138" s="150" t="s">
        <v>156</v>
      </c>
      <c r="D138" s="150" t="s">
        <v>139</v>
      </c>
      <c r="E138" s="151" t="s">
        <v>372</v>
      </c>
      <c r="F138" s="152" t="s">
        <v>373</v>
      </c>
      <c r="G138" s="153" t="s">
        <v>163</v>
      </c>
      <c r="H138" s="154">
        <v>79.4</v>
      </c>
      <c r="I138" s="155"/>
      <c r="J138" s="156">
        <f>ROUND(I138*H138,2)</f>
        <v>0</v>
      </c>
      <c r="K138" s="152" t="s">
        <v>143</v>
      </c>
      <c r="L138" s="30"/>
      <c r="M138" s="157" t="s">
        <v>1</v>
      </c>
      <c r="N138" s="158" t="s">
        <v>42</v>
      </c>
      <c r="O138" s="53"/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61" t="s">
        <v>144</v>
      </c>
      <c r="AT138" s="161" t="s">
        <v>139</v>
      </c>
      <c r="AU138" s="161" t="s">
        <v>87</v>
      </c>
      <c r="AY138" s="15" t="s">
        <v>137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5" t="s">
        <v>85</v>
      </c>
      <c r="BK138" s="162">
        <f>ROUND(I138*H138,2)</f>
        <v>0</v>
      </c>
      <c r="BL138" s="15" t="s">
        <v>144</v>
      </c>
      <c r="BM138" s="161" t="s">
        <v>374</v>
      </c>
    </row>
    <row r="139" spans="2:65" s="1" customFormat="1" ht="24" customHeight="1">
      <c r="B139" s="149"/>
      <c r="C139" s="150" t="s">
        <v>160</v>
      </c>
      <c r="D139" s="150" t="s">
        <v>139</v>
      </c>
      <c r="E139" s="151" t="s">
        <v>179</v>
      </c>
      <c r="F139" s="152" t="s">
        <v>180</v>
      </c>
      <c r="G139" s="153" t="s">
        <v>163</v>
      </c>
      <c r="H139" s="154">
        <v>79.4</v>
      </c>
      <c r="I139" s="155"/>
      <c r="J139" s="156">
        <f>ROUND(I139*H139,2)</f>
        <v>0</v>
      </c>
      <c r="K139" s="152" t="s">
        <v>143</v>
      </c>
      <c r="L139" s="30"/>
      <c r="M139" s="157" t="s">
        <v>1</v>
      </c>
      <c r="N139" s="158" t="s">
        <v>42</v>
      </c>
      <c r="O139" s="53"/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61" t="s">
        <v>144</v>
      </c>
      <c r="AT139" s="161" t="s">
        <v>139</v>
      </c>
      <c r="AU139" s="161" t="s">
        <v>87</v>
      </c>
      <c r="AY139" s="15" t="s">
        <v>137</v>
      </c>
      <c r="BE139" s="162">
        <f>IF(N139="základní",J139,0)</f>
        <v>0</v>
      </c>
      <c r="BF139" s="162">
        <f>IF(N139="snížená",J139,0)</f>
        <v>0</v>
      </c>
      <c r="BG139" s="162">
        <f>IF(N139="zákl. přenesená",J139,0)</f>
        <v>0</v>
      </c>
      <c r="BH139" s="162">
        <f>IF(N139="sníž. přenesená",J139,0)</f>
        <v>0</v>
      </c>
      <c r="BI139" s="162">
        <f>IF(N139="nulová",J139,0)</f>
        <v>0</v>
      </c>
      <c r="BJ139" s="15" t="s">
        <v>85</v>
      </c>
      <c r="BK139" s="162">
        <f>ROUND(I139*H139,2)</f>
        <v>0</v>
      </c>
      <c r="BL139" s="15" t="s">
        <v>144</v>
      </c>
      <c r="BM139" s="161" t="s">
        <v>375</v>
      </c>
    </row>
    <row r="140" spans="2:47" s="1" customFormat="1" ht="29.25">
      <c r="B140" s="30"/>
      <c r="D140" s="164" t="s">
        <v>182</v>
      </c>
      <c r="F140" s="180" t="s">
        <v>183</v>
      </c>
      <c r="I140" s="89"/>
      <c r="L140" s="30"/>
      <c r="M140" s="181"/>
      <c r="N140" s="53"/>
      <c r="O140" s="53"/>
      <c r="P140" s="53"/>
      <c r="Q140" s="53"/>
      <c r="R140" s="53"/>
      <c r="S140" s="53"/>
      <c r="T140" s="54"/>
      <c r="AT140" s="15" t="s">
        <v>182</v>
      </c>
      <c r="AU140" s="15" t="s">
        <v>87</v>
      </c>
    </row>
    <row r="141" spans="2:65" s="1" customFormat="1" ht="24" customHeight="1">
      <c r="B141" s="149"/>
      <c r="C141" s="150" t="s">
        <v>169</v>
      </c>
      <c r="D141" s="150" t="s">
        <v>139</v>
      </c>
      <c r="E141" s="151" t="s">
        <v>185</v>
      </c>
      <c r="F141" s="152" t="s">
        <v>186</v>
      </c>
      <c r="G141" s="153" t="s">
        <v>163</v>
      </c>
      <c r="H141" s="154">
        <v>317</v>
      </c>
      <c r="I141" s="155"/>
      <c r="J141" s="156">
        <f>ROUND(I141*H141,2)</f>
        <v>0</v>
      </c>
      <c r="K141" s="152" t="s">
        <v>143</v>
      </c>
      <c r="L141" s="30"/>
      <c r="M141" s="157" t="s">
        <v>1</v>
      </c>
      <c r="N141" s="158" t="s">
        <v>42</v>
      </c>
      <c r="O141" s="53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144</v>
      </c>
      <c r="AT141" s="161" t="s">
        <v>139</v>
      </c>
      <c r="AU141" s="161" t="s">
        <v>87</v>
      </c>
      <c r="AY141" s="15" t="s">
        <v>137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5" t="s">
        <v>85</v>
      </c>
      <c r="BK141" s="162">
        <f>ROUND(I141*H141,2)</f>
        <v>0</v>
      </c>
      <c r="BL141" s="15" t="s">
        <v>144</v>
      </c>
      <c r="BM141" s="161" t="s">
        <v>376</v>
      </c>
    </row>
    <row r="142" spans="2:47" s="1" customFormat="1" ht="39">
      <c r="B142" s="30"/>
      <c r="D142" s="164" t="s">
        <v>182</v>
      </c>
      <c r="F142" s="180" t="s">
        <v>188</v>
      </c>
      <c r="I142" s="89"/>
      <c r="L142" s="30"/>
      <c r="M142" s="181"/>
      <c r="N142" s="53"/>
      <c r="O142" s="53"/>
      <c r="P142" s="53"/>
      <c r="Q142" s="53"/>
      <c r="R142" s="53"/>
      <c r="S142" s="53"/>
      <c r="T142" s="54"/>
      <c r="AT142" s="15" t="s">
        <v>182</v>
      </c>
      <c r="AU142" s="15" t="s">
        <v>87</v>
      </c>
    </row>
    <row r="143" spans="2:51" s="12" customFormat="1" ht="11.25">
      <c r="B143" s="163"/>
      <c r="D143" s="164" t="s">
        <v>165</v>
      </c>
      <c r="E143" s="165" t="s">
        <v>1</v>
      </c>
      <c r="F143" s="166" t="s">
        <v>377</v>
      </c>
      <c r="H143" s="167">
        <v>43.776</v>
      </c>
      <c r="I143" s="168"/>
      <c r="L143" s="163"/>
      <c r="M143" s="169"/>
      <c r="N143" s="170"/>
      <c r="O143" s="170"/>
      <c r="P143" s="170"/>
      <c r="Q143" s="170"/>
      <c r="R143" s="170"/>
      <c r="S143" s="170"/>
      <c r="T143" s="171"/>
      <c r="AT143" s="165" t="s">
        <v>165</v>
      </c>
      <c r="AU143" s="165" t="s">
        <v>87</v>
      </c>
      <c r="AV143" s="12" t="s">
        <v>87</v>
      </c>
      <c r="AW143" s="12" t="s">
        <v>33</v>
      </c>
      <c r="AX143" s="12" t="s">
        <v>77</v>
      </c>
      <c r="AY143" s="165" t="s">
        <v>137</v>
      </c>
    </row>
    <row r="144" spans="2:51" s="12" customFormat="1" ht="11.25">
      <c r="B144" s="163"/>
      <c r="D144" s="164" t="s">
        <v>165</v>
      </c>
      <c r="E144" s="165" t="s">
        <v>1</v>
      </c>
      <c r="F144" s="166" t="s">
        <v>378</v>
      </c>
      <c r="H144" s="167">
        <v>194.502</v>
      </c>
      <c r="I144" s="168"/>
      <c r="L144" s="163"/>
      <c r="M144" s="169"/>
      <c r="N144" s="170"/>
      <c r="O144" s="170"/>
      <c r="P144" s="170"/>
      <c r="Q144" s="170"/>
      <c r="R144" s="170"/>
      <c r="S144" s="170"/>
      <c r="T144" s="171"/>
      <c r="AT144" s="165" t="s">
        <v>165</v>
      </c>
      <c r="AU144" s="165" t="s">
        <v>87</v>
      </c>
      <c r="AV144" s="12" t="s">
        <v>87</v>
      </c>
      <c r="AW144" s="12" t="s">
        <v>33</v>
      </c>
      <c r="AX144" s="12" t="s">
        <v>77</v>
      </c>
      <c r="AY144" s="165" t="s">
        <v>137</v>
      </c>
    </row>
    <row r="145" spans="2:51" s="12" customFormat="1" ht="11.25">
      <c r="B145" s="163"/>
      <c r="D145" s="164" t="s">
        <v>165</v>
      </c>
      <c r="E145" s="165" t="s">
        <v>1</v>
      </c>
      <c r="F145" s="166" t="s">
        <v>379</v>
      </c>
      <c r="H145" s="167">
        <v>78.16</v>
      </c>
      <c r="I145" s="168"/>
      <c r="L145" s="163"/>
      <c r="M145" s="169"/>
      <c r="N145" s="170"/>
      <c r="O145" s="170"/>
      <c r="P145" s="170"/>
      <c r="Q145" s="170"/>
      <c r="R145" s="170"/>
      <c r="S145" s="170"/>
      <c r="T145" s="171"/>
      <c r="AT145" s="165" t="s">
        <v>165</v>
      </c>
      <c r="AU145" s="165" t="s">
        <v>87</v>
      </c>
      <c r="AV145" s="12" t="s">
        <v>87</v>
      </c>
      <c r="AW145" s="12" t="s">
        <v>33</v>
      </c>
      <c r="AX145" s="12" t="s">
        <v>77</v>
      </c>
      <c r="AY145" s="165" t="s">
        <v>137</v>
      </c>
    </row>
    <row r="146" spans="2:51" s="13" customFormat="1" ht="11.25">
      <c r="B146" s="172"/>
      <c r="D146" s="164" t="s">
        <v>165</v>
      </c>
      <c r="E146" s="173" t="s">
        <v>1</v>
      </c>
      <c r="F146" s="174" t="s">
        <v>168</v>
      </c>
      <c r="H146" s="175">
        <v>316.438</v>
      </c>
      <c r="I146" s="176"/>
      <c r="L146" s="172"/>
      <c r="M146" s="177"/>
      <c r="N146" s="178"/>
      <c r="O146" s="178"/>
      <c r="P146" s="178"/>
      <c r="Q146" s="178"/>
      <c r="R146" s="178"/>
      <c r="S146" s="178"/>
      <c r="T146" s="179"/>
      <c r="AT146" s="173" t="s">
        <v>165</v>
      </c>
      <c r="AU146" s="173" t="s">
        <v>87</v>
      </c>
      <c r="AV146" s="13" t="s">
        <v>144</v>
      </c>
      <c r="AW146" s="13" t="s">
        <v>33</v>
      </c>
      <c r="AX146" s="13" t="s">
        <v>77</v>
      </c>
      <c r="AY146" s="173" t="s">
        <v>137</v>
      </c>
    </row>
    <row r="147" spans="2:51" s="12" customFormat="1" ht="11.25">
      <c r="B147" s="163"/>
      <c r="D147" s="164" t="s">
        <v>165</v>
      </c>
      <c r="E147" s="165" t="s">
        <v>1</v>
      </c>
      <c r="F147" s="166" t="s">
        <v>380</v>
      </c>
      <c r="H147" s="167">
        <v>317</v>
      </c>
      <c r="I147" s="168"/>
      <c r="L147" s="163"/>
      <c r="M147" s="169"/>
      <c r="N147" s="170"/>
      <c r="O147" s="170"/>
      <c r="P147" s="170"/>
      <c r="Q147" s="170"/>
      <c r="R147" s="170"/>
      <c r="S147" s="170"/>
      <c r="T147" s="171"/>
      <c r="AT147" s="165" t="s">
        <v>165</v>
      </c>
      <c r="AU147" s="165" t="s">
        <v>87</v>
      </c>
      <c r="AV147" s="12" t="s">
        <v>87</v>
      </c>
      <c r="AW147" s="12" t="s">
        <v>33</v>
      </c>
      <c r="AX147" s="12" t="s">
        <v>85</v>
      </c>
      <c r="AY147" s="165" t="s">
        <v>137</v>
      </c>
    </row>
    <row r="148" spans="2:65" s="1" customFormat="1" ht="24" customHeight="1">
      <c r="B148" s="149"/>
      <c r="C148" s="150" t="s">
        <v>174</v>
      </c>
      <c r="D148" s="150" t="s">
        <v>139</v>
      </c>
      <c r="E148" s="151" t="s">
        <v>194</v>
      </c>
      <c r="F148" s="152" t="s">
        <v>195</v>
      </c>
      <c r="G148" s="153" t="s">
        <v>163</v>
      </c>
      <c r="H148" s="154">
        <v>317</v>
      </c>
      <c r="I148" s="155"/>
      <c r="J148" s="156">
        <f>ROUND(I148*H148,2)</f>
        <v>0</v>
      </c>
      <c r="K148" s="152" t="s">
        <v>143</v>
      </c>
      <c r="L148" s="30"/>
      <c r="M148" s="157" t="s">
        <v>1</v>
      </c>
      <c r="N148" s="158" t="s">
        <v>42</v>
      </c>
      <c r="O148" s="53"/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61" t="s">
        <v>144</v>
      </c>
      <c r="AT148" s="161" t="s">
        <v>139</v>
      </c>
      <c r="AU148" s="161" t="s">
        <v>87</v>
      </c>
      <c r="AY148" s="15" t="s">
        <v>137</v>
      </c>
      <c r="BE148" s="162">
        <f>IF(N148="základní",J148,0)</f>
        <v>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15" t="s">
        <v>85</v>
      </c>
      <c r="BK148" s="162">
        <f>ROUND(I148*H148,2)</f>
        <v>0</v>
      </c>
      <c r="BL148" s="15" t="s">
        <v>144</v>
      </c>
      <c r="BM148" s="161" t="s">
        <v>381</v>
      </c>
    </row>
    <row r="149" spans="2:65" s="1" customFormat="1" ht="16.5" customHeight="1">
      <c r="B149" s="149"/>
      <c r="C149" s="150" t="s">
        <v>178</v>
      </c>
      <c r="D149" s="150" t="s">
        <v>139</v>
      </c>
      <c r="E149" s="151" t="s">
        <v>198</v>
      </c>
      <c r="F149" s="152" t="s">
        <v>199</v>
      </c>
      <c r="G149" s="153" t="s">
        <v>163</v>
      </c>
      <c r="H149" s="154">
        <v>317</v>
      </c>
      <c r="I149" s="155"/>
      <c r="J149" s="156">
        <f>ROUND(I149*H149,2)</f>
        <v>0</v>
      </c>
      <c r="K149" s="152" t="s">
        <v>143</v>
      </c>
      <c r="L149" s="30"/>
      <c r="M149" s="157" t="s">
        <v>1</v>
      </c>
      <c r="N149" s="158" t="s">
        <v>42</v>
      </c>
      <c r="O149" s="53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61" t="s">
        <v>144</v>
      </c>
      <c r="AT149" s="161" t="s">
        <v>139</v>
      </c>
      <c r="AU149" s="161" t="s">
        <v>87</v>
      </c>
      <c r="AY149" s="15" t="s">
        <v>137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5" t="s">
        <v>85</v>
      </c>
      <c r="BK149" s="162">
        <f>ROUND(I149*H149,2)</f>
        <v>0</v>
      </c>
      <c r="BL149" s="15" t="s">
        <v>144</v>
      </c>
      <c r="BM149" s="161" t="s">
        <v>382</v>
      </c>
    </row>
    <row r="150" spans="2:65" s="1" customFormat="1" ht="24" customHeight="1">
      <c r="B150" s="149"/>
      <c r="C150" s="150" t="s">
        <v>184</v>
      </c>
      <c r="D150" s="150" t="s">
        <v>139</v>
      </c>
      <c r="E150" s="151" t="s">
        <v>202</v>
      </c>
      <c r="F150" s="152" t="s">
        <v>203</v>
      </c>
      <c r="G150" s="153" t="s">
        <v>204</v>
      </c>
      <c r="H150" s="154">
        <v>570.6</v>
      </c>
      <c r="I150" s="155"/>
      <c r="J150" s="156">
        <f>ROUND(I150*H150,2)</f>
        <v>0</v>
      </c>
      <c r="K150" s="152" t="s">
        <v>143</v>
      </c>
      <c r="L150" s="30"/>
      <c r="M150" s="157" t="s">
        <v>1</v>
      </c>
      <c r="N150" s="158" t="s">
        <v>42</v>
      </c>
      <c r="O150" s="53"/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61" t="s">
        <v>144</v>
      </c>
      <c r="AT150" s="161" t="s">
        <v>139</v>
      </c>
      <c r="AU150" s="161" t="s">
        <v>87</v>
      </c>
      <c r="AY150" s="15" t="s">
        <v>137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5" t="s">
        <v>85</v>
      </c>
      <c r="BK150" s="162">
        <f>ROUND(I150*H150,2)</f>
        <v>0</v>
      </c>
      <c r="BL150" s="15" t="s">
        <v>144</v>
      </c>
      <c r="BM150" s="161" t="s">
        <v>383</v>
      </c>
    </row>
    <row r="151" spans="2:51" s="12" customFormat="1" ht="11.25">
      <c r="B151" s="163"/>
      <c r="D151" s="164" t="s">
        <v>165</v>
      </c>
      <c r="E151" s="165" t="s">
        <v>1</v>
      </c>
      <c r="F151" s="166" t="s">
        <v>384</v>
      </c>
      <c r="H151" s="167">
        <v>570.6</v>
      </c>
      <c r="I151" s="168"/>
      <c r="L151" s="163"/>
      <c r="M151" s="169"/>
      <c r="N151" s="170"/>
      <c r="O151" s="170"/>
      <c r="P151" s="170"/>
      <c r="Q151" s="170"/>
      <c r="R151" s="170"/>
      <c r="S151" s="170"/>
      <c r="T151" s="171"/>
      <c r="AT151" s="165" t="s">
        <v>165</v>
      </c>
      <c r="AU151" s="165" t="s">
        <v>87</v>
      </c>
      <c r="AV151" s="12" t="s">
        <v>87</v>
      </c>
      <c r="AW151" s="12" t="s">
        <v>33</v>
      </c>
      <c r="AX151" s="12" t="s">
        <v>85</v>
      </c>
      <c r="AY151" s="165" t="s">
        <v>137</v>
      </c>
    </row>
    <row r="152" spans="2:63" s="11" customFormat="1" ht="22.9" customHeight="1">
      <c r="B152" s="136"/>
      <c r="D152" s="137" t="s">
        <v>76</v>
      </c>
      <c r="E152" s="147" t="s">
        <v>87</v>
      </c>
      <c r="F152" s="147" t="s">
        <v>224</v>
      </c>
      <c r="I152" s="139"/>
      <c r="J152" s="148">
        <f>BK152</f>
        <v>0</v>
      </c>
      <c r="L152" s="136"/>
      <c r="M152" s="141"/>
      <c r="N152" s="142"/>
      <c r="O152" s="142"/>
      <c r="P152" s="143">
        <f>SUM(P153:P154)</f>
        <v>0</v>
      </c>
      <c r="Q152" s="142"/>
      <c r="R152" s="143">
        <f>SUM(R153:R154)</f>
        <v>62.15288</v>
      </c>
      <c r="S152" s="142"/>
      <c r="T152" s="144">
        <f>SUM(T153:T154)</f>
        <v>0</v>
      </c>
      <c r="AR152" s="137" t="s">
        <v>85</v>
      </c>
      <c r="AT152" s="145" t="s">
        <v>76</v>
      </c>
      <c r="AU152" s="145" t="s">
        <v>85</v>
      </c>
      <c r="AY152" s="137" t="s">
        <v>137</v>
      </c>
      <c r="BK152" s="146">
        <f>SUM(BK153:BK154)</f>
        <v>0</v>
      </c>
    </row>
    <row r="153" spans="2:65" s="1" customFormat="1" ht="24" customHeight="1">
      <c r="B153" s="149"/>
      <c r="C153" s="150" t="s">
        <v>193</v>
      </c>
      <c r="D153" s="150" t="s">
        <v>139</v>
      </c>
      <c r="E153" s="151" t="s">
        <v>385</v>
      </c>
      <c r="F153" s="152" t="s">
        <v>386</v>
      </c>
      <c r="G153" s="153" t="s">
        <v>322</v>
      </c>
      <c r="H153" s="154">
        <v>257</v>
      </c>
      <c r="I153" s="155"/>
      <c r="J153" s="156">
        <f>ROUND(I153*H153,2)</f>
        <v>0</v>
      </c>
      <c r="K153" s="152" t="s">
        <v>143</v>
      </c>
      <c r="L153" s="30"/>
      <c r="M153" s="157" t="s">
        <v>1</v>
      </c>
      <c r="N153" s="158" t="s">
        <v>42</v>
      </c>
      <c r="O153" s="53"/>
      <c r="P153" s="159">
        <f>O153*H153</f>
        <v>0</v>
      </c>
      <c r="Q153" s="159">
        <v>0.24184</v>
      </c>
      <c r="R153" s="159">
        <f>Q153*H153</f>
        <v>62.15288</v>
      </c>
      <c r="S153" s="159">
        <v>0</v>
      </c>
      <c r="T153" s="160">
        <f>S153*H153</f>
        <v>0</v>
      </c>
      <c r="AR153" s="161" t="s">
        <v>144</v>
      </c>
      <c r="AT153" s="161" t="s">
        <v>139</v>
      </c>
      <c r="AU153" s="161" t="s">
        <v>87</v>
      </c>
      <c r="AY153" s="15" t="s">
        <v>137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5" t="s">
        <v>85</v>
      </c>
      <c r="BK153" s="162">
        <f>ROUND(I153*H153,2)</f>
        <v>0</v>
      </c>
      <c r="BL153" s="15" t="s">
        <v>144</v>
      </c>
      <c r="BM153" s="161" t="s">
        <v>387</v>
      </c>
    </row>
    <row r="154" spans="2:65" s="1" customFormat="1" ht="24" customHeight="1">
      <c r="B154" s="149"/>
      <c r="C154" s="150" t="s">
        <v>197</v>
      </c>
      <c r="D154" s="150" t="s">
        <v>139</v>
      </c>
      <c r="E154" s="151" t="s">
        <v>226</v>
      </c>
      <c r="F154" s="152" t="s">
        <v>227</v>
      </c>
      <c r="G154" s="153" t="s">
        <v>210</v>
      </c>
      <c r="H154" s="154">
        <v>889</v>
      </c>
      <c r="I154" s="155"/>
      <c r="J154" s="156">
        <f>ROUND(I154*H154,2)</f>
        <v>0</v>
      </c>
      <c r="K154" s="152" t="s">
        <v>228</v>
      </c>
      <c r="L154" s="30"/>
      <c r="M154" s="157" t="s">
        <v>1</v>
      </c>
      <c r="N154" s="158" t="s">
        <v>42</v>
      </c>
      <c r="O154" s="53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AR154" s="161" t="s">
        <v>144</v>
      </c>
      <c r="AT154" s="161" t="s">
        <v>139</v>
      </c>
      <c r="AU154" s="161" t="s">
        <v>87</v>
      </c>
      <c r="AY154" s="15" t="s">
        <v>137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5" t="s">
        <v>85</v>
      </c>
      <c r="BK154" s="162">
        <f>ROUND(I154*H154,2)</f>
        <v>0</v>
      </c>
      <c r="BL154" s="15" t="s">
        <v>144</v>
      </c>
      <c r="BM154" s="161" t="s">
        <v>388</v>
      </c>
    </row>
    <row r="155" spans="2:63" s="11" customFormat="1" ht="22.9" customHeight="1">
      <c r="B155" s="136"/>
      <c r="D155" s="137" t="s">
        <v>76</v>
      </c>
      <c r="E155" s="147" t="s">
        <v>144</v>
      </c>
      <c r="F155" s="147" t="s">
        <v>230</v>
      </c>
      <c r="I155" s="139"/>
      <c r="J155" s="148">
        <f>BK155</f>
        <v>0</v>
      </c>
      <c r="L155" s="136"/>
      <c r="M155" s="141"/>
      <c r="N155" s="142"/>
      <c r="O155" s="142"/>
      <c r="P155" s="143">
        <f>SUM(P156:P159)</f>
        <v>0</v>
      </c>
      <c r="Q155" s="142"/>
      <c r="R155" s="143">
        <f>SUM(R156:R159)</f>
        <v>0.2598784</v>
      </c>
      <c r="S155" s="142"/>
      <c r="T155" s="144">
        <f>SUM(T156:T159)</f>
        <v>0</v>
      </c>
      <c r="AR155" s="137" t="s">
        <v>85</v>
      </c>
      <c r="AT155" s="145" t="s">
        <v>76</v>
      </c>
      <c r="AU155" s="145" t="s">
        <v>85</v>
      </c>
      <c r="AY155" s="137" t="s">
        <v>137</v>
      </c>
      <c r="BK155" s="146">
        <f>SUM(BK156:BK159)</f>
        <v>0</v>
      </c>
    </row>
    <row r="156" spans="2:65" s="1" customFormat="1" ht="24" customHeight="1">
      <c r="B156" s="149"/>
      <c r="C156" s="150" t="s">
        <v>201</v>
      </c>
      <c r="D156" s="150" t="s">
        <v>139</v>
      </c>
      <c r="E156" s="151" t="s">
        <v>389</v>
      </c>
      <c r="F156" s="152" t="s">
        <v>390</v>
      </c>
      <c r="G156" s="153" t="s">
        <v>163</v>
      </c>
      <c r="H156" s="154">
        <v>5.14</v>
      </c>
      <c r="I156" s="155"/>
      <c r="J156" s="156">
        <f>ROUND(I156*H156,2)</f>
        <v>0</v>
      </c>
      <c r="K156" s="152" t="s">
        <v>143</v>
      </c>
      <c r="L156" s="30"/>
      <c r="M156" s="157" t="s">
        <v>1</v>
      </c>
      <c r="N156" s="158" t="s">
        <v>42</v>
      </c>
      <c r="O156" s="53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144</v>
      </c>
      <c r="AT156" s="161" t="s">
        <v>139</v>
      </c>
      <c r="AU156" s="161" t="s">
        <v>87</v>
      </c>
      <c r="AY156" s="15" t="s">
        <v>137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5" t="s">
        <v>85</v>
      </c>
      <c r="BK156" s="162">
        <f>ROUND(I156*H156,2)</f>
        <v>0</v>
      </c>
      <c r="BL156" s="15" t="s">
        <v>144</v>
      </c>
      <c r="BM156" s="161" t="s">
        <v>391</v>
      </c>
    </row>
    <row r="157" spans="2:51" s="12" customFormat="1" ht="11.25">
      <c r="B157" s="163"/>
      <c r="D157" s="164" t="s">
        <v>165</v>
      </c>
      <c r="E157" s="165" t="s">
        <v>1</v>
      </c>
      <c r="F157" s="166" t="s">
        <v>392</v>
      </c>
      <c r="H157" s="167">
        <v>5.14</v>
      </c>
      <c r="I157" s="168"/>
      <c r="L157" s="163"/>
      <c r="M157" s="169"/>
      <c r="N157" s="170"/>
      <c r="O157" s="170"/>
      <c r="P157" s="170"/>
      <c r="Q157" s="170"/>
      <c r="R157" s="170"/>
      <c r="S157" s="170"/>
      <c r="T157" s="171"/>
      <c r="AT157" s="165" t="s">
        <v>165</v>
      </c>
      <c r="AU157" s="165" t="s">
        <v>87</v>
      </c>
      <c r="AV157" s="12" t="s">
        <v>87</v>
      </c>
      <c r="AW157" s="12" t="s">
        <v>33</v>
      </c>
      <c r="AX157" s="12" t="s">
        <v>85</v>
      </c>
      <c r="AY157" s="165" t="s">
        <v>137</v>
      </c>
    </row>
    <row r="158" spans="2:65" s="1" customFormat="1" ht="24" customHeight="1">
      <c r="B158" s="149"/>
      <c r="C158" s="150" t="s">
        <v>207</v>
      </c>
      <c r="D158" s="150" t="s">
        <v>139</v>
      </c>
      <c r="E158" s="151" t="s">
        <v>393</v>
      </c>
      <c r="F158" s="152" t="s">
        <v>394</v>
      </c>
      <c r="G158" s="153" t="s">
        <v>210</v>
      </c>
      <c r="H158" s="154">
        <v>41.12</v>
      </c>
      <c r="I158" s="155"/>
      <c r="J158" s="156">
        <f>ROUND(I158*H158,2)</f>
        <v>0</v>
      </c>
      <c r="K158" s="152" t="s">
        <v>143</v>
      </c>
      <c r="L158" s="30"/>
      <c r="M158" s="157" t="s">
        <v>1</v>
      </c>
      <c r="N158" s="158" t="s">
        <v>42</v>
      </c>
      <c r="O158" s="53"/>
      <c r="P158" s="159">
        <f>O158*H158</f>
        <v>0</v>
      </c>
      <c r="Q158" s="159">
        <v>0.00632</v>
      </c>
      <c r="R158" s="159">
        <f>Q158*H158</f>
        <v>0.2598784</v>
      </c>
      <c r="S158" s="159">
        <v>0</v>
      </c>
      <c r="T158" s="160">
        <f>S158*H158</f>
        <v>0</v>
      </c>
      <c r="AR158" s="161" t="s">
        <v>144</v>
      </c>
      <c r="AT158" s="161" t="s">
        <v>139</v>
      </c>
      <c r="AU158" s="161" t="s">
        <v>87</v>
      </c>
      <c r="AY158" s="15" t="s">
        <v>137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5" t="s">
        <v>85</v>
      </c>
      <c r="BK158" s="162">
        <f>ROUND(I158*H158,2)</f>
        <v>0</v>
      </c>
      <c r="BL158" s="15" t="s">
        <v>144</v>
      </c>
      <c r="BM158" s="161" t="s">
        <v>395</v>
      </c>
    </row>
    <row r="159" spans="2:51" s="12" customFormat="1" ht="11.25">
      <c r="B159" s="163"/>
      <c r="D159" s="164" t="s">
        <v>165</v>
      </c>
      <c r="E159" s="165" t="s">
        <v>1</v>
      </c>
      <c r="F159" s="166" t="s">
        <v>396</v>
      </c>
      <c r="H159" s="167">
        <v>41.12</v>
      </c>
      <c r="I159" s="168"/>
      <c r="L159" s="163"/>
      <c r="M159" s="169"/>
      <c r="N159" s="170"/>
      <c r="O159" s="170"/>
      <c r="P159" s="170"/>
      <c r="Q159" s="170"/>
      <c r="R159" s="170"/>
      <c r="S159" s="170"/>
      <c r="T159" s="171"/>
      <c r="AT159" s="165" t="s">
        <v>165</v>
      </c>
      <c r="AU159" s="165" t="s">
        <v>87</v>
      </c>
      <c r="AV159" s="12" t="s">
        <v>87</v>
      </c>
      <c r="AW159" s="12" t="s">
        <v>33</v>
      </c>
      <c r="AX159" s="12" t="s">
        <v>85</v>
      </c>
      <c r="AY159" s="165" t="s">
        <v>137</v>
      </c>
    </row>
    <row r="160" spans="2:63" s="11" customFormat="1" ht="22.9" customHeight="1">
      <c r="B160" s="136"/>
      <c r="D160" s="137" t="s">
        <v>76</v>
      </c>
      <c r="E160" s="147" t="s">
        <v>156</v>
      </c>
      <c r="F160" s="147" t="s">
        <v>241</v>
      </c>
      <c r="I160" s="139"/>
      <c r="J160" s="148">
        <f>BK160</f>
        <v>0</v>
      </c>
      <c r="L160" s="136"/>
      <c r="M160" s="141"/>
      <c r="N160" s="142"/>
      <c r="O160" s="142"/>
      <c r="P160" s="143">
        <f>SUM(P161:P170)</f>
        <v>0</v>
      </c>
      <c r="Q160" s="142"/>
      <c r="R160" s="143">
        <f>SUM(R161:R170)</f>
        <v>0</v>
      </c>
      <c r="S160" s="142"/>
      <c r="T160" s="144">
        <f>SUM(T161:T170)</f>
        <v>0</v>
      </c>
      <c r="AR160" s="137" t="s">
        <v>85</v>
      </c>
      <c r="AT160" s="145" t="s">
        <v>76</v>
      </c>
      <c r="AU160" s="145" t="s">
        <v>85</v>
      </c>
      <c r="AY160" s="137" t="s">
        <v>137</v>
      </c>
      <c r="BK160" s="146">
        <f>SUM(BK161:BK170)</f>
        <v>0</v>
      </c>
    </row>
    <row r="161" spans="2:65" s="1" customFormat="1" ht="24" customHeight="1">
      <c r="B161" s="149"/>
      <c r="C161" s="150" t="s">
        <v>8</v>
      </c>
      <c r="D161" s="150" t="s">
        <v>139</v>
      </c>
      <c r="E161" s="151" t="s">
        <v>397</v>
      </c>
      <c r="F161" s="152" t="s">
        <v>398</v>
      </c>
      <c r="G161" s="153" t="s">
        <v>210</v>
      </c>
      <c r="H161" s="154">
        <v>889</v>
      </c>
      <c r="I161" s="155"/>
      <c r="J161" s="156">
        <f aca="true" t="shared" si="0" ref="J161:J167">ROUND(I161*H161,2)</f>
        <v>0</v>
      </c>
      <c r="K161" s="152" t="s">
        <v>143</v>
      </c>
      <c r="L161" s="30"/>
      <c r="M161" s="157" t="s">
        <v>1</v>
      </c>
      <c r="N161" s="158" t="s">
        <v>42</v>
      </c>
      <c r="O161" s="53"/>
      <c r="P161" s="159">
        <f aca="true" t="shared" si="1" ref="P161:P167">O161*H161</f>
        <v>0</v>
      </c>
      <c r="Q161" s="159">
        <v>0</v>
      </c>
      <c r="R161" s="159">
        <f aca="true" t="shared" si="2" ref="R161:R167">Q161*H161</f>
        <v>0</v>
      </c>
      <c r="S161" s="159">
        <v>0</v>
      </c>
      <c r="T161" s="160">
        <f aca="true" t="shared" si="3" ref="T161:T167">S161*H161</f>
        <v>0</v>
      </c>
      <c r="AR161" s="161" t="s">
        <v>144</v>
      </c>
      <c r="AT161" s="161" t="s">
        <v>139</v>
      </c>
      <c r="AU161" s="161" t="s">
        <v>87</v>
      </c>
      <c r="AY161" s="15" t="s">
        <v>137</v>
      </c>
      <c r="BE161" s="162">
        <f aca="true" t="shared" si="4" ref="BE161:BE167">IF(N161="základní",J161,0)</f>
        <v>0</v>
      </c>
      <c r="BF161" s="162">
        <f aca="true" t="shared" si="5" ref="BF161:BF167">IF(N161="snížená",J161,0)</f>
        <v>0</v>
      </c>
      <c r="BG161" s="162">
        <f aca="true" t="shared" si="6" ref="BG161:BG167">IF(N161="zákl. přenesená",J161,0)</f>
        <v>0</v>
      </c>
      <c r="BH161" s="162">
        <f aca="true" t="shared" si="7" ref="BH161:BH167">IF(N161="sníž. přenesená",J161,0)</f>
        <v>0</v>
      </c>
      <c r="BI161" s="162">
        <f aca="true" t="shared" si="8" ref="BI161:BI167">IF(N161="nulová",J161,0)</f>
        <v>0</v>
      </c>
      <c r="BJ161" s="15" t="s">
        <v>85</v>
      </c>
      <c r="BK161" s="162">
        <f aca="true" t="shared" si="9" ref="BK161:BK167">ROUND(I161*H161,2)</f>
        <v>0</v>
      </c>
      <c r="BL161" s="15" t="s">
        <v>144</v>
      </c>
      <c r="BM161" s="161" t="s">
        <v>399</v>
      </c>
    </row>
    <row r="162" spans="2:65" s="1" customFormat="1" ht="16.5" customHeight="1">
      <c r="B162" s="149"/>
      <c r="C162" s="150" t="s">
        <v>217</v>
      </c>
      <c r="D162" s="150" t="s">
        <v>139</v>
      </c>
      <c r="E162" s="151" t="s">
        <v>400</v>
      </c>
      <c r="F162" s="152" t="s">
        <v>401</v>
      </c>
      <c r="G162" s="153" t="s">
        <v>210</v>
      </c>
      <c r="H162" s="154">
        <v>889</v>
      </c>
      <c r="I162" s="155"/>
      <c r="J162" s="156">
        <f t="shared" si="0"/>
        <v>0</v>
      </c>
      <c r="K162" s="152" t="s">
        <v>143</v>
      </c>
      <c r="L162" s="30"/>
      <c r="M162" s="157" t="s">
        <v>1</v>
      </c>
      <c r="N162" s="158" t="s">
        <v>42</v>
      </c>
      <c r="O162" s="53"/>
      <c r="P162" s="159">
        <f t="shared" si="1"/>
        <v>0</v>
      </c>
      <c r="Q162" s="159">
        <v>0</v>
      </c>
      <c r="R162" s="159">
        <f t="shared" si="2"/>
        <v>0</v>
      </c>
      <c r="S162" s="159">
        <v>0</v>
      </c>
      <c r="T162" s="160">
        <f t="shared" si="3"/>
        <v>0</v>
      </c>
      <c r="AR162" s="161" t="s">
        <v>144</v>
      </c>
      <c r="AT162" s="161" t="s">
        <v>139</v>
      </c>
      <c r="AU162" s="161" t="s">
        <v>87</v>
      </c>
      <c r="AY162" s="15" t="s">
        <v>137</v>
      </c>
      <c r="BE162" s="162">
        <f t="shared" si="4"/>
        <v>0</v>
      </c>
      <c r="BF162" s="162">
        <f t="shared" si="5"/>
        <v>0</v>
      </c>
      <c r="BG162" s="162">
        <f t="shared" si="6"/>
        <v>0</v>
      </c>
      <c r="BH162" s="162">
        <f t="shared" si="7"/>
        <v>0</v>
      </c>
      <c r="BI162" s="162">
        <f t="shared" si="8"/>
        <v>0</v>
      </c>
      <c r="BJ162" s="15" t="s">
        <v>85</v>
      </c>
      <c r="BK162" s="162">
        <f t="shared" si="9"/>
        <v>0</v>
      </c>
      <c r="BL162" s="15" t="s">
        <v>144</v>
      </c>
      <c r="BM162" s="161" t="s">
        <v>402</v>
      </c>
    </row>
    <row r="163" spans="2:65" s="1" customFormat="1" ht="24" customHeight="1">
      <c r="B163" s="149"/>
      <c r="C163" s="150" t="s">
        <v>225</v>
      </c>
      <c r="D163" s="150" t="s">
        <v>139</v>
      </c>
      <c r="E163" s="151" t="s">
        <v>403</v>
      </c>
      <c r="F163" s="152" t="s">
        <v>404</v>
      </c>
      <c r="G163" s="153" t="s">
        <v>210</v>
      </c>
      <c r="H163" s="154">
        <v>889</v>
      </c>
      <c r="I163" s="155"/>
      <c r="J163" s="156">
        <f t="shared" si="0"/>
        <v>0</v>
      </c>
      <c r="K163" s="152" t="s">
        <v>143</v>
      </c>
      <c r="L163" s="30"/>
      <c r="M163" s="157" t="s">
        <v>1</v>
      </c>
      <c r="N163" s="158" t="s">
        <v>42</v>
      </c>
      <c r="O163" s="53"/>
      <c r="P163" s="159">
        <f t="shared" si="1"/>
        <v>0</v>
      </c>
      <c r="Q163" s="159">
        <v>0</v>
      </c>
      <c r="R163" s="159">
        <f t="shared" si="2"/>
        <v>0</v>
      </c>
      <c r="S163" s="159">
        <v>0</v>
      </c>
      <c r="T163" s="160">
        <f t="shared" si="3"/>
        <v>0</v>
      </c>
      <c r="AR163" s="161" t="s">
        <v>144</v>
      </c>
      <c r="AT163" s="161" t="s">
        <v>139</v>
      </c>
      <c r="AU163" s="161" t="s">
        <v>87</v>
      </c>
      <c r="AY163" s="15" t="s">
        <v>137</v>
      </c>
      <c r="BE163" s="162">
        <f t="shared" si="4"/>
        <v>0</v>
      </c>
      <c r="BF163" s="162">
        <f t="shared" si="5"/>
        <v>0</v>
      </c>
      <c r="BG163" s="162">
        <f t="shared" si="6"/>
        <v>0</v>
      </c>
      <c r="BH163" s="162">
        <f t="shared" si="7"/>
        <v>0</v>
      </c>
      <c r="BI163" s="162">
        <f t="shared" si="8"/>
        <v>0</v>
      </c>
      <c r="BJ163" s="15" t="s">
        <v>85</v>
      </c>
      <c r="BK163" s="162">
        <f t="shared" si="9"/>
        <v>0</v>
      </c>
      <c r="BL163" s="15" t="s">
        <v>144</v>
      </c>
      <c r="BM163" s="161" t="s">
        <v>405</v>
      </c>
    </row>
    <row r="164" spans="2:65" s="1" customFormat="1" ht="24" customHeight="1">
      <c r="B164" s="149"/>
      <c r="C164" s="150" t="s">
        <v>231</v>
      </c>
      <c r="D164" s="150" t="s">
        <v>139</v>
      </c>
      <c r="E164" s="151" t="s">
        <v>406</v>
      </c>
      <c r="F164" s="152" t="s">
        <v>407</v>
      </c>
      <c r="G164" s="153" t="s">
        <v>210</v>
      </c>
      <c r="H164" s="154">
        <v>889</v>
      </c>
      <c r="I164" s="155"/>
      <c r="J164" s="156">
        <f t="shared" si="0"/>
        <v>0</v>
      </c>
      <c r="K164" s="152" t="s">
        <v>143</v>
      </c>
      <c r="L164" s="30"/>
      <c r="M164" s="157" t="s">
        <v>1</v>
      </c>
      <c r="N164" s="158" t="s">
        <v>42</v>
      </c>
      <c r="O164" s="53"/>
      <c r="P164" s="159">
        <f t="shared" si="1"/>
        <v>0</v>
      </c>
      <c r="Q164" s="159">
        <v>0</v>
      </c>
      <c r="R164" s="159">
        <f t="shared" si="2"/>
        <v>0</v>
      </c>
      <c r="S164" s="159">
        <v>0</v>
      </c>
      <c r="T164" s="160">
        <f t="shared" si="3"/>
        <v>0</v>
      </c>
      <c r="AR164" s="161" t="s">
        <v>144</v>
      </c>
      <c r="AT164" s="161" t="s">
        <v>139</v>
      </c>
      <c r="AU164" s="161" t="s">
        <v>87</v>
      </c>
      <c r="AY164" s="15" t="s">
        <v>137</v>
      </c>
      <c r="BE164" s="162">
        <f t="shared" si="4"/>
        <v>0</v>
      </c>
      <c r="BF164" s="162">
        <f t="shared" si="5"/>
        <v>0</v>
      </c>
      <c r="BG164" s="162">
        <f t="shared" si="6"/>
        <v>0</v>
      </c>
      <c r="BH164" s="162">
        <f t="shared" si="7"/>
        <v>0</v>
      </c>
      <c r="BI164" s="162">
        <f t="shared" si="8"/>
        <v>0</v>
      </c>
      <c r="BJ164" s="15" t="s">
        <v>85</v>
      </c>
      <c r="BK164" s="162">
        <f t="shared" si="9"/>
        <v>0</v>
      </c>
      <c r="BL164" s="15" t="s">
        <v>144</v>
      </c>
      <c r="BM164" s="161" t="s">
        <v>408</v>
      </c>
    </row>
    <row r="165" spans="2:65" s="1" customFormat="1" ht="24" customHeight="1">
      <c r="B165" s="149"/>
      <c r="C165" s="150" t="s">
        <v>237</v>
      </c>
      <c r="D165" s="150" t="s">
        <v>139</v>
      </c>
      <c r="E165" s="151" t="s">
        <v>409</v>
      </c>
      <c r="F165" s="152" t="s">
        <v>410</v>
      </c>
      <c r="G165" s="153" t="s">
        <v>210</v>
      </c>
      <c r="H165" s="154">
        <v>889</v>
      </c>
      <c r="I165" s="155"/>
      <c r="J165" s="156">
        <f t="shared" si="0"/>
        <v>0</v>
      </c>
      <c r="K165" s="152" t="s">
        <v>143</v>
      </c>
      <c r="L165" s="30"/>
      <c r="M165" s="157" t="s">
        <v>1</v>
      </c>
      <c r="N165" s="158" t="s">
        <v>42</v>
      </c>
      <c r="O165" s="53"/>
      <c r="P165" s="159">
        <f t="shared" si="1"/>
        <v>0</v>
      </c>
      <c r="Q165" s="159">
        <v>0</v>
      </c>
      <c r="R165" s="159">
        <f t="shared" si="2"/>
        <v>0</v>
      </c>
      <c r="S165" s="159">
        <v>0</v>
      </c>
      <c r="T165" s="160">
        <f t="shared" si="3"/>
        <v>0</v>
      </c>
      <c r="AR165" s="161" t="s">
        <v>144</v>
      </c>
      <c r="AT165" s="161" t="s">
        <v>139</v>
      </c>
      <c r="AU165" s="161" t="s">
        <v>87</v>
      </c>
      <c r="AY165" s="15" t="s">
        <v>137</v>
      </c>
      <c r="BE165" s="162">
        <f t="shared" si="4"/>
        <v>0</v>
      </c>
      <c r="BF165" s="162">
        <f t="shared" si="5"/>
        <v>0</v>
      </c>
      <c r="BG165" s="162">
        <f t="shared" si="6"/>
        <v>0</v>
      </c>
      <c r="BH165" s="162">
        <f t="shared" si="7"/>
        <v>0</v>
      </c>
      <c r="BI165" s="162">
        <f t="shared" si="8"/>
        <v>0</v>
      </c>
      <c r="BJ165" s="15" t="s">
        <v>85</v>
      </c>
      <c r="BK165" s="162">
        <f t="shared" si="9"/>
        <v>0</v>
      </c>
      <c r="BL165" s="15" t="s">
        <v>144</v>
      </c>
      <c r="BM165" s="161" t="s">
        <v>411</v>
      </c>
    </row>
    <row r="166" spans="2:65" s="1" customFormat="1" ht="24" customHeight="1">
      <c r="B166" s="149"/>
      <c r="C166" s="150" t="s">
        <v>242</v>
      </c>
      <c r="D166" s="150" t="s">
        <v>139</v>
      </c>
      <c r="E166" s="151" t="s">
        <v>412</v>
      </c>
      <c r="F166" s="152" t="s">
        <v>413</v>
      </c>
      <c r="G166" s="153" t="s">
        <v>210</v>
      </c>
      <c r="H166" s="154">
        <v>889</v>
      </c>
      <c r="I166" s="155"/>
      <c r="J166" s="156">
        <f t="shared" si="0"/>
        <v>0</v>
      </c>
      <c r="K166" s="152" t="s">
        <v>143</v>
      </c>
      <c r="L166" s="30"/>
      <c r="M166" s="157" t="s">
        <v>1</v>
      </c>
      <c r="N166" s="158" t="s">
        <v>42</v>
      </c>
      <c r="O166" s="53"/>
      <c r="P166" s="159">
        <f t="shared" si="1"/>
        <v>0</v>
      </c>
      <c r="Q166" s="159">
        <v>0</v>
      </c>
      <c r="R166" s="159">
        <f t="shared" si="2"/>
        <v>0</v>
      </c>
      <c r="S166" s="159">
        <v>0</v>
      </c>
      <c r="T166" s="160">
        <f t="shared" si="3"/>
        <v>0</v>
      </c>
      <c r="AR166" s="161" t="s">
        <v>144</v>
      </c>
      <c r="AT166" s="161" t="s">
        <v>139</v>
      </c>
      <c r="AU166" s="161" t="s">
        <v>87</v>
      </c>
      <c r="AY166" s="15" t="s">
        <v>137</v>
      </c>
      <c r="BE166" s="162">
        <f t="shared" si="4"/>
        <v>0</v>
      </c>
      <c r="BF166" s="162">
        <f t="shared" si="5"/>
        <v>0</v>
      </c>
      <c r="BG166" s="162">
        <f t="shared" si="6"/>
        <v>0</v>
      </c>
      <c r="BH166" s="162">
        <f t="shared" si="7"/>
        <v>0</v>
      </c>
      <c r="BI166" s="162">
        <f t="shared" si="8"/>
        <v>0</v>
      </c>
      <c r="BJ166" s="15" t="s">
        <v>85</v>
      </c>
      <c r="BK166" s="162">
        <f t="shared" si="9"/>
        <v>0</v>
      </c>
      <c r="BL166" s="15" t="s">
        <v>144</v>
      </c>
      <c r="BM166" s="161" t="s">
        <v>414</v>
      </c>
    </row>
    <row r="167" spans="2:65" s="1" customFormat="1" ht="24" customHeight="1">
      <c r="B167" s="149"/>
      <c r="C167" s="150" t="s">
        <v>7</v>
      </c>
      <c r="D167" s="150" t="s">
        <v>139</v>
      </c>
      <c r="E167" s="151" t="s">
        <v>415</v>
      </c>
      <c r="F167" s="152" t="s">
        <v>416</v>
      </c>
      <c r="G167" s="153" t="s">
        <v>210</v>
      </c>
      <c r="H167" s="154">
        <v>889</v>
      </c>
      <c r="I167" s="155"/>
      <c r="J167" s="156">
        <f t="shared" si="0"/>
        <v>0</v>
      </c>
      <c r="K167" s="152" t="s">
        <v>143</v>
      </c>
      <c r="L167" s="30"/>
      <c r="M167" s="157" t="s">
        <v>1</v>
      </c>
      <c r="N167" s="158" t="s">
        <v>42</v>
      </c>
      <c r="O167" s="53"/>
      <c r="P167" s="159">
        <f t="shared" si="1"/>
        <v>0</v>
      </c>
      <c r="Q167" s="159">
        <v>0</v>
      </c>
      <c r="R167" s="159">
        <f t="shared" si="2"/>
        <v>0</v>
      </c>
      <c r="S167" s="159">
        <v>0</v>
      </c>
      <c r="T167" s="160">
        <f t="shared" si="3"/>
        <v>0</v>
      </c>
      <c r="AR167" s="161" t="s">
        <v>144</v>
      </c>
      <c r="AT167" s="161" t="s">
        <v>139</v>
      </c>
      <c r="AU167" s="161" t="s">
        <v>87</v>
      </c>
      <c r="AY167" s="15" t="s">
        <v>137</v>
      </c>
      <c r="BE167" s="162">
        <f t="shared" si="4"/>
        <v>0</v>
      </c>
      <c r="BF167" s="162">
        <f t="shared" si="5"/>
        <v>0</v>
      </c>
      <c r="BG167" s="162">
        <f t="shared" si="6"/>
        <v>0</v>
      </c>
      <c r="BH167" s="162">
        <f t="shared" si="7"/>
        <v>0</v>
      </c>
      <c r="BI167" s="162">
        <f t="shared" si="8"/>
        <v>0</v>
      </c>
      <c r="BJ167" s="15" t="s">
        <v>85</v>
      </c>
      <c r="BK167" s="162">
        <f t="shared" si="9"/>
        <v>0</v>
      </c>
      <c r="BL167" s="15" t="s">
        <v>144</v>
      </c>
      <c r="BM167" s="161" t="s">
        <v>417</v>
      </c>
    </row>
    <row r="168" spans="2:51" s="12" customFormat="1" ht="11.25">
      <c r="B168" s="163"/>
      <c r="D168" s="164" t="s">
        <v>165</v>
      </c>
      <c r="E168" s="165" t="s">
        <v>1</v>
      </c>
      <c r="F168" s="166" t="s">
        <v>418</v>
      </c>
      <c r="H168" s="167">
        <v>95</v>
      </c>
      <c r="I168" s="168"/>
      <c r="L168" s="163"/>
      <c r="M168" s="169"/>
      <c r="N168" s="170"/>
      <c r="O168" s="170"/>
      <c r="P168" s="170"/>
      <c r="Q168" s="170"/>
      <c r="R168" s="170"/>
      <c r="S168" s="170"/>
      <c r="T168" s="171"/>
      <c r="AT168" s="165" t="s">
        <v>165</v>
      </c>
      <c r="AU168" s="165" t="s">
        <v>87</v>
      </c>
      <c r="AV168" s="12" t="s">
        <v>87</v>
      </c>
      <c r="AW168" s="12" t="s">
        <v>33</v>
      </c>
      <c r="AX168" s="12" t="s">
        <v>77</v>
      </c>
      <c r="AY168" s="165" t="s">
        <v>137</v>
      </c>
    </row>
    <row r="169" spans="2:51" s="12" customFormat="1" ht="11.25">
      <c r="B169" s="163"/>
      <c r="D169" s="164" t="s">
        <v>165</v>
      </c>
      <c r="E169" s="165" t="s">
        <v>1</v>
      </c>
      <c r="F169" s="166" t="s">
        <v>419</v>
      </c>
      <c r="H169" s="167">
        <v>794</v>
      </c>
      <c r="I169" s="168"/>
      <c r="L169" s="163"/>
      <c r="M169" s="169"/>
      <c r="N169" s="170"/>
      <c r="O169" s="170"/>
      <c r="P169" s="170"/>
      <c r="Q169" s="170"/>
      <c r="R169" s="170"/>
      <c r="S169" s="170"/>
      <c r="T169" s="171"/>
      <c r="AT169" s="165" t="s">
        <v>165</v>
      </c>
      <c r="AU169" s="165" t="s">
        <v>87</v>
      </c>
      <c r="AV169" s="12" t="s">
        <v>87</v>
      </c>
      <c r="AW169" s="12" t="s">
        <v>33</v>
      </c>
      <c r="AX169" s="12" t="s">
        <v>77</v>
      </c>
      <c r="AY169" s="165" t="s">
        <v>137</v>
      </c>
    </row>
    <row r="170" spans="2:51" s="13" customFormat="1" ht="11.25">
      <c r="B170" s="172"/>
      <c r="D170" s="164" t="s">
        <v>165</v>
      </c>
      <c r="E170" s="173" t="s">
        <v>1</v>
      </c>
      <c r="F170" s="174" t="s">
        <v>168</v>
      </c>
      <c r="H170" s="175">
        <v>889</v>
      </c>
      <c r="I170" s="176"/>
      <c r="L170" s="172"/>
      <c r="M170" s="177"/>
      <c r="N170" s="178"/>
      <c r="O170" s="178"/>
      <c r="P170" s="178"/>
      <c r="Q170" s="178"/>
      <c r="R170" s="178"/>
      <c r="S170" s="178"/>
      <c r="T170" s="179"/>
      <c r="AT170" s="173" t="s">
        <v>165</v>
      </c>
      <c r="AU170" s="173" t="s">
        <v>87</v>
      </c>
      <c r="AV170" s="13" t="s">
        <v>144</v>
      </c>
      <c r="AW170" s="13" t="s">
        <v>33</v>
      </c>
      <c r="AX170" s="13" t="s">
        <v>85</v>
      </c>
      <c r="AY170" s="173" t="s">
        <v>137</v>
      </c>
    </row>
    <row r="171" spans="2:63" s="11" customFormat="1" ht="22.9" customHeight="1">
      <c r="B171" s="136"/>
      <c r="D171" s="137" t="s">
        <v>76</v>
      </c>
      <c r="E171" s="147" t="s">
        <v>178</v>
      </c>
      <c r="F171" s="147" t="s">
        <v>302</v>
      </c>
      <c r="I171" s="139"/>
      <c r="J171" s="148">
        <f>BK171</f>
        <v>0</v>
      </c>
      <c r="L171" s="136"/>
      <c r="M171" s="141"/>
      <c r="N171" s="142"/>
      <c r="O171" s="142"/>
      <c r="P171" s="143">
        <f>SUM(P172:P194)</f>
        <v>0</v>
      </c>
      <c r="Q171" s="142"/>
      <c r="R171" s="143">
        <f>SUM(R172:R194)</f>
        <v>14.357862</v>
      </c>
      <c r="S171" s="142"/>
      <c r="T171" s="144">
        <f>SUM(T172:T194)</f>
        <v>0</v>
      </c>
      <c r="AR171" s="137" t="s">
        <v>85</v>
      </c>
      <c r="AT171" s="145" t="s">
        <v>76</v>
      </c>
      <c r="AU171" s="145" t="s">
        <v>85</v>
      </c>
      <c r="AY171" s="137" t="s">
        <v>137</v>
      </c>
      <c r="BK171" s="146">
        <f>SUM(BK172:BK194)</f>
        <v>0</v>
      </c>
    </row>
    <row r="172" spans="2:65" s="1" customFormat="1" ht="24" customHeight="1">
      <c r="B172" s="149"/>
      <c r="C172" s="150" t="s">
        <v>249</v>
      </c>
      <c r="D172" s="150" t="s">
        <v>139</v>
      </c>
      <c r="E172" s="151" t="s">
        <v>420</v>
      </c>
      <c r="F172" s="152" t="s">
        <v>421</v>
      </c>
      <c r="G172" s="153" t="s">
        <v>322</v>
      </c>
      <c r="H172" s="154">
        <v>5.7</v>
      </c>
      <c r="I172" s="155"/>
      <c r="J172" s="156">
        <f>ROUND(I172*H172,2)</f>
        <v>0</v>
      </c>
      <c r="K172" s="152" t="s">
        <v>143</v>
      </c>
      <c r="L172" s="30"/>
      <c r="M172" s="157" t="s">
        <v>1</v>
      </c>
      <c r="N172" s="158" t="s">
        <v>42</v>
      </c>
      <c r="O172" s="53"/>
      <c r="P172" s="159">
        <f>O172*H172</f>
        <v>0</v>
      </c>
      <c r="Q172" s="159">
        <v>0.00084</v>
      </c>
      <c r="R172" s="159">
        <f>Q172*H172</f>
        <v>0.004788000000000001</v>
      </c>
      <c r="S172" s="159">
        <v>0</v>
      </c>
      <c r="T172" s="160">
        <f>S172*H172</f>
        <v>0</v>
      </c>
      <c r="AR172" s="161" t="s">
        <v>144</v>
      </c>
      <c r="AT172" s="161" t="s">
        <v>139</v>
      </c>
      <c r="AU172" s="161" t="s">
        <v>87</v>
      </c>
      <c r="AY172" s="15" t="s">
        <v>137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15" t="s">
        <v>85</v>
      </c>
      <c r="BK172" s="162">
        <f>ROUND(I172*H172,2)</f>
        <v>0</v>
      </c>
      <c r="BL172" s="15" t="s">
        <v>144</v>
      </c>
      <c r="BM172" s="161" t="s">
        <v>422</v>
      </c>
    </row>
    <row r="173" spans="2:51" s="12" customFormat="1" ht="11.25">
      <c r="B173" s="163"/>
      <c r="D173" s="164" t="s">
        <v>165</v>
      </c>
      <c r="E173" s="165" t="s">
        <v>1</v>
      </c>
      <c r="F173" s="166" t="s">
        <v>423</v>
      </c>
      <c r="H173" s="167">
        <v>5.7</v>
      </c>
      <c r="I173" s="168"/>
      <c r="L173" s="163"/>
      <c r="M173" s="169"/>
      <c r="N173" s="170"/>
      <c r="O173" s="170"/>
      <c r="P173" s="170"/>
      <c r="Q173" s="170"/>
      <c r="R173" s="170"/>
      <c r="S173" s="170"/>
      <c r="T173" s="171"/>
      <c r="AT173" s="165" t="s">
        <v>165</v>
      </c>
      <c r="AU173" s="165" t="s">
        <v>87</v>
      </c>
      <c r="AV173" s="12" t="s">
        <v>87</v>
      </c>
      <c r="AW173" s="12" t="s">
        <v>33</v>
      </c>
      <c r="AX173" s="12" t="s">
        <v>85</v>
      </c>
      <c r="AY173" s="165" t="s">
        <v>137</v>
      </c>
    </row>
    <row r="174" spans="2:65" s="1" customFormat="1" ht="16.5" customHeight="1">
      <c r="B174" s="149"/>
      <c r="C174" s="182" t="s">
        <v>253</v>
      </c>
      <c r="D174" s="182" t="s">
        <v>218</v>
      </c>
      <c r="E174" s="183" t="s">
        <v>424</v>
      </c>
      <c r="F174" s="184" t="s">
        <v>425</v>
      </c>
      <c r="G174" s="185" t="s">
        <v>322</v>
      </c>
      <c r="H174" s="186">
        <v>5.7</v>
      </c>
      <c r="I174" s="187"/>
      <c r="J174" s="188">
        <f aca="true" t="shared" si="10" ref="J174:J189">ROUND(I174*H174,2)</f>
        <v>0</v>
      </c>
      <c r="K174" s="184" t="s">
        <v>143</v>
      </c>
      <c r="L174" s="189"/>
      <c r="M174" s="190" t="s">
        <v>1</v>
      </c>
      <c r="N174" s="191" t="s">
        <v>42</v>
      </c>
      <c r="O174" s="53"/>
      <c r="P174" s="159">
        <f aca="true" t="shared" si="11" ref="P174:P189">O174*H174</f>
        <v>0</v>
      </c>
      <c r="Q174" s="159">
        <v>0.051</v>
      </c>
      <c r="R174" s="159">
        <f aca="true" t="shared" si="12" ref="R174:R189">Q174*H174</f>
        <v>0.2907</v>
      </c>
      <c r="S174" s="159">
        <v>0</v>
      </c>
      <c r="T174" s="160">
        <f aca="true" t="shared" si="13" ref="T174:T189">S174*H174</f>
        <v>0</v>
      </c>
      <c r="AR174" s="161" t="s">
        <v>174</v>
      </c>
      <c r="AT174" s="161" t="s">
        <v>218</v>
      </c>
      <c r="AU174" s="161" t="s">
        <v>87</v>
      </c>
      <c r="AY174" s="15" t="s">
        <v>137</v>
      </c>
      <c r="BE174" s="162">
        <f aca="true" t="shared" si="14" ref="BE174:BE189">IF(N174="základní",J174,0)</f>
        <v>0</v>
      </c>
      <c r="BF174" s="162">
        <f aca="true" t="shared" si="15" ref="BF174:BF189">IF(N174="snížená",J174,0)</f>
        <v>0</v>
      </c>
      <c r="BG174" s="162">
        <f aca="true" t="shared" si="16" ref="BG174:BG189">IF(N174="zákl. přenesená",J174,0)</f>
        <v>0</v>
      </c>
      <c r="BH174" s="162">
        <f aca="true" t="shared" si="17" ref="BH174:BH189">IF(N174="sníž. přenesená",J174,0)</f>
        <v>0</v>
      </c>
      <c r="BI174" s="162">
        <f aca="true" t="shared" si="18" ref="BI174:BI189">IF(N174="nulová",J174,0)</f>
        <v>0</v>
      </c>
      <c r="BJ174" s="15" t="s">
        <v>85</v>
      </c>
      <c r="BK174" s="162">
        <f aca="true" t="shared" si="19" ref="BK174:BK189">ROUND(I174*H174,2)</f>
        <v>0</v>
      </c>
      <c r="BL174" s="15" t="s">
        <v>144</v>
      </c>
      <c r="BM174" s="161" t="s">
        <v>426</v>
      </c>
    </row>
    <row r="175" spans="2:65" s="1" customFormat="1" ht="24" customHeight="1">
      <c r="B175" s="149"/>
      <c r="C175" s="150" t="s">
        <v>257</v>
      </c>
      <c r="D175" s="150" t="s">
        <v>139</v>
      </c>
      <c r="E175" s="151" t="s">
        <v>427</v>
      </c>
      <c r="F175" s="152" t="s">
        <v>428</v>
      </c>
      <c r="G175" s="153" t="s">
        <v>142</v>
      </c>
      <c r="H175" s="154">
        <v>2</v>
      </c>
      <c r="I175" s="155"/>
      <c r="J175" s="156">
        <f t="shared" si="10"/>
        <v>0</v>
      </c>
      <c r="K175" s="152" t="s">
        <v>143</v>
      </c>
      <c r="L175" s="30"/>
      <c r="M175" s="157" t="s">
        <v>1</v>
      </c>
      <c r="N175" s="158" t="s">
        <v>42</v>
      </c>
      <c r="O175" s="53"/>
      <c r="P175" s="159">
        <f t="shared" si="11"/>
        <v>0</v>
      </c>
      <c r="Q175" s="159">
        <v>0</v>
      </c>
      <c r="R175" s="159">
        <f t="shared" si="12"/>
        <v>0</v>
      </c>
      <c r="S175" s="159">
        <v>0</v>
      </c>
      <c r="T175" s="160">
        <f t="shared" si="13"/>
        <v>0</v>
      </c>
      <c r="AR175" s="161" t="s">
        <v>144</v>
      </c>
      <c r="AT175" s="161" t="s">
        <v>139</v>
      </c>
      <c r="AU175" s="161" t="s">
        <v>87</v>
      </c>
      <c r="AY175" s="15" t="s">
        <v>137</v>
      </c>
      <c r="BE175" s="162">
        <f t="shared" si="14"/>
        <v>0</v>
      </c>
      <c r="BF175" s="162">
        <f t="shared" si="15"/>
        <v>0</v>
      </c>
      <c r="BG175" s="162">
        <f t="shared" si="16"/>
        <v>0</v>
      </c>
      <c r="BH175" s="162">
        <f t="shared" si="17"/>
        <v>0</v>
      </c>
      <c r="BI175" s="162">
        <f t="shared" si="18"/>
        <v>0</v>
      </c>
      <c r="BJ175" s="15" t="s">
        <v>85</v>
      </c>
      <c r="BK175" s="162">
        <f t="shared" si="19"/>
        <v>0</v>
      </c>
      <c r="BL175" s="15" t="s">
        <v>144</v>
      </c>
      <c r="BM175" s="161" t="s">
        <v>429</v>
      </c>
    </row>
    <row r="176" spans="2:65" s="1" customFormat="1" ht="24" customHeight="1">
      <c r="B176" s="149"/>
      <c r="C176" s="182" t="s">
        <v>262</v>
      </c>
      <c r="D176" s="182" t="s">
        <v>218</v>
      </c>
      <c r="E176" s="183" t="s">
        <v>430</v>
      </c>
      <c r="F176" s="184" t="s">
        <v>431</v>
      </c>
      <c r="G176" s="185" t="s">
        <v>142</v>
      </c>
      <c r="H176" s="186">
        <v>2</v>
      </c>
      <c r="I176" s="187"/>
      <c r="J176" s="188">
        <f t="shared" si="10"/>
        <v>0</v>
      </c>
      <c r="K176" s="184" t="s">
        <v>143</v>
      </c>
      <c r="L176" s="189"/>
      <c r="M176" s="190" t="s">
        <v>1</v>
      </c>
      <c r="N176" s="191" t="s">
        <v>42</v>
      </c>
      <c r="O176" s="53"/>
      <c r="P176" s="159">
        <f t="shared" si="11"/>
        <v>0</v>
      </c>
      <c r="Q176" s="159">
        <v>0.0021</v>
      </c>
      <c r="R176" s="159">
        <f t="shared" si="12"/>
        <v>0.0042</v>
      </c>
      <c r="S176" s="159">
        <v>0</v>
      </c>
      <c r="T176" s="160">
        <f t="shared" si="13"/>
        <v>0</v>
      </c>
      <c r="AR176" s="161" t="s">
        <v>174</v>
      </c>
      <c r="AT176" s="161" t="s">
        <v>218</v>
      </c>
      <c r="AU176" s="161" t="s">
        <v>87</v>
      </c>
      <c r="AY176" s="15" t="s">
        <v>137</v>
      </c>
      <c r="BE176" s="162">
        <f t="shared" si="14"/>
        <v>0</v>
      </c>
      <c r="BF176" s="162">
        <f t="shared" si="15"/>
        <v>0</v>
      </c>
      <c r="BG176" s="162">
        <f t="shared" si="16"/>
        <v>0</v>
      </c>
      <c r="BH176" s="162">
        <f t="shared" si="17"/>
        <v>0</v>
      </c>
      <c r="BI176" s="162">
        <f t="shared" si="18"/>
        <v>0</v>
      </c>
      <c r="BJ176" s="15" t="s">
        <v>85</v>
      </c>
      <c r="BK176" s="162">
        <f t="shared" si="19"/>
        <v>0</v>
      </c>
      <c r="BL176" s="15" t="s">
        <v>144</v>
      </c>
      <c r="BM176" s="161" t="s">
        <v>432</v>
      </c>
    </row>
    <row r="177" spans="2:65" s="1" customFormat="1" ht="24" customHeight="1">
      <c r="B177" s="149"/>
      <c r="C177" s="150" t="s">
        <v>268</v>
      </c>
      <c r="D177" s="150" t="s">
        <v>139</v>
      </c>
      <c r="E177" s="151" t="s">
        <v>304</v>
      </c>
      <c r="F177" s="152" t="s">
        <v>305</v>
      </c>
      <c r="G177" s="153" t="s">
        <v>142</v>
      </c>
      <c r="H177" s="154">
        <v>1</v>
      </c>
      <c r="I177" s="155"/>
      <c r="J177" s="156">
        <f t="shared" si="10"/>
        <v>0</v>
      </c>
      <c r="K177" s="152" t="s">
        <v>143</v>
      </c>
      <c r="L177" s="30"/>
      <c r="M177" s="157" t="s">
        <v>1</v>
      </c>
      <c r="N177" s="158" t="s">
        <v>42</v>
      </c>
      <c r="O177" s="53"/>
      <c r="P177" s="159">
        <f t="shared" si="11"/>
        <v>0</v>
      </c>
      <c r="Q177" s="159">
        <v>0.0007</v>
      </c>
      <c r="R177" s="159">
        <f t="shared" si="12"/>
        <v>0.0007</v>
      </c>
      <c r="S177" s="159">
        <v>0</v>
      </c>
      <c r="T177" s="160">
        <f t="shared" si="13"/>
        <v>0</v>
      </c>
      <c r="AR177" s="161" t="s">
        <v>144</v>
      </c>
      <c r="AT177" s="161" t="s">
        <v>139</v>
      </c>
      <c r="AU177" s="161" t="s">
        <v>87</v>
      </c>
      <c r="AY177" s="15" t="s">
        <v>137</v>
      </c>
      <c r="BE177" s="162">
        <f t="shared" si="14"/>
        <v>0</v>
      </c>
      <c r="BF177" s="162">
        <f t="shared" si="15"/>
        <v>0</v>
      </c>
      <c r="BG177" s="162">
        <f t="shared" si="16"/>
        <v>0</v>
      </c>
      <c r="BH177" s="162">
        <f t="shared" si="17"/>
        <v>0</v>
      </c>
      <c r="BI177" s="162">
        <f t="shared" si="18"/>
        <v>0</v>
      </c>
      <c r="BJ177" s="15" t="s">
        <v>85</v>
      </c>
      <c r="BK177" s="162">
        <f t="shared" si="19"/>
        <v>0</v>
      </c>
      <c r="BL177" s="15" t="s">
        <v>144</v>
      </c>
      <c r="BM177" s="161" t="s">
        <v>433</v>
      </c>
    </row>
    <row r="178" spans="2:65" s="1" customFormat="1" ht="24" customHeight="1">
      <c r="B178" s="149"/>
      <c r="C178" s="182" t="s">
        <v>274</v>
      </c>
      <c r="D178" s="182" t="s">
        <v>218</v>
      </c>
      <c r="E178" s="183" t="s">
        <v>308</v>
      </c>
      <c r="F178" s="184" t="s">
        <v>309</v>
      </c>
      <c r="G178" s="185" t="s">
        <v>142</v>
      </c>
      <c r="H178" s="186">
        <v>1</v>
      </c>
      <c r="I178" s="187"/>
      <c r="J178" s="188">
        <f t="shared" si="10"/>
        <v>0</v>
      </c>
      <c r="K178" s="184" t="s">
        <v>143</v>
      </c>
      <c r="L178" s="189"/>
      <c r="M178" s="190" t="s">
        <v>1</v>
      </c>
      <c r="N178" s="191" t="s">
        <v>42</v>
      </c>
      <c r="O178" s="53"/>
      <c r="P178" s="159">
        <f t="shared" si="11"/>
        <v>0</v>
      </c>
      <c r="Q178" s="159">
        <v>0.0036</v>
      </c>
      <c r="R178" s="159">
        <f t="shared" si="12"/>
        <v>0.0036</v>
      </c>
      <c r="S178" s="159">
        <v>0</v>
      </c>
      <c r="T178" s="160">
        <f t="shared" si="13"/>
        <v>0</v>
      </c>
      <c r="AR178" s="161" t="s">
        <v>174</v>
      </c>
      <c r="AT178" s="161" t="s">
        <v>218</v>
      </c>
      <c r="AU178" s="161" t="s">
        <v>87</v>
      </c>
      <c r="AY178" s="15" t="s">
        <v>137</v>
      </c>
      <c r="BE178" s="162">
        <f t="shared" si="14"/>
        <v>0</v>
      </c>
      <c r="BF178" s="162">
        <f t="shared" si="15"/>
        <v>0</v>
      </c>
      <c r="BG178" s="162">
        <f t="shared" si="16"/>
        <v>0</v>
      </c>
      <c r="BH178" s="162">
        <f t="shared" si="17"/>
        <v>0</v>
      </c>
      <c r="BI178" s="162">
        <f t="shared" si="18"/>
        <v>0</v>
      </c>
      <c r="BJ178" s="15" t="s">
        <v>85</v>
      </c>
      <c r="BK178" s="162">
        <f t="shared" si="19"/>
        <v>0</v>
      </c>
      <c r="BL178" s="15" t="s">
        <v>144</v>
      </c>
      <c r="BM178" s="161" t="s">
        <v>434</v>
      </c>
    </row>
    <row r="179" spans="2:65" s="1" customFormat="1" ht="24" customHeight="1">
      <c r="B179" s="149"/>
      <c r="C179" s="150" t="s">
        <v>280</v>
      </c>
      <c r="D179" s="150" t="s">
        <v>139</v>
      </c>
      <c r="E179" s="151" t="s">
        <v>312</v>
      </c>
      <c r="F179" s="152" t="s">
        <v>313</v>
      </c>
      <c r="G179" s="153" t="s">
        <v>142</v>
      </c>
      <c r="H179" s="154">
        <v>1</v>
      </c>
      <c r="I179" s="155"/>
      <c r="J179" s="156">
        <f t="shared" si="10"/>
        <v>0</v>
      </c>
      <c r="K179" s="152" t="s">
        <v>143</v>
      </c>
      <c r="L179" s="30"/>
      <c r="M179" s="157" t="s">
        <v>1</v>
      </c>
      <c r="N179" s="158" t="s">
        <v>42</v>
      </c>
      <c r="O179" s="53"/>
      <c r="P179" s="159">
        <f t="shared" si="11"/>
        <v>0</v>
      </c>
      <c r="Q179" s="159">
        <v>0.10941</v>
      </c>
      <c r="R179" s="159">
        <f t="shared" si="12"/>
        <v>0.10941</v>
      </c>
      <c r="S179" s="159">
        <v>0</v>
      </c>
      <c r="T179" s="160">
        <f t="shared" si="13"/>
        <v>0</v>
      </c>
      <c r="AR179" s="161" t="s">
        <v>144</v>
      </c>
      <c r="AT179" s="161" t="s">
        <v>139</v>
      </c>
      <c r="AU179" s="161" t="s">
        <v>87</v>
      </c>
      <c r="AY179" s="15" t="s">
        <v>137</v>
      </c>
      <c r="BE179" s="162">
        <f t="shared" si="14"/>
        <v>0</v>
      </c>
      <c r="BF179" s="162">
        <f t="shared" si="15"/>
        <v>0</v>
      </c>
      <c r="BG179" s="162">
        <f t="shared" si="16"/>
        <v>0</v>
      </c>
      <c r="BH179" s="162">
        <f t="shared" si="17"/>
        <v>0</v>
      </c>
      <c r="BI179" s="162">
        <f t="shared" si="18"/>
        <v>0</v>
      </c>
      <c r="BJ179" s="15" t="s">
        <v>85</v>
      </c>
      <c r="BK179" s="162">
        <f t="shared" si="19"/>
        <v>0</v>
      </c>
      <c r="BL179" s="15" t="s">
        <v>144</v>
      </c>
      <c r="BM179" s="161" t="s">
        <v>435</v>
      </c>
    </row>
    <row r="180" spans="2:65" s="1" customFormat="1" ht="16.5" customHeight="1">
      <c r="B180" s="149"/>
      <c r="C180" s="182" t="s">
        <v>286</v>
      </c>
      <c r="D180" s="182" t="s">
        <v>218</v>
      </c>
      <c r="E180" s="183" t="s">
        <v>316</v>
      </c>
      <c r="F180" s="184" t="s">
        <v>317</v>
      </c>
      <c r="G180" s="185" t="s">
        <v>142</v>
      </c>
      <c r="H180" s="186">
        <v>1</v>
      </c>
      <c r="I180" s="187"/>
      <c r="J180" s="188">
        <f t="shared" si="10"/>
        <v>0</v>
      </c>
      <c r="K180" s="184" t="s">
        <v>143</v>
      </c>
      <c r="L180" s="189"/>
      <c r="M180" s="190" t="s">
        <v>1</v>
      </c>
      <c r="N180" s="191" t="s">
        <v>42</v>
      </c>
      <c r="O180" s="53"/>
      <c r="P180" s="159">
        <f t="shared" si="11"/>
        <v>0</v>
      </c>
      <c r="Q180" s="159">
        <v>0.0061</v>
      </c>
      <c r="R180" s="159">
        <f t="shared" si="12"/>
        <v>0.0061</v>
      </c>
      <c r="S180" s="159">
        <v>0</v>
      </c>
      <c r="T180" s="160">
        <f t="shared" si="13"/>
        <v>0</v>
      </c>
      <c r="AR180" s="161" t="s">
        <v>174</v>
      </c>
      <c r="AT180" s="161" t="s">
        <v>218</v>
      </c>
      <c r="AU180" s="161" t="s">
        <v>87</v>
      </c>
      <c r="AY180" s="15" t="s">
        <v>137</v>
      </c>
      <c r="BE180" s="162">
        <f t="shared" si="14"/>
        <v>0</v>
      </c>
      <c r="BF180" s="162">
        <f t="shared" si="15"/>
        <v>0</v>
      </c>
      <c r="BG180" s="162">
        <f t="shared" si="16"/>
        <v>0</v>
      </c>
      <c r="BH180" s="162">
        <f t="shared" si="17"/>
        <v>0</v>
      </c>
      <c r="BI180" s="162">
        <f t="shared" si="18"/>
        <v>0</v>
      </c>
      <c r="BJ180" s="15" t="s">
        <v>85</v>
      </c>
      <c r="BK180" s="162">
        <f t="shared" si="19"/>
        <v>0</v>
      </c>
      <c r="BL180" s="15" t="s">
        <v>144</v>
      </c>
      <c r="BM180" s="161" t="s">
        <v>436</v>
      </c>
    </row>
    <row r="181" spans="2:65" s="1" customFormat="1" ht="24" customHeight="1">
      <c r="B181" s="149"/>
      <c r="C181" s="150" t="s">
        <v>290</v>
      </c>
      <c r="D181" s="150" t="s">
        <v>139</v>
      </c>
      <c r="E181" s="151" t="s">
        <v>320</v>
      </c>
      <c r="F181" s="152" t="s">
        <v>321</v>
      </c>
      <c r="G181" s="153" t="s">
        <v>322</v>
      </c>
      <c r="H181" s="154">
        <v>60.5</v>
      </c>
      <c r="I181" s="155"/>
      <c r="J181" s="156">
        <f t="shared" si="10"/>
        <v>0</v>
      </c>
      <c r="K181" s="152" t="s">
        <v>143</v>
      </c>
      <c r="L181" s="30"/>
      <c r="M181" s="157" t="s">
        <v>1</v>
      </c>
      <c r="N181" s="158" t="s">
        <v>42</v>
      </c>
      <c r="O181" s="53"/>
      <c r="P181" s="159">
        <f t="shared" si="11"/>
        <v>0</v>
      </c>
      <c r="Q181" s="159">
        <v>0.1554</v>
      </c>
      <c r="R181" s="159">
        <f t="shared" si="12"/>
        <v>9.4017</v>
      </c>
      <c r="S181" s="159">
        <v>0</v>
      </c>
      <c r="T181" s="160">
        <f t="shared" si="13"/>
        <v>0</v>
      </c>
      <c r="AR181" s="161" t="s">
        <v>144</v>
      </c>
      <c r="AT181" s="161" t="s">
        <v>139</v>
      </c>
      <c r="AU181" s="161" t="s">
        <v>87</v>
      </c>
      <c r="AY181" s="15" t="s">
        <v>137</v>
      </c>
      <c r="BE181" s="162">
        <f t="shared" si="14"/>
        <v>0</v>
      </c>
      <c r="BF181" s="162">
        <f t="shared" si="15"/>
        <v>0</v>
      </c>
      <c r="BG181" s="162">
        <f t="shared" si="16"/>
        <v>0</v>
      </c>
      <c r="BH181" s="162">
        <f t="shared" si="17"/>
        <v>0</v>
      </c>
      <c r="BI181" s="162">
        <f t="shared" si="18"/>
        <v>0</v>
      </c>
      <c r="BJ181" s="15" t="s">
        <v>85</v>
      </c>
      <c r="BK181" s="162">
        <f t="shared" si="19"/>
        <v>0</v>
      </c>
      <c r="BL181" s="15" t="s">
        <v>144</v>
      </c>
      <c r="BM181" s="161" t="s">
        <v>437</v>
      </c>
    </row>
    <row r="182" spans="2:65" s="1" customFormat="1" ht="16.5" customHeight="1">
      <c r="B182" s="149"/>
      <c r="C182" s="182" t="s">
        <v>294</v>
      </c>
      <c r="D182" s="182" t="s">
        <v>218</v>
      </c>
      <c r="E182" s="183" t="s">
        <v>438</v>
      </c>
      <c r="F182" s="184" t="s">
        <v>439</v>
      </c>
      <c r="G182" s="185" t="s">
        <v>322</v>
      </c>
      <c r="H182" s="186">
        <v>40.5</v>
      </c>
      <c r="I182" s="187"/>
      <c r="J182" s="188">
        <f t="shared" si="10"/>
        <v>0</v>
      </c>
      <c r="K182" s="184" t="s">
        <v>143</v>
      </c>
      <c r="L182" s="189"/>
      <c r="M182" s="190" t="s">
        <v>1</v>
      </c>
      <c r="N182" s="191" t="s">
        <v>42</v>
      </c>
      <c r="O182" s="53"/>
      <c r="P182" s="159">
        <f t="shared" si="11"/>
        <v>0</v>
      </c>
      <c r="Q182" s="159">
        <v>0.081</v>
      </c>
      <c r="R182" s="159">
        <f t="shared" si="12"/>
        <v>3.2805</v>
      </c>
      <c r="S182" s="159">
        <v>0</v>
      </c>
      <c r="T182" s="160">
        <f t="shared" si="13"/>
        <v>0</v>
      </c>
      <c r="AR182" s="161" t="s">
        <v>174</v>
      </c>
      <c r="AT182" s="161" t="s">
        <v>218</v>
      </c>
      <c r="AU182" s="161" t="s">
        <v>87</v>
      </c>
      <c r="AY182" s="15" t="s">
        <v>137</v>
      </c>
      <c r="BE182" s="162">
        <f t="shared" si="14"/>
        <v>0</v>
      </c>
      <c r="BF182" s="162">
        <f t="shared" si="15"/>
        <v>0</v>
      </c>
      <c r="BG182" s="162">
        <f t="shared" si="16"/>
        <v>0</v>
      </c>
      <c r="BH182" s="162">
        <f t="shared" si="17"/>
        <v>0</v>
      </c>
      <c r="BI182" s="162">
        <f t="shared" si="18"/>
        <v>0</v>
      </c>
      <c r="BJ182" s="15" t="s">
        <v>85</v>
      </c>
      <c r="BK182" s="162">
        <f t="shared" si="19"/>
        <v>0</v>
      </c>
      <c r="BL182" s="15" t="s">
        <v>144</v>
      </c>
      <c r="BM182" s="161" t="s">
        <v>440</v>
      </c>
    </row>
    <row r="183" spans="2:65" s="1" customFormat="1" ht="24" customHeight="1">
      <c r="B183" s="149"/>
      <c r="C183" s="182" t="s">
        <v>298</v>
      </c>
      <c r="D183" s="182" t="s">
        <v>218</v>
      </c>
      <c r="E183" s="183" t="s">
        <v>441</v>
      </c>
      <c r="F183" s="184" t="s">
        <v>442</v>
      </c>
      <c r="G183" s="185" t="s">
        <v>322</v>
      </c>
      <c r="H183" s="186">
        <v>4</v>
      </c>
      <c r="I183" s="187"/>
      <c r="J183" s="188">
        <f t="shared" si="10"/>
        <v>0</v>
      </c>
      <c r="K183" s="184" t="s">
        <v>143</v>
      </c>
      <c r="L183" s="189"/>
      <c r="M183" s="190" t="s">
        <v>1</v>
      </c>
      <c r="N183" s="191" t="s">
        <v>42</v>
      </c>
      <c r="O183" s="53"/>
      <c r="P183" s="159">
        <f t="shared" si="11"/>
        <v>0</v>
      </c>
      <c r="Q183" s="159">
        <v>0.064</v>
      </c>
      <c r="R183" s="159">
        <f t="shared" si="12"/>
        <v>0.256</v>
      </c>
      <c r="S183" s="159">
        <v>0</v>
      </c>
      <c r="T183" s="160">
        <f t="shared" si="13"/>
        <v>0</v>
      </c>
      <c r="AR183" s="161" t="s">
        <v>174</v>
      </c>
      <c r="AT183" s="161" t="s">
        <v>218</v>
      </c>
      <c r="AU183" s="161" t="s">
        <v>87</v>
      </c>
      <c r="AY183" s="15" t="s">
        <v>137</v>
      </c>
      <c r="BE183" s="162">
        <f t="shared" si="14"/>
        <v>0</v>
      </c>
      <c r="BF183" s="162">
        <f t="shared" si="15"/>
        <v>0</v>
      </c>
      <c r="BG183" s="162">
        <f t="shared" si="16"/>
        <v>0</v>
      </c>
      <c r="BH183" s="162">
        <f t="shared" si="17"/>
        <v>0</v>
      </c>
      <c r="BI183" s="162">
        <f t="shared" si="18"/>
        <v>0</v>
      </c>
      <c r="BJ183" s="15" t="s">
        <v>85</v>
      </c>
      <c r="BK183" s="162">
        <f t="shared" si="19"/>
        <v>0</v>
      </c>
      <c r="BL183" s="15" t="s">
        <v>144</v>
      </c>
      <c r="BM183" s="161" t="s">
        <v>443</v>
      </c>
    </row>
    <row r="184" spans="2:65" s="1" customFormat="1" ht="24" customHeight="1">
      <c r="B184" s="149"/>
      <c r="C184" s="182" t="s">
        <v>303</v>
      </c>
      <c r="D184" s="182" t="s">
        <v>218</v>
      </c>
      <c r="E184" s="183" t="s">
        <v>325</v>
      </c>
      <c r="F184" s="184" t="s">
        <v>326</v>
      </c>
      <c r="G184" s="185" t="s">
        <v>322</v>
      </c>
      <c r="H184" s="186">
        <v>16</v>
      </c>
      <c r="I184" s="187"/>
      <c r="J184" s="188">
        <f t="shared" si="10"/>
        <v>0</v>
      </c>
      <c r="K184" s="184" t="s">
        <v>143</v>
      </c>
      <c r="L184" s="189"/>
      <c r="M184" s="190" t="s">
        <v>1</v>
      </c>
      <c r="N184" s="191" t="s">
        <v>42</v>
      </c>
      <c r="O184" s="53"/>
      <c r="P184" s="159">
        <f t="shared" si="11"/>
        <v>0</v>
      </c>
      <c r="Q184" s="159">
        <v>0.0483</v>
      </c>
      <c r="R184" s="159">
        <f t="shared" si="12"/>
        <v>0.7728</v>
      </c>
      <c r="S184" s="159">
        <v>0</v>
      </c>
      <c r="T184" s="160">
        <f t="shared" si="13"/>
        <v>0</v>
      </c>
      <c r="AR184" s="161" t="s">
        <v>174</v>
      </c>
      <c r="AT184" s="161" t="s">
        <v>218</v>
      </c>
      <c r="AU184" s="161" t="s">
        <v>87</v>
      </c>
      <c r="AY184" s="15" t="s">
        <v>137</v>
      </c>
      <c r="BE184" s="162">
        <f t="shared" si="14"/>
        <v>0</v>
      </c>
      <c r="BF184" s="162">
        <f t="shared" si="15"/>
        <v>0</v>
      </c>
      <c r="BG184" s="162">
        <f t="shared" si="16"/>
        <v>0</v>
      </c>
      <c r="BH184" s="162">
        <f t="shared" si="17"/>
        <v>0</v>
      </c>
      <c r="BI184" s="162">
        <f t="shared" si="18"/>
        <v>0</v>
      </c>
      <c r="BJ184" s="15" t="s">
        <v>85</v>
      </c>
      <c r="BK184" s="162">
        <f t="shared" si="19"/>
        <v>0</v>
      </c>
      <c r="BL184" s="15" t="s">
        <v>144</v>
      </c>
      <c r="BM184" s="161" t="s">
        <v>444</v>
      </c>
    </row>
    <row r="185" spans="2:65" s="1" customFormat="1" ht="16.5" customHeight="1">
      <c r="B185" s="149"/>
      <c r="C185" s="150" t="s">
        <v>307</v>
      </c>
      <c r="D185" s="150" t="s">
        <v>139</v>
      </c>
      <c r="E185" s="151" t="s">
        <v>445</v>
      </c>
      <c r="F185" s="152" t="s">
        <v>446</v>
      </c>
      <c r="G185" s="153" t="s">
        <v>322</v>
      </c>
      <c r="H185" s="154">
        <v>6.7</v>
      </c>
      <c r="I185" s="155"/>
      <c r="J185" s="156">
        <f t="shared" si="10"/>
        <v>0</v>
      </c>
      <c r="K185" s="152" t="s">
        <v>143</v>
      </c>
      <c r="L185" s="30"/>
      <c r="M185" s="157" t="s">
        <v>1</v>
      </c>
      <c r="N185" s="158" t="s">
        <v>42</v>
      </c>
      <c r="O185" s="53"/>
      <c r="P185" s="159">
        <f t="shared" si="11"/>
        <v>0</v>
      </c>
      <c r="Q185" s="159">
        <v>0</v>
      </c>
      <c r="R185" s="159">
        <f t="shared" si="12"/>
        <v>0</v>
      </c>
      <c r="S185" s="159">
        <v>0</v>
      </c>
      <c r="T185" s="160">
        <f t="shared" si="13"/>
        <v>0</v>
      </c>
      <c r="AR185" s="161" t="s">
        <v>144</v>
      </c>
      <c r="AT185" s="161" t="s">
        <v>139</v>
      </c>
      <c r="AU185" s="161" t="s">
        <v>87</v>
      </c>
      <c r="AY185" s="15" t="s">
        <v>137</v>
      </c>
      <c r="BE185" s="162">
        <f t="shared" si="14"/>
        <v>0</v>
      </c>
      <c r="BF185" s="162">
        <f t="shared" si="15"/>
        <v>0</v>
      </c>
      <c r="BG185" s="162">
        <f t="shared" si="16"/>
        <v>0</v>
      </c>
      <c r="BH185" s="162">
        <f t="shared" si="17"/>
        <v>0</v>
      </c>
      <c r="BI185" s="162">
        <f t="shared" si="18"/>
        <v>0</v>
      </c>
      <c r="BJ185" s="15" t="s">
        <v>85</v>
      </c>
      <c r="BK185" s="162">
        <f t="shared" si="19"/>
        <v>0</v>
      </c>
      <c r="BL185" s="15" t="s">
        <v>144</v>
      </c>
      <c r="BM185" s="161" t="s">
        <v>447</v>
      </c>
    </row>
    <row r="186" spans="2:65" s="1" customFormat="1" ht="24" customHeight="1">
      <c r="B186" s="149"/>
      <c r="C186" s="150" t="s">
        <v>311</v>
      </c>
      <c r="D186" s="150" t="s">
        <v>139</v>
      </c>
      <c r="E186" s="151" t="s">
        <v>448</v>
      </c>
      <c r="F186" s="152" t="s">
        <v>449</v>
      </c>
      <c r="G186" s="153" t="s">
        <v>322</v>
      </c>
      <c r="H186" s="154">
        <v>6.7</v>
      </c>
      <c r="I186" s="155"/>
      <c r="J186" s="156">
        <f t="shared" si="10"/>
        <v>0</v>
      </c>
      <c r="K186" s="152" t="s">
        <v>143</v>
      </c>
      <c r="L186" s="30"/>
      <c r="M186" s="157" t="s">
        <v>1</v>
      </c>
      <c r="N186" s="158" t="s">
        <v>42</v>
      </c>
      <c r="O186" s="53"/>
      <c r="P186" s="159">
        <f t="shared" si="11"/>
        <v>0</v>
      </c>
      <c r="Q186" s="159">
        <v>0</v>
      </c>
      <c r="R186" s="159">
        <f t="shared" si="12"/>
        <v>0</v>
      </c>
      <c r="S186" s="159">
        <v>0</v>
      </c>
      <c r="T186" s="160">
        <f t="shared" si="13"/>
        <v>0</v>
      </c>
      <c r="AR186" s="161" t="s">
        <v>144</v>
      </c>
      <c r="AT186" s="161" t="s">
        <v>139</v>
      </c>
      <c r="AU186" s="161" t="s">
        <v>87</v>
      </c>
      <c r="AY186" s="15" t="s">
        <v>137</v>
      </c>
      <c r="BE186" s="162">
        <f t="shared" si="14"/>
        <v>0</v>
      </c>
      <c r="BF186" s="162">
        <f t="shared" si="15"/>
        <v>0</v>
      </c>
      <c r="BG186" s="162">
        <f t="shared" si="16"/>
        <v>0</v>
      </c>
      <c r="BH186" s="162">
        <f t="shared" si="17"/>
        <v>0</v>
      </c>
      <c r="BI186" s="162">
        <f t="shared" si="18"/>
        <v>0</v>
      </c>
      <c r="BJ186" s="15" t="s">
        <v>85</v>
      </c>
      <c r="BK186" s="162">
        <f t="shared" si="19"/>
        <v>0</v>
      </c>
      <c r="BL186" s="15" t="s">
        <v>144</v>
      </c>
      <c r="BM186" s="161" t="s">
        <v>450</v>
      </c>
    </row>
    <row r="187" spans="2:65" s="1" customFormat="1" ht="24" customHeight="1">
      <c r="B187" s="149"/>
      <c r="C187" s="150" t="s">
        <v>315</v>
      </c>
      <c r="D187" s="150" t="s">
        <v>139</v>
      </c>
      <c r="E187" s="151" t="s">
        <v>451</v>
      </c>
      <c r="F187" s="152" t="s">
        <v>452</v>
      </c>
      <c r="G187" s="153" t="s">
        <v>322</v>
      </c>
      <c r="H187" s="154">
        <v>140.7</v>
      </c>
      <c r="I187" s="155"/>
      <c r="J187" s="156">
        <f t="shared" si="10"/>
        <v>0</v>
      </c>
      <c r="K187" s="152" t="s">
        <v>143</v>
      </c>
      <c r="L187" s="30"/>
      <c r="M187" s="157" t="s">
        <v>1</v>
      </c>
      <c r="N187" s="158" t="s">
        <v>42</v>
      </c>
      <c r="O187" s="53"/>
      <c r="P187" s="159">
        <f t="shared" si="11"/>
        <v>0</v>
      </c>
      <c r="Q187" s="159">
        <v>0</v>
      </c>
      <c r="R187" s="159">
        <f t="shared" si="12"/>
        <v>0</v>
      </c>
      <c r="S187" s="159">
        <v>0</v>
      </c>
      <c r="T187" s="160">
        <f t="shared" si="13"/>
        <v>0</v>
      </c>
      <c r="AR187" s="161" t="s">
        <v>144</v>
      </c>
      <c r="AT187" s="161" t="s">
        <v>139</v>
      </c>
      <c r="AU187" s="161" t="s">
        <v>87</v>
      </c>
      <c r="AY187" s="15" t="s">
        <v>137</v>
      </c>
      <c r="BE187" s="162">
        <f t="shared" si="14"/>
        <v>0</v>
      </c>
      <c r="BF187" s="162">
        <f t="shared" si="15"/>
        <v>0</v>
      </c>
      <c r="BG187" s="162">
        <f t="shared" si="16"/>
        <v>0</v>
      </c>
      <c r="BH187" s="162">
        <f t="shared" si="17"/>
        <v>0</v>
      </c>
      <c r="BI187" s="162">
        <f t="shared" si="18"/>
        <v>0</v>
      </c>
      <c r="BJ187" s="15" t="s">
        <v>85</v>
      </c>
      <c r="BK187" s="162">
        <f t="shared" si="19"/>
        <v>0</v>
      </c>
      <c r="BL187" s="15" t="s">
        <v>144</v>
      </c>
      <c r="BM187" s="161" t="s">
        <v>453</v>
      </c>
    </row>
    <row r="188" spans="2:65" s="1" customFormat="1" ht="24" customHeight="1">
      <c r="B188" s="149"/>
      <c r="C188" s="150" t="s">
        <v>319</v>
      </c>
      <c r="D188" s="150" t="s">
        <v>139</v>
      </c>
      <c r="E188" s="151" t="s">
        <v>454</v>
      </c>
      <c r="F188" s="152" t="s">
        <v>455</v>
      </c>
      <c r="G188" s="153" t="s">
        <v>322</v>
      </c>
      <c r="H188" s="154">
        <v>140.7</v>
      </c>
      <c r="I188" s="155"/>
      <c r="J188" s="156">
        <f t="shared" si="10"/>
        <v>0</v>
      </c>
      <c r="K188" s="152" t="s">
        <v>143</v>
      </c>
      <c r="L188" s="30"/>
      <c r="M188" s="157" t="s">
        <v>1</v>
      </c>
      <c r="N188" s="158" t="s">
        <v>42</v>
      </c>
      <c r="O188" s="53"/>
      <c r="P188" s="159">
        <f t="shared" si="11"/>
        <v>0</v>
      </c>
      <c r="Q188" s="159">
        <v>0.00011</v>
      </c>
      <c r="R188" s="159">
        <f t="shared" si="12"/>
        <v>0.015477</v>
      </c>
      <c r="S188" s="159">
        <v>0</v>
      </c>
      <c r="T188" s="160">
        <f t="shared" si="13"/>
        <v>0</v>
      </c>
      <c r="AR188" s="161" t="s">
        <v>144</v>
      </c>
      <c r="AT188" s="161" t="s">
        <v>139</v>
      </c>
      <c r="AU188" s="161" t="s">
        <v>87</v>
      </c>
      <c r="AY188" s="15" t="s">
        <v>137</v>
      </c>
      <c r="BE188" s="162">
        <f t="shared" si="14"/>
        <v>0</v>
      </c>
      <c r="BF188" s="162">
        <f t="shared" si="15"/>
        <v>0</v>
      </c>
      <c r="BG188" s="162">
        <f t="shared" si="16"/>
        <v>0</v>
      </c>
      <c r="BH188" s="162">
        <f t="shared" si="17"/>
        <v>0</v>
      </c>
      <c r="BI188" s="162">
        <f t="shared" si="18"/>
        <v>0</v>
      </c>
      <c r="BJ188" s="15" t="s">
        <v>85</v>
      </c>
      <c r="BK188" s="162">
        <f t="shared" si="19"/>
        <v>0</v>
      </c>
      <c r="BL188" s="15" t="s">
        <v>144</v>
      </c>
      <c r="BM188" s="161" t="s">
        <v>456</v>
      </c>
    </row>
    <row r="189" spans="2:65" s="1" customFormat="1" ht="24" customHeight="1">
      <c r="B189" s="149"/>
      <c r="C189" s="150" t="s">
        <v>324</v>
      </c>
      <c r="D189" s="150" t="s">
        <v>139</v>
      </c>
      <c r="E189" s="151" t="s">
        <v>457</v>
      </c>
      <c r="F189" s="152" t="s">
        <v>458</v>
      </c>
      <c r="G189" s="153" t="s">
        <v>322</v>
      </c>
      <c r="H189" s="154">
        <v>268</v>
      </c>
      <c r="I189" s="155"/>
      <c r="J189" s="156">
        <f t="shared" si="10"/>
        <v>0</v>
      </c>
      <c r="K189" s="152" t="s">
        <v>143</v>
      </c>
      <c r="L189" s="30"/>
      <c r="M189" s="157" t="s">
        <v>1</v>
      </c>
      <c r="N189" s="158" t="s">
        <v>42</v>
      </c>
      <c r="O189" s="53"/>
      <c r="P189" s="159">
        <f t="shared" si="11"/>
        <v>0</v>
      </c>
      <c r="Q189" s="159">
        <v>0.00045</v>
      </c>
      <c r="R189" s="159">
        <f t="shared" si="12"/>
        <v>0.1206</v>
      </c>
      <c r="S189" s="159">
        <v>0</v>
      </c>
      <c r="T189" s="160">
        <f t="shared" si="13"/>
        <v>0</v>
      </c>
      <c r="AR189" s="161" t="s">
        <v>144</v>
      </c>
      <c r="AT189" s="161" t="s">
        <v>139</v>
      </c>
      <c r="AU189" s="161" t="s">
        <v>87</v>
      </c>
      <c r="AY189" s="15" t="s">
        <v>137</v>
      </c>
      <c r="BE189" s="162">
        <f t="shared" si="14"/>
        <v>0</v>
      </c>
      <c r="BF189" s="162">
        <f t="shared" si="15"/>
        <v>0</v>
      </c>
      <c r="BG189" s="162">
        <f t="shared" si="16"/>
        <v>0</v>
      </c>
      <c r="BH189" s="162">
        <f t="shared" si="17"/>
        <v>0</v>
      </c>
      <c r="BI189" s="162">
        <f t="shared" si="18"/>
        <v>0</v>
      </c>
      <c r="BJ189" s="15" t="s">
        <v>85</v>
      </c>
      <c r="BK189" s="162">
        <f t="shared" si="19"/>
        <v>0</v>
      </c>
      <c r="BL189" s="15" t="s">
        <v>144</v>
      </c>
      <c r="BM189" s="161" t="s">
        <v>459</v>
      </c>
    </row>
    <row r="190" spans="2:47" s="1" customFormat="1" ht="48.75">
      <c r="B190" s="30"/>
      <c r="D190" s="164" t="s">
        <v>182</v>
      </c>
      <c r="F190" s="180" t="s">
        <v>460</v>
      </c>
      <c r="I190" s="89"/>
      <c r="L190" s="30"/>
      <c r="M190" s="181"/>
      <c r="N190" s="53"/>
      <c r="O190" s="53"/>
      <c r="P190" s="53"/>
      <c r="Q190" s="53"/>
      <c r="R190" s="53"/>
      <c r="S190" s="53"/>
      <c r="T190" s="54"/>
      <c r="AT190" s="15" t="s">
        <v>182</v>
      </c>
      <c r="AU190" s="15" t="s">
        <v>87</v>
      </c>
    </row>
    <row r="191" spans="2:65" s="1" customFormat="1" ht="24" customHeight="1">
      <c r="B191" s="149"/>
      <c r="C191" s="150" t="s">
        <v>328</v>
      </c>
      <c r="D191" s="150" t="s">
        <v>139</v>
      </c>
      <c r="E191" s="151" t="s">
        <v>461</v>
      </c>
      <c r="F191" s="152" t="s">
        <v>462</v>
      </c>
      <c r="G191" s="153" t="s">
        <v>322</v>
      </c>
      <c r="H191" s="154">
        <v>6.7</v>
      </c>
      <c r="I191" s="155"/>
      <c r="J191" s="156">
        <f>ROUND(I191*H191,2)</f>
        <v>0</v>
      </c>
      <c r="K191" s="152" t="s">
        <v>143</v>
      </c>
      <c r="L191" s="30"/>
      <c r="M191" s="157" t="s">
        <v>1</v>
      </c>
      <c r="N191" s="158" t="s">
        <v>42</v>
      </c>
      <c r="O191" s="53"/>
      <c r="P191" s="159">
        <f>O191*H191</f>
        <v>0</v>
      </c>
      <c r="Q191" s="159">
        <v>0.00061</v>
      </c>
      <c r="R191" s="159">
        <f>Q191*H191</f>
        <v>0.004087</v>
      </c>
      <c r="S191" s="159">
        <v>0</v>
      </c>
      <c r="T191" s="160">
        <f>S191*H191</f>
        <v>0</v>
      </c>
      <c r="AR191" s="161" t="s">
        <v>144</v>
      </c>
      <c r="AT191" s="161" t="s">
        <v>139</v>
      </c>
      <c r="AU191" s="161" t="s">
        <v>87</v>
      </c>
      <c r="AY191" s="15" t="s">
        <v>137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5" t="s">
        <v>85</v>
      </c>
      <c r="BK191" s="162">
        <f>ROUND(I191*H191,2)</f>
        <v>0</v>
      </c>
      <c r="BL191" s="15" t="s">
        <v>144</v>
      </c>
      <c r="BM191" s="161" t="s">
        <v>463</v>
      </c>
    </row>
    <row r="192" spans="2:47" s="1" customFormat="1" ht="39">
      <c r="B192" s="30"/>
      <c r="D192" s="164" t="s">
        <v>182</v>
      </c>
      <c r="F192" s="180" t="s">
        <v>464</v>
      </c>
      <c r="I192" s="89"/>
      <c r="L192" s="30"/>
      <c r="M192" s="181"/>
      <c r="N192" s="53"/>
      <c r="O192" s="53"/>
      <c r="P192" s="53"/>
      <c r="Q192" s="53"/>
      <c r="R192" s="53"/>
      <c r="S192" s="53"/>
      <c r="T192" s="54"/>
      <c r="AT192" s="15" t="s">
        <v>182</v>
      </c>
      <c r="AU192" s="15" t="s">
        <v>87</v>
      </c>
    </row>
    <row r="193" spans="2:65" s="1" customFormat="1" ht="24" customHeight="1">
      <c r="B193" s="149"/>
      <c r="C193" s="150" t="s">
        <v>332</v>
      </c>
      <c r="D193" s="150" t="s">
        <v>139</v>
      </c>
      <c r="E193" s="151" t="s">
        <v>465</v>
      </c>
      <c r="F193" s="152" t="s">
        <v>466</v>
      </c>
      <c r="G193" s="153" t="s">
        <v>142</v>
      </c>
      <c r="H193" s="154">
        <v>4</v>
      </c>
      <c r="I193" s="155"/>
      <c r="J193" s="156">
        <f>ROUND(I193*H193,2)</f>
        <v>0</v>
      </c>
      <c r="K193" s="152" t="s">
        <v>143</v>
      </c>
      <c r="L193" s="30"/>
      <c r="M193" s="157" t="s">
        <v>1</v>
      </c>
      <c r="N193" s="158" t="s">
        <v>42</v>
      </c>
      <c r="O193" s="53"/>
      <c r="P193" s="159">
        <f>O193*H193</f>
        <v>0</v>
      </c>
      <c r="Q193" s="159">
        <v>0.0018</v>
      </c>
      <c r="R193" s="159">
        <f>Q193*H193</f>
        <v>0.0072</v>
      </c>
      <c r="S193" s="159">
        <v>0</v>
      </c>
      <c r="T193" s="160">
        <f>S193*H193</f>
        <v>0</v>
      </c>
      <c r="AR193" s="161" t="s">
        <v>144</v>
      </c>
      <c r="AT193" s="161" t="s">
        <v>139</v>
      </c>
      <c r="AU193" s="161" t="s">
        <v>87</v>
      </c>
      <c r="AY193" s="15" t="s">
        <v>137</v>
      </c>
      <c r="BE193" s="162">
        <f>IF(N193="základní",J193,0)</f>
        <v>0</v>
      </c>
      <c r="BF193" s="162">
        <f>IF(N193="snížená",J193,0)</f>
        <v>0</v>
      </c>
      <c r="BG193" s="162">
        <f>IF(N193="zákl. přenesená",J193,0)</f>
        <v>0</v>
      </c>
      <c r="BH193" s="162">
        <f>IF(N193="sníž. přenesená",J193,0)</f>
        <v>0</v>
      </c>
      <c r="BI193" s="162">
        <f>IF(N193="nulová",J193,0)</f>
        <v>0</v>
      </c>
      <c r="BJ193" s="15" t="s">
        <v>85</v>
      </c>
      <c r="BK193" s="162">
        <f>ROUND(I193*H193,2)</f>
        <v>0</v>
      </c>
      <c r="BL193" s="15" t="s">
        <v>144</v>
      </c>
      <c r="BM193" s="161" t="s">
        <v>467</v>
      </c>
    </row>
    <row r="194" spans="2:65" s="1" customFormat="1" ht="24" customHeight="1">
      <c r="B194" s="149"/>
      <c r="C194" s="182" t="s">
        <v>338</v>
      </c>
      <c r="D194" s="182" t="s">
        <v>218</v>
      </c>
      <c r="E194" s="183" t="s">
        <v>468</v>
      </c>
      <c r="F194" s="184" t="s">
        <v>469</v>
      </c>
      <c r="G194" s="185" t="s">
        <v>142</v>
      </c>
      <c r="H194" s="186">
        <v>4</v>
      </c>
      <c r="I194" s="187"/>
      <c r="J194" s="188">
        <f>ROUND(I194*H194,2)</f>
        <v>0</v>
      </c>
      <c r="K194" s="184" t="s">
        <v>143</v>
      </c>
      <c r="L194" s="189"/>
      <c r="M194" s="190" t="s">
        <v>1</v>
      </c>
      <c r="N194" s="191" t="s">
        <v>42</v>
      </c>
      <c r="O194" s="53"/>
      <c r="P194" s="159">
        <f>O194*H194</f>
        <v>0</v>
      </c>
      <c r="Q194" s="159">
        <v>0.02</v>
      </c>
      <c r="R194" s="159">
        <f>Q194*H194</f>
        <v>0.08</v>
      </c>
      <c r="S194" s="159">
        <v>0</v>
      </c>
      <c r="T194" s="160">
        <f>S194*H194</f>
        <v>0</v>
      </c>
      <c r="AR194" s="161" t="s">
        <v>174</v>
      </c>
      <c r="AT194" s="161" t="s">
        <v>218</v>
      </c>
      <c r="AU194" s="161" t="s">
        <v>87</v>
      </c>
      <c r="AY194" s="15" t="s">
        <v>137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15" t="s">
        <v>85</v>
      </c>
      <c r="BK194" s="162">
        <f>ROUND(I194*H194,2)</f>
        <v>0</v>
      </c>
      <c r="BL194" s="15" t="s">
        <v>144</v>
      </c>
      <c r="BM194" s="161" t="s">
        <v>470</v>
      </c>
    </row>
    <row r="195" spans="2:63" s="11" customFormat="1" ht="22.9" customHeight="1">
      <c r="B195" s="136"/>
      <c r="D195" s="137" t="s">
        <v>76</v>
      </c>
      <c r="E195" s="147" t="s">
        <v>471</v>
      </c>
      <c r="F195" s="147" t="s">
        <v>472</v>
      </c>
      <c r="I195" s="139"/>
      <c r="J195" s="148">
        <f>BK195</f>
        <v>0</v>
      </c>
      <c r="L195" s="136"/>
      <c r="M195" s="141"/>
      <c r="N195" s="142"/>
      <c r="O195" s="142"/>
      <c r="P195" s="143">
        <f>SUM(P196:P200)</f>
        <v>0</v>
      </c>
      <c r="Q195" s="142"/>
      <c r="R195" s="143">
        <f>SUM(R196:R200)</f>
        <v>0</v>
      </c>
      <c r="S195" s="142"/>
      <c r="T195" s="144">
        <f>SUM(T196:T200)</f>
        <v>0</v>
      </c>
      <c r="AR195" s="137" t="s">
        <v>85</v>
      </c>
      <c r="AT195" s="145" t="s">
        <v>76</v>
      </c>
      <c r="AU195" s="145" t="s">
        <v>85</v>
      </c>
      <c r="AY195" s="137" t="s">
        <v>137</v>
      </c>
      <c r="BK195" s="146">
        <f>SUM(BK196:BK200)</f>
        <v>0</v>
      </c>
    </row>
    <row r="196" spans="2:65" s="1" customFormat="1" ht="16.5" customHeight="1">
      <c r="B196" s="149"/>
      <c r="C196" s="150" t="s">
        <v>346</v>
      </c>
      <c r="D196" s="150" t="s">
        <v>139</v>
      </c>
      <c r="E196" s="151" t="s">
        <v>473</v>
      </c>
      <c r="F196" s="152" t="s">
        <v>474</v>
      </c>
      <c r="G196" s="153" t="s">
        <v>204</v>
      </c>
      <c r="H196" s="154">
        <v>21.522</v>
      </c>
      <c r="I196" s="155"/>
      <c r="J196" s="156">
        <f>ROUND(I196*H196,2)</f>
        <v>0</v>
      </c>
      <c r="K196" s="152" t="s">
        <v>143</v>
      </c>
      <c r="L196" s="30"/>
      <c r="M196" s="157" t="s">
        <v>1</v>
      </c>
      <c r="N196" s="158" t="s">
        <v>42</v>
      </c>
      <c r="O196" s="53"/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AR196" s="161" t="s">
        <v>144</v>
      </c>
      <c r="AT196" s="161" t="s">
        <v>139</v>
      </c>
      <c r="AU196" s="161" t="s">
        <v>87</v>
      </c>
      <c r="AY196" s="15" t="s">
        <v>137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5" t="s">
        <v>85</v>
      </c>
      <c r="BK196" s="162">
        <f>ROUND(I196*H196,2)</f>
        <v>0</v>
      </c>
      <c r="BL196" s="15" t="s">
        <v>144</v>
      </c>
      <c r="BM196" s="161" t="s">
        <v>475</v>
      </c>
    </row>
    <row r="197" spans="2:65" s="1" customFormat="1" ht="24" customHeight="1">
      <c r="B197" s="149"/>
      <c r="C197" s="150" t="s">
        <v>354</v>
      </c>
      <c r="D197" s="150" t="s">
        <v>139</v>
      </c>
      <c r="E197" s="151" t="s">
        <v>476</v>
      </c>
      <c r="F197" s="152" t="s">
        <v>477</v>
      </c>
      <c r="G197" s="153" t="s">
        <v>204</v>
      </c>
      <c r="H197" s="154">
        <v>64.566</v>
      </c>
      <c r="I197" s="155"/>
      <c r="J197" s="156">
        <f>ROUND(I197*H197,2)</f>
        <v>0</v>
      </c>
      <c r="K197" s="152" t="s">
        <v>143</v>
      </c>
      <c r="L197" s="30"/>
      <c r="M197" s="157" t="s">
        <v>1</v>
      </c>
      <c r="N197" s="158" t="s">
        <v>42</v>
      </c>
      <c r="O197" s="53"/>
      <c r="P197" s="159">
        <f>O197*H197</f>
        <v>0</v>
      </c>
      <c r="Q197" s="159">
        <v>0</v>
      </c>
      <c r="R197" s="159">
        <f>Q197*H197</f>
        <v>0</v>
      </c>
      <c r="S197" s="159">
        <v>0</v>
      </c>
      <c r="T197" s="160">
        <f>S197*H197</f>
        <v>0</v>
      </c>
      <c r="AR197" s="161" t="s">
        <v>144</v>
      </c>
      <c r="AT197" s="161" t="s">
        <v>139</v>
      </c>
      <c r="AU197" s="161" t="s">
        <v>87</v>
      </c>
      <c r="AY197" s="15" t="s">
        <v>137</v>
      </c>
      <c r="BE197" s="162">
        <f>IF(N197="základní",J197,0)</f>
        <v>0</v>
      </c>
      <c r="BF197" s="162">
        <f>IF(N197="snížená",J197,0)</f>
        <v>0</v>
      </c>
      <c r="BG197" s="162">
        <f>IF(N197="zákl. přenesená",J197,0)</f>
        <v>0</v>
      </c>
      <c r="BH197" s="162">
        <f>IF(N197="sníž. přenesená",J197,0)</f>
        <v>0</v>
      </c>
      <c r="BI197" s="162">
        <f>IF(N197="nulová",J197,0)</f>
        <v>0</v>
      </c>
      <c r="BJ197" s="15" t="s">
        <v>85</v>
      </c>
      <c r="BK197" s="162">
        <f>ROUND(I197*H197,2)</f>
        <v>0</v>
      </c>
      <c r="BL197" s="15" t="s">
        <v>144</v>
      </c>
      <c r="BM197" s="161" t="s">
        <v>478</v>
      </c>
    </row>
    <row r="198" spans="2:51" s="12" customFormat="1" ht="11.25">
      <c r="B198" s="163"/>
      <c r="D198" s="164" t="s">
        <v>165</v>
      </c>
      <c r="E198" s="165" t="s">
        <v>1</v>
      </c>
      <c r="F198" s="166" t="s">
        <v>479</v>
      </c>
      <c r="H198" s="167">
        <v>64.566</v>
      </c>
      <c r="I198" s="168"/>
      <c r="L198" s="163"/>
      <c r="M198" s="169"/>
      <c r="N198" s="170"/>
      <c r="O198" s="170"/>
      <c r="P198" s="170"/>
      <c r="Q198" s="170"/>
      <c r="R198" s="170"/>
      <c r="S198" s="170"/>
      <c r="T198" s="171"/>
      <c r="AT198" s="165" t="s">
        <v>165</v>
      </c>
      <c r="AU198" s="165" t="s">
        <v>87</v>
      </c>
      <c r="AV198" s="12" t="s">
        <v>87</v>
      </c>
      <c r="AW198" s="12" t="s">
        <v>33</v>
      </c>
      <c r="AX198" s="12" t="s">
        <v>85</v>
      </c>
      <c r="AY198" s="165" t="s">
        <v>137</v>
      </c>
    </row>
    <row r="199" spans="2:65" s="1" customFormat="1" ht="24" customHeight="1">
      <c r="B199" s="149"/>
      <c r="C199" s="150" t="s">
        <v>480</v>
      </c>
      <c r="D199" s="150" t="s">
        <v>139</v>
      </c>
      <c r="E199" s="151" t="s">
        <v>481</v>
      </c>
      <c r="F199" s="152" t="s">
        <v>482</v>
      </c>
      <c r="G199" s="153" t="s">
        <v>204</v>
      </c>
      <c r="H199" s="154">
        <v>9.284</v>
      </c>
      <c r="I199" s="155"/>
      <c r="J199" s="156">
        <f>ROUND(I199*H199,2)</f>
        <v>0</v>
      </c>
      <c r="K199" s="152" t="s">
        <v>143</v>
      </c>
      <c r="L199" s="30"/>
      <c r="M199" s="157" t="s">
        <v>1</v>
      </c>
      <c r="N199" s="158" t="s">
        <v>42</v>
      </c>
      <c r="O199" s="53"/>
      <c r="P199" s="159">
        <f>O199*H199</f>
        <v>0</v>
      </c>
      <c r="Q199" s="159">
        <v>0</v>
      </c>
      <c r="R199" s="159">
        <f>Q199*H199</f>
        <v>0</v>
      </c>
      <c r="S199" s="159">
        <v>0</v>
      </c>
      <c r="T199" s="160">
        <f>S199*H199</f>
        <v>0</v>
      </c>
      <c r="AR199" s="161" t="s">
        <v>144</v>
      </c>
      <c r="AT199" s="161" t="s">
        <v>139</v>
      </c>
      <c r="AU199" s="161" t="s">
        <v>87</v>
      </c>
      <c r="AY199" s="15" t="s">
        <v>137</v>
      </c>
      <c r="BE199" s="162">
        <f>IF(N199="základní",J199,0)</f>
        <v>0</v>
      </c>
      <c r="BF199" s="162">
        <f>IF(N199="snížená",J199,0)</f>
        <v>0</v>
      </c>
      <c r="BG199" s="162">
        <f>IF(N199="zákl. přenesená",J199,0)</f>
        <v>0</v>
      </c>
      <c r="BH199" s="162">
        <f>IF(N199="sníž. přenesená",J199,0)</f>
        <v>0</v>
      </c>
      <c r="BI199" s="162">
        <f>IF(N199="nulová",J199,0)</f>
        <v>0</v>
      </c>
      <c r="BJ199" s="15" t="s">
        <v>85</v>
      </c>
      <c r="BK199" s="162">
        <f>ROUND(I199*H199,2)</f>
        <v>0</v>
      </c>
      <c r="BL199" s="15" t="s">
        <v>144</v>
      </c>
      <c r="BM199" s="161" t="s">
        <v>483</v>
      </c>
    </row>
    <row r="200" spans="2:65" s="1" customFormat="1" ht="24" customHeight="1">
      <c r="B200" s="149"/>
      <c r="C200" s="150" t="s">
        <v>484</v>
      </c>
      <c r="D200" s="150" t="s">
        <v>139</v>
      </c>
      <c r="E200" s="151" t="s">
        <v>485</v>
      </c>
      <c r="F200" s="152" t="s">
        <v>486</v>
      </c>
      <c r="G200" s="153" t="s">
        <v>204</v>
      </c>
      <c r="H200" s="154">
        <v>12.238</v>
      </c>
      <c r="I200" s="155"/>
      <c r="J200" s="156">
        <f>ROUND(I200*H200,2)</f>
        <v>0</v>
      </c>
      <c r="K200" s="152" t="s">
        <v>143</v>
      </c>
      <c r="L200" s="30"/>
      <c r="M200" s="157" t="s">
        <v>1</v>
      </c>
      <c r="N200" s="158" t="s">
        <v>42</v>
      </c>
      <c r="O200" s="53"/>
      <c r="P200" s="159">
        <f>O200*H200</f>
        <v>0</v>
      </c>
      <c r="Q200" s="159">
        <v>0</v>
      </c>
      <c r="R200" s="159">
        <f>Q200*H200</f>
        <v>0</v>
      </c>
      <c r="S200" s="159">
        <v>0</v>
      </c>
      <c r="T200" s="160">
        <f>S200*H200</f>
        <v>0</v>
      </c>
      <c r="AR200" s="161" t="s">
        <v>144</v>
      </c>
      <c r="AT200" s="161" t="s">
        <v>139</v>
      </c>
      <c r="AU200" s="161" t="s">
        <v>87</v>
      </c>
      <c r="AY200" s="15" t="s">
        <v>137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15" t="s">
        <v>85</v>
      </c>
      <c r="BK200" s="162">
        <f>ROUND(I200*H200,2)</f>
        <v>0</v>
      </c>
      <c r="BL200" s="15" t="s">
        <v>144</v>
      </c>
      <c r="BM200" s="161" t="s">
        <v>487</v>
      </c>
    </row>
    <row r="201" spans="2:63" s="11" customFormat="1" ht="22.9" customHeight="1">
      <c r="B201" s="136"/>
      <c r="D201" s="137" t="s">
        <v>76</v>
      </c>
      <c r="E201" s="147" t="s">
        <v>336</v>
      </c>
      <c r="F201" s="147" t="s">
        <v>337</v>
      </c>
      <c r="I201" s="139"/>
      <c r="J201" s="148">
        <f>BK201</f>
        <v>0</v>
      </c>
      <c r="L201" s="136"/>
      <c r="M201" s="141"/>
      <c r="N201" s="142"/>
      <c r="O201" s="142"/>
      <c r="P201" s="143">
        <f>P202</f>
        <v>0</v>
      </c>
      <c r="Q201" s="142"/>
      <c r="R201" s="143">
        <f>R202</f>
        <v>0</v>
      </c>
      <c r="S201" s="142"/>
      <c r="T201" s="144">
        <f>T202</f>
        <v>0</v>
      </c>
      <c r="AR201" s="137" t="s">
        <v>85</v>
      </c>
      <c r="AT201" s="145" t="s">
        <v>76</v>
      </c>
      <c r="AU201" s="145" t="s">
        <v>85</v>
      </c>
      <c r="AY201" s="137" t="s">
        <v>137</v>
      </c>
      <c r="BK201" s="146">
        <f>BK202</f>
        <v>0</v>
      </c>
    </row>
    <row r="202" spans="2:65" s="1" customFormat="1" ht="24" customHeight="1">
      <c r="B202" s="149"/>
      <c r="C202" s="150" t="s">
        <v>488</v>
      </c>
      <c r="D202" s="150" t="s">
        <v>139</v>
      </c>
      <c r="E202" s="151" t="s">
        <v>489</v>
      </c>
      <c r="F202" s="152" t="s">
        <v>490</v>
      </c>
      <c r="G202" s="153" t="s">
        <v>204</v>
      </c>
      <c r="H202" s="154">
        <v>76.771</v>
      </c>
      <c r="I202" s="155"/>
      <c r="J202" s="156">
        <f>ROUND(I202*H202,2)</f>
        <v>0</v>
      </c>
      <c r="K202" s="152" t="s">
        <v>143</v>
      </c>
      <c r="L202" s="30"/>
      <c r="M202" s="157" t="s">
        <v>1</v>
      </c>
      <c r="N202" s="158" t="s">
        <v>42</v>
      </c>
      <c r="O202" s="53"/>
      <c r="P202" s="159">
        <f>O202*H202</f>
        <v>0</v>
      </c>
      <c r="Q202" s="159">
        <v>0</v>
      </c>
      <c r="R202" s="159">
        <f>Q202*H202</f>
        <v>0</v>
      </c>
      <c r="S202" s="159">
        <v>0</v>
      </c>
      <c r="T202" s="160">
        <f>S202*H202</f>
        <v>0</v>
      </c>
      <c r="AR202" s="161" t="s">
        <v>144</v>
      </c>
      <c r="AT202" s="161" t="s">
        <v>139</v>
      </c>
      <c r="AU202" s="161" t="s">
        <v>87</v>
      </c>
      <c r="AY202" s="15" t="s">
        <v>137</v>
      </c>
      <c r="BE202" s="162">
        <f>IF(N202="základní",J202,0)</f>
        <v>0</v>
      </c>
      <c r="BF202" s="162">
        <f>IF(N202="snížená",J202,0)</f>
        <v>0</v>
      </c>
      <c r="BG202" s="162">
        <f>IF(N202="zákl. přenesená",J202,0)</f>
        <v>0</v>
      </c>
      <c r="BH202" s="162">
        <f>IF(N202="sníž. přenesená",J202,0)</f>
        <v>0</v>
      </c>
      <c r="BI202" s="162">
        <f>IF(N202="nulová",J202,0)</f>
        <v>0</v>
      </c>
      <c r="BJ202" s="15" t="s">
        <v>85</v>
      </c>
      <c r="BK202" s="162">
        <f>ROUND(I202*H202,2)</f>
        <v>0</v>
      </c>
      <c r="BL202" s="15" t="s">
        <v>144</v>
      </c>
      <c r="BM202" s="161" t="s">
        <v>491</v>
      </c>
    </row>
    <row r="203" spans="2:63" s="11" customFormat="1" ht="25.9" customHeight="1">
      <c r="B203" s="136"/>
      <c r="D203" s="137" t="s">
        <v>76</v>
      </c>
      <c r="E203" s="138" t="s">
        <v>342</v>
      </c>
      <c r="F203" s="138" t="s">
        <v>343</v>
      </c>
      <c r="I203" s="139"/>
      <c r="J203" s="140">
        <f>BK203</f>
        <v>0</v>
      </c>
      <c r="L203" s="136"/>
      <c r="M203" s="141"/>
      <c r="N203" s="142"/>
      <c r="O203" s="142"/>
      <c r="P203" s="143">
        <f>P204+P207</f>
        <v>0</v>
      </c>
      <c r="Q203" s="142"/>
      <c r="R203" s="143">
        <f>R204+R207</f>
        <v>0</v>
      </c>
      <c r="S203" s="142"/>
      <c r="T203" s="144">
        <f>T204+T207</f>
        <v>0</v>
      </c>
      <c r="AR203" s="137" t="s">
        <v>156</v>
      </c>
      <c r="AT203" s="145" t="s">
        <v>76</v>
      </c>
      <c r="AU203" s="145" t="s">
        <v>77</v>
      </c>
      <c r="AY203" s="137" t="s">
        <v>137</v>
      </c>
      <c r="BK203" s="146">
        <f>BK204+BK207</f>
        <v>0</v>
      </c>
    </row>
    <row r="204" spans="2:63" s="11" customFormat="1" ht="22.9" customHeight="1">
      <c r="B204" s="136"/>
      <c r="D204" s="137" t="s">
        <v>76</v>
      </c>
      <c r="E204" s="147" t="s">
        <v>344</v>
      </c>
      <c r="F204" s="147" t="s">
        <v>345</v>
      </c>
      <c r="I204" s="139"/>
      <c r="J204" s="148">
        <f>BK204</f>
        <v>0</v>
      </c>
      <c r="L204" s="136"/>
      <c r="M204" s="141"/>
      <c r="N204" s="142"/>
      <c r="O204" s="142"/>
      <c r="P204" s="143">
        <f>SUM(P205:P206)</f>
        <v>0</v>
      </c>
      <c r="Q204" s="142"/>
      <c r="R204" s="143">
        <f>SUM(R205:R206)</f>
        <v>0</v>
      </c>
      <c r="S204" s="142"/>
      <c r="T204" s="144">
        <f>SUM(T205:T206)</f>
        <v>0</v>
      </c>
      <c r="AR204" s="137" t="s">
        <v>156</v>
      </c>
      <c r="AT204" s="145" t="s">
        <v>76</v>
      </c>
      <c r="AU204" s="145" t="s">
        <v>85</v>
      </c>
      <c r="AY204" s="137" t="s">
        <v>137</v>
      </c>
      <c r="BK204" s="146">
        <f>SUM(BK205:BK206)</f>
        <v>0</v>
      </c>
    </row>
    <row r="205" spans="2:65" s="1" customFormat="1" ht="16.5" customHeight="1">
      <c r="B205" s="149"/>
      <c r="C205" s="150" t="s">
        <v>492</v>
      </c>
      <c r="D205" s="150" t="s">
        <v>139</v>
      </c>
      <c r="E205" s="151" t="s">
        <v>347</v>
      </c>
      <c r="F205" s="152" t="s">
        <v>345</v>
      </c>
      <c r="G205" s="153" t="s">
        <v>348</v>
      </c>
      <c r="H205" s="192"/>
      <c r="I205" s="155"/>
      <c r="J205" s="156">
        <f>ROUND(I205*H205,2)</f>
        <v>0</v>
      </c>
      <c r="K205" s="152" t="s">
        <v>143</v>
      </c>
      <c r="L205" s="30"/>
      <c r="M205" s="157" t="s">
        <v>1</v>
      </c>
      <c r="N205" s="158" t="s">
        <v>42</v>
      </c>
      <c r="O205" s="53"/>
      <c r="P205" s="159">
        <f>O205*H205</f>
        <v>0</v>
      </c>
      <c r="Q205" s="159">
        <v>0</v>
      </c>
      <c r="R205" s="159">
        <f>Q205*H205</f>
        <v>0</v>
      </c>
      <c r="S205" s="159">
        <v>0</v>
      </c>
      <c r="T205" s="160">
        <f>S205*H205</f>
        <v>0</v>
      </c>
      <c r="AR205" s="161" t="s">
        <v>349</v>
      </c>
      <c r="AT205" s="161" t="s">
        <v>139</v>
      </c>
      <c r="AU205" s="161" t="s">
        <v>87</v>
      </c>
      <c r="AY205" s="15" t="s">
        <v>137</v>
      </c>
      <c r="BE205" s="162">
        <f>IF(N205="základní",J205,0)</f>
        <v>0</v>
      </c>
      <c r="BF205" s="162">
        <f>IF(N205="snížená",J205,0)</f>
        <v>0</v>
      </c>
      <c r="BG205" s="162">
        <f>IF(N205="zákl. přenesená",J205,0)</f>
        <v>0</v>
      </c>
      <c r="BH205" s="162">
        <f>IF(N205="sníž. přenesená",J205,0)</f>
        <v>0</v>
      </c>
      <c r="BI205" s="162">
        <f>IF(N205="nulová",J205,0)</f>
        <v>0</v>
      </c>
      <c r="BJ205" s="15" t="s">
        <v>85</v>
      </c>
      <c r="BK205" s="162">
        <f>ROUND(I205*H205,2)</f>
        <v>0</v>
      </c>
      <c r="BL205" s="15" t="s">
        <v>349</v>
      </c>
      <c r="BM205" s="161" t="s">
        <v>493</v>
      </c>
    </row>
    <row r="206" spans="2:47" s="1" customFormat="1" ht="117">
      <c r="B206" s="30"/>
      <c r="D206" s="164" t="s">
        <v>182</v>
      </c>
      <c r="F206" s="180" t="s">
        <v>351</v>
      </c>
      <c r="I206" s="89"/>
      <c r="L206" s="30"/>
      <c r="M206" s="181"/>
      <c r="N206" s="53"/>
      <c r="O206" s="53"/>
      <c r="P206" s="53"/>
      <c r="Q206" s="53"/>
      <c r="R206" s="53"/>
      <c r="S206" s="53"/>
      <c r="T206" s="54"/>
      <c r="AT206" s="15" t="s">
        <v>182</v>
      </c>
      <c r="AU206" s="15" t="s">
        <v>87</v>
      </c>
    </row>
    <row r="207" spans="2:63" s="11" customFormat="1" ht="22.9" customHeight="1">
      <c r="B207" s="136"/>
      <c r="D207" s="137" t="s">
        <v>76</v>
      </c>
      <c r="E207" s="147" t="s">
        <v>352</v>
      </c>
      <c r="F207" s="147" t="s">
        <v>353</v>
      </c>
      <c r="I207" s="139"/>
      <c r="J207" s="148">
        <f>BK207</f>
        <v>0</v>
      </c>
      <c r="L207" s="136"/>
      <c r="M207" s="141"/>
      <c r="N207" s="142"/>
      <c r="O207" s="142"/>
      <c r="P207" s="143">
        <f>SUM(P208:P209)</f>
        <v>0</v>
      </c>
      <c r="Q207" s="142"/>
      <c r="R207" s="143">
        <f>SUM(R208:R209)</f>
        <v>0</v>
      </c>
      <c r="S207" s="142"/>
      <c r="T207" s="144">
        <f>SUM(T208:T209)</f>
        <v>0</v>
      </c>
      <c r="AR207" s="137" t="s">
        <v>156</v>
      </c>
      <c r="AT207" s="145" t="s">
        <v>76</v>
      </c>
      <c r="AU207" s="145" t="s">
        <v>85</v>
      </c>
      <c r="AY207" s="137" t="s">
        <v>137</v>
      </c>
      <c r="BK207" s="146">
        <f>SUM(BK208:BK209)</f>
        <v>0</v>
      </c>
    </row>
    <row r="208" spans="2:65" s="1" customFormat="1" ht="16.5" customHeight="1">
      <c r="B208" s="149"/>
      <c r="C208" s="150" t="s">
        <v>494</v>
      </c>
      <c r="D208" s="150" t="s">
        <v>139</v>
      </c>
      <c r="E208" s="151" t="s">
        <v>355</v>
      </c>
      <c r="F208" s="152" t="s">
        <v>353</v>
      </c>
      <c r="G208" s="153" t="s">
        <v>348</v>
      </c>
      <c r="H208" s="192"/>
      <c r="I208" s="155"/>
      <c r="J208" s="156">
        <f>ROUND(I208*H208,2)</f>
        <v>0</v>
      </c>
      <c r="K208" s="152" t="s">
        <v>143</v>
      </c>
      <c r="L208" s="30"/>
      <c r="M208" s="157" t="s">
        <v>1</v>
      </c>
      <c r="N208" s="158" t="s">
        <v>42</v>
      </c>
      <c r="O208" s="53"/>
      <c r="P208" s="159">
        <f>O208*H208</f>
        <v>0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AR208" s="161" t="s">
        <v>349</v>
      </c>
      <c r="AT208" s="161" t="s">
        <v>139</v>
      </c>
      <c r="AU208" s="161" t="s">
        <v>87</v>
      </c>
      <c r="AY208" s="15" t="s">
        <v>137</v>
      </c>
      <c r="BE208" s="162">
        <f>IF(N208="základní",J208,0)</f>
        <v>0</v>
      </c>
      <c r="BF208" s="162">
        <f>IF(N208="snížená",J208,0)</f>
        <v>0</v>
      </c>
      <c r="BG208" s="162">
        <f>IF(N208="zákl. přenesená",J208,0)</f>
        <v>0</v>
      </c>
      <c r="BH208" s="162">
        <f>IF(N208="sníž. přenesená",J208,0)</f>
        <v>0</v>
      </c>
      <c r="BI208" s="162">
        <f>IF(N208="nulová",J208,0)</f>
        <v>0</v>
      </c>
      <c r="BJ208" s="15" t="s">
        <v>85</v>
      </c>
      <c r="BK208" s="162">
        <f>ROUND(I208*H208,2)</f>
        <v>0</v>
      </c>
      <c r="BL208" s="15" t="s">
        <v>349</v>
      </c>
      <c r="BM208" s="161" t="s">
        <v>495</v>
      </c>
    </row>
    <row r="209" spans="2:47" s="1" customFormat="1" ht="107.25">
      <c r="B209" s="30"/>
      <c r="D209" s="164" t="s">
        <v>182</v>
      </c>
      <c r="F209" s="180" t="s">
        <v>357</v>
      </c>
      <c r="I209" s="89"/>
      <c r="L209" s="30"/>
      <c r="M209" s="193"/>
      <c r="N209" s="194"/>
      <c r="O209" s="194"/>
      <c r="P209" s="194"/>
      <c r="Q209" s="194"/>
      <c r="R209" s="194"/>
      <c r="S209" s="194"/>
      <c r="T209" s="195"/>
      <c r="AT209" s="15" t="s">
        <v>182</v>
      </c>
      <c r="AU209" s="15" t="s">
        <v>87</v>
      </c>
    </row>
    <row r="210" spans="2:12" s="1" customFormat="1" ht="6.95" customHeight="1">
      <c r="B210" s="42"/>
      <c r="C210" s="43"/>
      <c r="D210" s="43"/>
      <c r="E210" s="43"/>
      <c r="F210" s="43"/>
      <c r="G210" s="43"/>
      <c r="H210" s="43"/>
      <c r="I210" s="110"/>
      <c r="J210" s="43"/>
      <c r="K210" s="43"/>
      <c r="L210" s="30"/>
    </row>
  </sheetData>
  <sheetProtection password="CC4E" sheet="1" objects="1" scenarios="1"/>
  <protectedRanges>
    <protectedRange sqref="W154 E18 J17:J18 I1:I1048576 H205 H208" name="Oblast1"/>
  </protectedRanges>
  <autoFilter ref="C126:K20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6"/>
  <sheetViews>
    <sheetView showGridLines="0" workbookViewId="0" topLeftCell="A1">
      <selection activeCell="I146" sqref="I14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5" t="s">
        <v>94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87</v>
      </c>
    </row>
    <row r="4" spans="2:46" ht="24.95" customHeight="1">
      <c r="B4" s="18"/>
      <c r="D4" s="19" t="s">
        <v>104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39" t="str">
        <f>'Rekapitulace stavby'!K6</f>
        <v>Dačice - výstavba parkoviště na ulici Berky z Dubé</v>
      </c>
      <c r="F7" s="240"/>
      <c r="G7" s="240"/>
      <c r="H7" s="240"/>
      <c r="L7" s="18"/>
    </row>
    <row r="8" spans="2:12" s="1" customFormat="1" ht="12" customHeight="1">
      <c r="B8" s="30"/>
      <c r="D8" s="25" t="s">
        <v>105</v>
      </c>
      <c r="I8" s="89"/>
      <c r="L8" s="30"/>
    </row>
    <row r="9" spans="2:12" s="1" customFormat="1" ht="36.95" customHeight="1">
      <c r="B9" s="30"/>
      <c r="E9" s="219" t="s">
        <v>496</v>
      </c>
      <c r="F9" s="241"/>
      <c r="G9" s="241"/>
      <c r="H9" s="241"/>
      <c r="I9" s="89"/>
      <c r="L9" s="30"/>
    </row>
    <row r="10" spans="2:12" s="1" customFormat="1" ht="11.25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29. 11. 2019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42" t="str">
        <f>'Rekapitulace stavby'!E14</f>
        <v>Vyplň údaj</v>
      </c>
      <c r="F18" s="222"/>
      <c r="G18" s="222"/>
      <c r="H18" s="222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31</v>
      </c>
      <c r="L20" s="30"/>
    </row>
    <row r="21" spans="2:12" s="1" customFormat="1" ht="18" customHeight="1">
      <c r="B21" s="30"/>
      <c r="E21" s="23" t="s">
        <v>32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34</v>
      </c>
      <c r="I23" s="90" t="s">
        <v>25</v>
      </c>
      <c r="J23" s="23" t="s">
        <v>31</v>
      </c>
      <c r="L23" s="30"/>
    </row>
    <row r="24" spans="2:12" s="1" customFormat="1" ht="18" customHeight="1">
      <c r="B24" s="30"/>
      <c r="E24" s="23" t="s">
        <v>32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226" t="s">
        <v>1</v>
      </c>
      <c r="F27" s="226"/>
      <c r="G27" s="226"/>
      <c r="H27" s="226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37</v>
      </c>
      <c r="I30" s="89"/>
      <c r="J30" s="64">
        <f>ROUND(J125,2)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39</v>
      </c>
      <c r="I32" s="95" t="s">
        <v>38</v>
      </c>
      <c r="J32" s="33" t="s">
        <v>40</v>
      </c>
      <c r="L32" s="30"/>
    </row>
    <row r="33" spans="2:12" s="1" customFormat="1" ht="14.45" customHeight="1">
      <c r="B33" s="30"/>
      <c r="D33" s="96" t="s">
        <v>41</v>
      </c>
      <c r="E33" s="25" t="s">
        <v>42</v>
      </c>
      <c r="F33" s="97">
        <f>ROUND((SUM(BE125:BE165)),2)</f>
        <v>0</v>
      </c>
      <c r="I33" s="98">
        <v>0.21</v>
      </c>
      <c r="J33" s="97">
        <f>ROUND(((SUM(BE125:BE165))*I33),2)</f>
        <v>0</v>
      </c>
      <c r="L33" s="30"/>
    </row>
    <row r="34" spans="2:12" s="1" customFormat="1" ht="14.45" customHeight="1">
      <c r="B34" s="30"/>
      <c r="E34" s="25" t="s">
        <v>43</v>
      </c>
      <c r="F34" s="97">
        <f>ROUND((SUM(BF125:BF165)),2)</f>
        <v>0</v>
      </c>
      <c r="I34" s="98">
        <v>0.15</v>
      </c>
      <c r="J34" s="97">
        <f>ROUND(((SUM(BF125:BF165))*I34),2)</f>
        <v>0</v>
      </c>
      <c r="L34" s="30"/>
    </row>
    <row r="35" spans="2:12" s="1" customFormat="1" ht="14.45" customHeight="1" hidden="1">
      <c r="B35" s="30"/>
      <c r="E35" s="25" t="s">
        <v>44</v>
      </c>
      <c r="F35" s="97">
        <f>ROUND((SUM(BG125:BG165)),2)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97">
        <f>ROUND((SUM(BH125:BH165)),2)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97">
        <f>ROUND((SUM(BI125:BI165)),2)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47</v>
      </c>
      <c r="E39" s="55"/>
      <c r="F39" s="55"/>
      <c r="G39" s="101" t="s">
        <v>48</v>
      </c>
      <c r="H39" s="102" t="s">
        <v>49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50</v>
      </c>
      <c r="E50" s="40"/>
      <c r="F50" s="40"/>
      <c r="G50" s="39" t="s">
        <v>51</v>
      </c>
      <c r="H50" s="40"/>
      <c r="I50" s="106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52</v>
      </c>
      <c r="E61" s="32"/>
      <c r="F61" s="107" t="s">
        <v>53</v>
      </c>
      <c r="G61" s="41" t="s">
        <v>52</v>
      </c>
      <c r="H61" s="32"/>
      <c r="I61" s="108"/>
      <c r="J61" s="109" t="s">
        <v>53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54</v>
      </c>
      <c r="E65" s="40"/>
      <c r="F65" s="40"/>
      <c r="G65" s="39" t="s">
        <v>55</v>
      </c>
      <c r="H65" s="40"/>
      <c r="I65" s="106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52</v>
      </c>
      <c r="E76" s="32"/>
      <c r="F76" s="107" t="s">
        <v>53</v>
      </c>
      <c r="G76" s="41" t="s">
        <v>52</v>
      </c>
      <c r="H76" s="32"/>
      <c r="I76" s="108"/>
      <c r="J76" s="109" t="s">
        <v>53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107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239" t="str">
        <f>E7</f>
        <v>Dačice - výstavba parkoviště na ulici Berky z Dubé</v>
      </c>
      <c r="F85" s="240"/>
      <c r="G85" s="240"/>
      <c r="H85" s="240"/>
      <c r="I85" s="89"/>
      <c r="L85" s="30"/>
    </row>
    <row r="86" spans="2:12" s="1" customFormat="1" ht="12" customHeight="1">
      <c r="B86" s="30"/>
      <c r="C86" s="25" t="s">
        <v>105</v>
      </c>
      <c r="I86" s="89"/>
      <c r="L86" s="30"/>
    </row>
    <row r="87" spans="2:12" s="1" customFormat="1" ht="16.5" customHeight="1">
      <c r="B87" s="30"/>
      <c r="E87" s="219" t="str">
        <f>E9</f>
        <v>IO 103 - Chodníky</v>
      </c>
      <c r="F87" s="241"/>
      <c r="G87" s="241"/>
      <c r="H87" s="241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Dačice</v>
      </c>
      <c r="I89" s="90" t="s">
        <v>22</v>
      </c>
      <c r="J89" s="50" t="str">
        <f>IF(J12="","",J12)</f>
        <v>29. 11. 2019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Město Dačice</v>
      </c>
      <c r="I91" s="90" t="s">
        <v>30</v>
      </c>
      <c r="J91" s="28" t="str">
        <f>E21</f>
        <v>Agroprojekt Jihlava spol. s.r.o.</v>
      </c>
      <c r="L91" s="30"/>
    </row>
    <row r="92" spans="2:12" s="1" customFormat="1" ht="27.95" customHeight="1">
      <c r="B92" s="30"/>
      <c r="C92" s="25" t="s">
        <v>28</v>
      </c>
      <c r="F92" s="23" t="str">
        <f>IF(E18="","",E18)</f>
        <v>Vyplň údaj</v>
      </c>
      <c r="I92" s="90" t="s">
        <v>34</v>
      </c>
      <c r="J92" s="28" t="str">
        <f>E24</f>
        <v>Agroprojekt Jihlava spol. s.r.o.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108</v>
      </c>
      <c r="D94" s="99"/>
      <c r="E94" s="99"/>
      <c r="F94" s="99"/>
      <c r="G94" s="99"/>
      <c r="H94" s="99"/>
      <c r="I94" s="113"/>
      <c r="J94" s="114" t="s">
        <v>109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110</v>
      </c>
      <c r="I96" s="89"/>
      <c r="J96" s="64">
        <f>J125</f>
        <v>0</v>
      </c>
      <c r="L96" s="30"/>
      <c r="AU96" s="15" t="s">
        <v>111</v>
      </c>
    </row>
    <row r="97" spans="2:12" s="8" customFormat="1" ht="24.95" customHeight="1">
      <c r="B97" s="116"/>
      <c r="D97" s="117" t="s">
        <v>112</v>
      </c>
      <c r="E97" s="118"/>
      <c r="F97" s="118"/>
      <c r="G97" s="118"/>
      <c r="H97" s="118"/>
      <c r="I97" s="119"/>
      <c r="J97" s="120">
        <f>J126</f>
        <v>0</v>
      </c>
      <c r="L97" s="116"/>
    </row>
    <row r="98" spans="2:12" s="9" customFormat="1" ht="19.9" customHeight="1">
      <c r="B98" s="121"/>
      <c r="D98" s="122" t="s">
        <v>113</v>
      </c>
      <c r="E98" s="123"/>
      <c r="F98" s="123"/>
      <c r="G98" s="123"/>
      <c r="H98" s="123"/>
      <c r="I98" s="124"/>
      <c r="J98" s="125">
        <f>J127</f>
        <v>0</v>
      </c>
      <c r="L98" s="121"/>
    </row>
    <row r="99" spans="2:12" s="9" customFormat="1" ht="19.9" customHeight="1">
      <c r="B99" s="121"/>
      <c r="D99" s="122" t="s">
        <v>114</v>
      </c>
      <c r="E99" s="123"/>
      <c r="F99" s="123"/>
      <c r="G99" s="123"/>
      <c r="H99" s="123"/>
      <c r="I99" s="124"/>
      <c r="J99" s="125">
        <f>J142</f>
        <v>0</v>
      </c>
      <c r="L99" s="121"/>
    </row>
    <row r="100" spans="2:12" s="9" customFormat="1" ht="19.9" customHeight="1">
      <c r="B100" s="121"/>
      <c r="D100" s="122" t="s">
        <v>116</v>
      </c>
      <c r="E100" s="123"/>
      <c r="F100" s="123"/>
      <c r="G100" s="123"/>
      <c r="H100" s="123"/>
      <c r="I100" s="124"/>
      <c r="J100" s="125">
        <f>J144</f>
        <v>0</v>
      </c>
      <c r="L100" s="121"/>
    </row>
    <row r="101" spans="2:12" s="9" customFormat="1" ht="19.9" customHeight="1">
      <c r="B101" s="121"/>
      <c r="D101" s="122" t="s">
        <v>117</v>
      </c>
      <c r="E101" s="123"/>
      <c r="F101" s="123"/>
      <c r="G101" s="123"/>
      <c r="H101" s="123"/>
      <c r="I101" s="124"/>
      <c r="J101" s="125">
        <f>J156</f>
        <v>0</v>
      </c>
      <c r="L101" s="121"/>
    </row>
    <row r="102" spans="2:12" s="9" customFormat="1" ht="19.9" customHeight="1">
      <c r="B102" s="121"/>
      <c r="D102" s="122" t="s">
        <v>118</v>
      </c>
      <c r="E102" s="123"/>
      <c r="F102" s="123"/>
      <c r="G102" s="123"/>
      <c r="H102" s="123"/>
      <c r="I102" s="124"/>
      <c r="J102" s="125">
        <f>J159</f>
        <v>0</v>
      </c>
      <c r="L102" s="121"/>
    </row>
    <row r="103" spans="2:12" s="8" customFormat="1" ht="24.95" customHeight="1">
      <c r="B103" s="116"/>
      <c r="D103" s="117" t="s">
        <v>119</v>
      </c>
      <c r="E103" s="118"/>
      <c r="F103" s="118"/>
      <c r="G103" s="118"/>
      <c r="H103" s="118"/>
      <c r="I103" s="119"/>
      <c r="J103" s="120">
        <f>J161</f>
        <v>0</v>
      </c>
      <c r="L103" s="116"/>
    </row>
    <row r="104" spans="2:12" s="9" customFormat="1" ht="19.9" customHeight="1">
      <c r="B104" s="121"/>
      <c r="D104" s="122" t="s">
        <v>120</v>
      </c>
      <c r="E104" s="123"/>
      <c r="F104" s="123"/>
      <c r="G104" s="123"/>
      <c r="H104" s="123"/>
      <c r="I104" s="124"/>
      <c r="J104" s="125">
        <f>J162</f>
        <v>0</v>
      </c>
      <c r="L104" s="121"/>
    </row>
    <row r="105" spans="2:12" s="9" customFormat="1" ht="19.9" customHeight="1">
      <c r="B105" s="121"/>
      <c r="D105" s="122" t="s">
        <v>121</v>
      </c>
      <c r="E105" s="123"/>
      <c r="F105" s="123"/>
      <c r="G105" s="123"/>
      <c r="H105" s="123"/>
      <c r="I105" s="124"/>
      <c r="J105" s="125">
        <f>J164</f>
        <v>0</v>
      </c>
      <c r="L105" s="121"/>
    </row>
    <row r="106" spans="2:12" s="1" customFormat="1" ht="21.75" customHeight="1">
      <c r="B106" s="30"/>
      <c r="I106" s="89"/>
      <c r="L106" s="30"/>
    </row>
    <row r="107" spans="2:12" s="1" customFormat="1" ht="6.95" customHeight="1">
      <c r="B107" s="42"/>
      <c r="C107" s="43"/>
      <c r="D107" s="43"/>
      <c r="E107" s="43"/>
      <c r="F107" s="43"/>
      <c r="G107" s="43"/>
      <c r="H107" s="43"/>
      <c r="I107" s="110"/>
      <c r="J107" s="43"/>
      <c r="K107" s="43"/>
      <c r="L107" s="30"/>
    </row>
    <row r="111" spans="2:12" s="1" customFormat="1" ht="6.95" customHeight="1">
      <c r="B111" s="44"/>
      <c r="C111" s="45"/>
      <c r="D111" s="45"/>
      <c r="E111" s="45"/>
      <c r="F111" s="45"/>
      <c r="G111" s="45"/>
      <c r="H111" s="45"/>
      <c r="I111" s="111"/>
      <c r="J111" s="45"/>
      <c r="K111" s="45"/>
      <c r="L111" s="30"/>
    </row>
    <row r="112" spans="2:12" s="1" customFormat="1" ht="24.95" customHeight="1">
      <c r="B112" s="30"/>
      <c r="C112" s="19" t="s">
        <v>122</v>
      </c>
      <c r="I112" s="89"/>
      <c r="L112" s="30"/>
    </row>
    <row r="113" spans="2:12" s="1" customFormat="1" ht="6.95" customHeight="1">
      <c r="B113" s="30"/>
      <c r="I113" s="89"/>
      <c r="L113" s="30"/>
    </row>
    <row r="114" spans="2:12" s="1" customFormat="1" ht="12" customHeight="1">
      <c r="B114" s="30"/>
      <c r="C114" s="25" t="s">
        <v>16</v>
      </c>
      <c r="I114" s="89"/>
      <c r="L114" s="30"/>
    </row>
    <row r="115" spans="2:12" s="1" customFormat="1" ht="16.5" customHeight="1">
      <c r="B115" s="30"/>
      <c r="E115" s="239" t="str">
        <f>E7</f>
        <v>Dačice - výstavba parkoviště na ulici Berky z Dubé</v>
      </c>
      <c r="F115" s="240"/>
      <c r="G115" s="240"/>
      <c r="H115" s="240"/>
      <c r="I115" s="89"/>
      <c r="L115" s="30"/>
    </row>
    <row r="116" spans="2:12" s="1" customFormat="1" ht="12" customHeight="1">
      <c r="B116" s="30"/>
      <c r="C116" s="25" t="s">
        <v>105</v>
      </c>
      <c r="I116" s="89"/>
      <c r="L116" s="30"/>
    </row>
    <row r="117" spans="2:12" s="1" customFormat="1" ht="16.5" customHeight="1">
      <c r="B117" s="30"/>
      <c r="E117" s="219" t="str">
        <f>E9</f>
        <v>IO 103 - Chodníky</v>
      </c>
      <c r="F117" s="241"/>
      <c r="G117" s="241"/>
      <c r="H117" s="241"/>
      <c r="I117" s="89"/>
      <c r="L117" s="30"/>
    </row>
    <row r="118" spans="2:12" s="1" customFormat="1" ht="6.95" customHeight="1">
      <c r="B118" s="30"/>
      <c r="I118" s="89"/>
      <c r="L118" s="30"/>
    </row>
    <row r="119" spans="2:12" s="1" customFormat="1" ht="12" customHeight="1">
      <c r="B119" s="30"/>
      <c r="C119" s="25" t="s">
        <v>20</v>
      </c>
      <c r="F119" s="23" t="str">
        <f>F12</f>
        <v>Dačice</v>
      </c>
      <c r="I119" s="90" t="s">
        <v>22</v>
      </c>
      <c r="J119" s="50" t="str">
        <f>IF(J12="","",J12)</f>
        <v>29. 11. 2019</v>
      </c>
      <c r="L119" s="30"/>
    </row>
    <row r="120" spans="2:12" s="1" customFormat="1" ht="6.95" customHeight="1">
      <c r="B120" s="30"/>
      <c r="I120" s="89"/>
      <c r="L120" s="30"/>
    </row>
    <row r="121" spans="2:12" s="1" customFormat="1" ht="27.95" customHeight="1">
      <c r="B121" s="30"/>
      <c r="C121" s="25" t="s">
        <v>24</v>
      </c>
      <c r="F121" s="23" t="str">
        <f>E15</f>
        <v>Město Dačice</v>
      </c>
      <c r="I121" s="90" t="s">
        <v>30</v>
      </c>
      <c r="J121" s="28" t="str">
        <f>E21</f>
        <v>Agroprojekt Jihlava spol. s.r.o.</v>
      </c>
      <c r="L121" s="30"/>
    </row>
    <row r="122" spans="2:12" s="1" customFormat="1" ht="27.95" customHeight="1">
      <c r="B122" s="30"/>
      <c r="C122" s="25" t="s">
        <v>28</v>
      </c>
      <c r="F122" s="23" t="str">
        <f>IF(E18="","",E18)</f>
        <v>Vyplň údaj</v>
      </c>
      <c r="I122" s="90" t="s">
        <v>34</v>
      </c>
      <c r="J122" s="28" t="str">
        <f>E24</f>
        <v>Agroprojekt Jihlava spol. s.r.o.</v>
      </c>
      <c r="L122" s="30"/>
    </row>
    <row r="123" spans="2:12" s="1" customFormat="1" ht="10.35" customHeight="1">
      <c r="B123" s="30"/>
      <c r="I123" s="89"/>
      <c r="L123" s="30"/>
    </row>
    <row r="124" spans="2:20" s="10" customFormat="1" ht="29.25" customHeight="1">
      <c r="B124" s="126"/>
      <c r="C124" s="127" t="s">
        <v>123</v>
      </c>
      <c r="D124" s="128" t="s">
        <v>62</v>
      </c>
      <c r="E124" s="128" t="s">
        <v>58</v>
      </c>
      <c r="F124" s="128" t="s">
        <v>59</v>
      </c>
      <c r="G124" s="128" t="s">
        <v>124</v>
      </c>
      <c r="H124" s="128" t="s">
        <v>125</v>
      </c>
      <c r="I124" s="129" t="s">
        <v>126</v>
      </c>
      <c r="J124" s="130" t="s">
        <v>109</v>
      </c>
      <c r="K124" s="131" t="s">
        <v>127</v>
      </c>
      <c r="L124" s="126"/>
      <c r="M124" s="57" t="s">
        <v>1</v>
      </c>
      <c r="N124" s="58" t="s">
        <v>41</v>
      </c>
      <c r="O124" s="58" t="s">
        <v>128</v>
      </c>
      <c r="P124" s="58" t="s">
        <v>129</v>
      </c>
      <c r="Q124" s="58" t="s">
        <v>130</v>
      </c>
      <c r="R124" s="58" t="s">
        <v>131</v>
      </c>
      <c r="S124" s="58" t="s">
        <v>132</v>
      </c>
      <c r="T124" s="59" t="s">
        <v>133</v>
      </c>
    </row>
    <row r="125" spans="2:63" s="1" customFormat="1" ht="22.9" customHeight="1">
      <c r="B125" s="30"/>
      <c r="C125" s="62" t="s">
        <v>134</v>
      </c>
      <c r="I125" s="89"/>
      <c r="J125" s="132">
        <f>BK125</f>
        <v>0</v>
      </c>
      <c r="L125" s="30"/>
      <c r="M125" s="60"/>
      <c r="N125" s="51"/>
      <c r="O125" s="51"/>
      <c r="P125" s="133">
        <f>P126+P161</f>
        <v>0</v>
      </c>
      <c r="Q125" s="51"/>
      <c r="R125" s="133">
        <f>R126+R161</f>
        <v>34.870665</v>
      </c>
      <c r="S125" s="51"/>
      <c r="T125" s="134">
        <f>T126+T161</f>
        <v>0</v>
      </c>
      <c r="AT125" s="15" t="s">
        <v>76</v>
      </c>
      <c r="AU125" s="15" t="s">
        <v>111</v>
      </c>
      <c r="BK125" s="135">
        <f>BK126+BK161</f>
        <v>0</v>
      </c>
    </row>
    <row r="126" spans="2:63" s="11" customFormat="1" ht="25.9" customHeight="1">
      <c r="B126" s="136"/>
      <c r="D126" s="137" t="s">
        <v>76</v>
      </c>
      <c r="E126" s="138" t="s">
        <v>135</v>
      </c>
      <c r="F126" s="138" t="s">
        <v>136</v>
      </c>
      <c r="I126" s="139"/>
      <c r="J126" s="140">
        <f>BK126</f>
        <v>0</v>
      </c>
      <c r="L126" s="136"/>
      <c r="M126" s="141"/>
      <c r="N126" s="142"/>
      <c r="O126" s="142"/>
      <c r="P126" s="143">
        <f>P127+P142+P144+P156+P159</f>
        <v>0</v>
      </c>
      <c r="Q126" s="142"/>
      <c r="R126" s="143">
        <f>R127+R142+R144+R156+R159</f>
        <v>34.870665</v>
      </c>
      <c r="S126" s="142"/>
      <c r="T126" s="144">
        <f>T127+T142+T144+T156+T159</f>
        <v>0</v>
      </c>
      <c r="AR126" s="137" t="s">
        <v>85</v>
      </c>
      <c r="AT126" s="145" t="s">
        <v>76</v>
      </c>
      <c r="AU126" s="145" t="s">
        <v>77</v>
      </c>
      <c r="AY126" s="137" t="s">
        <v>137</v>
      </c>
      <c r="BK126" s="146">
        <f>BK127+BK142+BK144+BK156+BK159</f>
        <v>0</v>
      </c>
    </row>
    <row r="127" spans="2:63" s="11" customFormat="1" ht="22.9" customHeight="1">
      <c r="B127" s="136"/>
      <c r="D127" s="137" t="s">
        <v>76</v>
      </c>
      <c r="E127" s="147" t="s">
        <v>85</v>
      </c>
      <c r="F127" s="147" t="s">
        <v>138</v>
      </c>
      <c r="I127" s="139"/>
      <c r="J127" s="148">
        <f>BK127</f>
        <v>0</v>
      </c>
      <c r="L127" s="136"/>
      <c r="M127" s="141"/>
      <c r="N127" s="142"/>
      <c r="O127" s="142"/>
      <c r="P127" s="143">
        <f>SUM(P128:P141)</f>
        <v>0</v>
      </c>
      <c r="Q127" s="142"/>
      <c r="R127" s="143">
        <f>SUM(R128:R141)</f>
        <v>0</v>
      </c>
      <c r="S127" s="142"/>
      <c r="T127" s="144">
        <f>SUM(T128:T141)</f>
        <v>0</v>
      </c>
      <c r="AR127" s="137" t="s">
        <v>85</v>
      </c>
      <c r="AT127" s="145" t="s">
        <v>76</v>
      </c>
      <c r="AU127" s="145" t="s">
        <v>85</v>
      </c>
      <c r="AY127" s="137" t="s">
        <v>137</v>
      </c>
      <c r="BK127" s="146">
        <f>SUM(BK128:BK141)</f>
        <v>0</v>
      </c>
    </row>
    <row r="128" spans="2:65" s="1" customFormat="1" ht="16.5" customHeight="1">
      <c r="B128" s="149"/>
      <c r="C128" s="150" t="s">
        <v>85</v>
      </c>
      <c r="D128" s="150" t="s">
        <v>139</v>
      </c>
      <c r="E128" s="151" t="s">
        <v>161</v>
      </c>
      <c r="F128" s="152" t="s">
        <v>162</v>
      </c>
      <c r="G128" s="153" t="s">
        <v>163</v>
      </c>
      <c r="H128" s="154">
        <v>2.87</v>
      </c>
      <c r="I128" s="155"/>
      <c r="J128" s="156">
        <f>ROUND(I128*H128,2)</f>
        <v>0</v>
      </c>
      <c r="K128" s="152" t="s">
        <v>143</v>
      </c>
      <c r="L128" s="30"/>
      <c r="M128" s="157" t="s">
        <v>1</v>
      </c>
      <c r="N128" s="158" t="s">
        <v>42</v>
      </c>
      <c r="O128" s="53"/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61" t="s">
        <v>144</v>
      </c>
      <c r="AT128" s="161" t="s">
        <v>139</v>
      </c>
      <c r="AU128" s="161" t="s">
        <v>87</v>
      </c>
      <c r="AY128" s="15" t="s">
        <v>137</v>
      </c>
      <c r="BE128" s="162">
        <f>IF(N128="základní",J128,0)</f>
        <v>0</v>
      </c>
      <c r="BF128" s="162">
        <f>IF(N128="snížená",J128,0)</f>
        <v>0</v>
      </c>
      <c r="BG128" s="162">
        <f>IF(N128="zákl. přenesená",J128,0)</f>
        <v>0</v>
      </c>
      <c r="BH128" s="162">
        <f>IF(N128="sníž. přenesená",J128,0)</f>
        <v>0</v>
      </c>
      <c r="BI128" s="162">
        <f>IF(N128="nulová",J128,0)</f>
        <v>0</v>
      </c>
      <c r="BJ128" s="15" t="s">
        <v>85</v>
      </c>
      <c r="BK128" s="162">
        <f>ROUND(I128*H128,2)</f>
        <v>0</v>
      </c>
      <c r="BL128" s="15" t="s">
        <v>144</v>
      </c>
      <c r="BM128" s="161" t="s">
        <v>497</v>
      </c>
    </row>
    <row r="129" spans="2:51" s="12" customFormat="1" ht="11.25">
      <c r="B129" s="163"/>
      <c r="D129" s="164" t="s">
        <v>165</v>
      </c>
      <c r="E129" s="165" t="s">
        <v>1</v>
      </c>
      <c r="F129" s="166" t="s">
        <v>498</v>
      </c>
      <c r="H129" s="167">
        <v>2.87</v>
      </c>
      <c r="I129" s="168"/>
      <c r="L129" s="163"/>
      <c r="M129" s="169"/>
      <c r="N129" s="170"/>
      <c r="O129" s="170"/>
      <c r="P129" s="170"/>
      <c r="Q129" s="170"/>
      <c r="R129" s="170"/>
      <c r="S129" s="170"/>
      <c r="T129" s="171"/>
      <c r="AT129" s="165" t="s">
        <v>165</v>
      </c>
      <c r="AU129" s="165" t="s">
        <v>87</v>
      </c>
      <c r="AV129" s="12" t="s">
        <v>87</v>
      </c>
      <c r="AW129" s="12" t="s">
        <v>33</v>
      </c>
      <c r="AX129" s="12" t="s">
        <v>85</v>
      </c>
      <c r="AY129" s="165" t="s">
        <v>137</v>
      </c>
    </row>
    <row r="130" spans="2:65" s="1" customFormat="1" ht="16.5" customHeight="1">
      <c r="B130" s="149"/>
      <c r="C130" s="150" t="s">
        <v>87</v>
      </c>
      <c r="D130" s="150" t="s">
        <v>139</v>
      </c>
      <c r="E130" s="151" t="s">
        <v>175</v>
      </c>
      <c r="F130" s="152" t="s">
        <v>176</v>
      </c>
      <c r="G130" s="153" t="s">
        <v>163</v>
      </c>
      <c r="H130" s="154">
        <v>2.87</v>
      </c>
      <c r="I130" s="155"/>
      <c r="J130" s="156">
        <f>ROUND(I130*H130,2)</f>
        <v>0</v>
      </c>
      <c r="K130" s="152" t="s">
        <v>143</v>
      </c>
      <c r="L130" s="30"/>
      <c r="M130" s="157" t="s">
        <v>1</v>
      </c>
      <c r="N130" s="158" t="s">
        <v>42</v>
      </c>
      <c r="O130" s="53"/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61" t="s">
        <v>144</v>
      </c>
      <c r="AT130" s="161" t="s">
        <v>139</v>
      </c>
      <c r="AU130" s="161" t="s">
        <v>87</v>
      </c>
      <c r="AY130" s="15" t="s">
        <v>137</v>
      </c>
      <c r="BE130" s="162">
        <f>IF(N130="základní",J130,0)</f>
        <v>0</v>
      </c>
      <c r="BF130" s="162">
        <f>IF(N130="snížená",J130,0)</f>
        <v>0</v>
      </c>
      <c r="BG130" s="162">
        <f>IF(N130="zákl. přenesená",J130,0)</f>
        <v>0</v>
      </c>
      <c r="BH130" s="162">
        <f>IF(N130="sníž. přenesená",J130,0)</f>
        <v>0</v>
      </c>
      <c r="BI130" s="162">
        <f>IF(N130="nulová",J130,0)</f>
        <v>0</v>
      </c>
      <c r="BJ130" s="15" t="s">
        <v>85</v>
      </c>
      <c r="BK130" s="162">
        <f>ROUND(I130*H130,2)</f>
        <v>0</v>
      </c>
      <c r="BL130" s="15" t="s">
        <v>144</v>
      </c>
      <c r="BM130" s="161" t="s">
        <v>499</v>
      </c>
    </row>
    <row r="131" spans="2:65" s="1" customFormat="1" ht="36" customHeight="1">
      <c r="B131" s="149"/>
      <c r="C131" s="150" t="s">
        <v>149</v>
      </c>
      <c r="D131" s="150" t="s">
        <v>139</v>
      </c>
      <c r="E131" s="151" t="s">
        <v>170</v>
      </c>
      <c r="F131" s="152" t="s">
        <v>171</v>
      </c>
      <c r="G131" s="153" t="s">
        <v>163</v>
      </c>
      <c r="H131" s="154">
        <v>5.74</v>
      </c>
      <c r="I131" s="155"/>
      <c r="J131" s="156">
        <f>ROUND(I131*H131,2)</f>
        <v>0</v>
      </c>
      <c r="K131" s="152" t="s">
        <v>143</v>
      </c>
      <c r="L131" s="30"/>
      <c r="M131" s="157" t="s">
        <v>1</v>
      </c>
      <c r="N131" s="158" t="s">
        <v>42</v>
      </c>
      <c r="O131" s="53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144</v>
      </c>
      <c r="AT131" s="161" t="s">
        <v>139</v>
      </c>
      <c r="AU131" s="161" t="s">
        <v>87</v>
      </c>
      <c r="AY131" s="15" t="s">
        <v>137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5" t="s">
        <v>85</v>
      </c>
      <c r="BK131" s="162">
        <f>ROUND(I131*H131,2)</f>
        <v>0</v>
      </c>
      <c r="BL131" s="15" t="s">
        <v>144</v>
      </c>
      <c r="BM131" s="161" t="s">
        <v>500</v>
      </c>
    </row>
    <row r="132" spans="2:51" s="12" customFormat="1" ht="11.25">
      <c r="B132" s="163"/>
      <c r="D132" s="164" t="s">
        <v>165</v>
      </c>
      <c r="E132" s="165" t="s">
        <v>1</v>
      </c>
      <c r="F132" s="166" t="s">
        <v>501</v>
      </c>
      <c r="H132" s="167">
        <v>5.74</v>
      </c>
      <c r="I132" s="168"/>
      <c r="L132" s="163"/>
      <c r="M132" s="169"/>
      <c r="N132" s="170"/>
      <c r="O132" s="170"/>
      <c r="P132" s="170"/>
      <c r="Q132" s="170"/>
      <c r="R132" s="170"/>
      <c r="S132" s="170"/>
      <c r="T132" s="171"/>
      <c r="AT132" s="165" t="s">
        <v>165</v>
      </c>
      <c r="AU132" s="165" t="s">
        <v>87</v>
      </c>
      <c r="AV132" s="12" t="s">
        <v>87</v>
      </c>
      <c r="AW132" s="12" t="s">
        <v>33</v>
      </c>
      <c r="AX132" s="12" t="s">
        <v>85</v>
      </c>
      <c r="AY132" s="165" t="s">
        <v>137</v>
      </c>
    </row>
    <row r="133" spans="2:65" s="1" customFormat="1" ht="24" customHeight="1">
      <c r="B133" s="149"/>
      <c r="C133" s="150" t="s">
        <v>144</v>
      </c>
      <c r="D133" s="150" t="s">
        <v>139</v>
      </c>
      <c r="E133" s="151" t="s">
        <v>179</v>
      </c>
      <c r="F133" s="152" t="s">
        <v>180</v>
      </c>
      <c r="G133" s="153" t="s">
        <v>163</v>
      </c>
      <c r="H133" s="154">
        <v>2.87</v>
      </c>
      <c r="I133" s="155"/>
      <c r="J133" s="156">
        <f>ROUND(I133*H133,2)</f>
        <v>0</v>
      </c>
      <c r="K133" s="152" t="s">
        <v>143</v>
      </c>
      <c r="L133" s="30"/>
      <c r="M133" s="157" t="s">
        <v>1</v>
      </c>
      <c r="N133" s="158" t="s">
        <v>42</v>
      </c>
      <c r="O133" s="53"/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61" t="s">
        <v>144</v>
      </c>
      <c r="AT133" s="161" t="s">
        <v>139</v>
      </c>
      <c r="AU133" s="161" t="s">
        <v>87</v>
      </c>
      <c r="AY133" s="15" t="s">
        <v>137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5" t="s">
        <v>85</v>
      </c>
      <c r="BK133" s="162">
        <f>ROUND(I133*H133,2)</f>
        <v>0</v>
      </c>
      <c r="BL133" s="15" t="s">
        <v>144</v>
      </c>
      <c r="BM133" s="161" t="s">
        <v>502</v>
      </c>
    </row>
    <row r="134" spans="2:47" s="1" customFormat="1" ht="29.25">
      <c r="B134" s="30"/>
      <c r="D134" s="164" t="s">
        <v>182</v>
      </c>
      <c r="F134" s="180" t="s">
        <v>183</v>
      </c>
      <c r="I134" s="89"/>
      <c r="L134" s="30"/>
      <c r="M134" s="181"/>
      <c r="N134" s="53"/>
      <c r="O134" s="53"/>
      <c r="P134" s="53"/>
      <c r="Q134" s="53"/>
      <c r="R134" s="53"/>
      <c r="S134" s="53"/>
      <c r="T134" s="54"/>
      <c r="AT134" s="15" t="s">
        <v>182</v>
      </c>
      <c r="AU134" s="15" t="s">
        <v>87</v>
      </c>
    </row>
    <row r="135" spans="2:65" s="1" customFormat="1" ht="24" customHeight="1">
      <c r="B135" s="149"/>
      <c r="C135" s="150" t="s">
        <v>156</v>
      </c>
      <c r="D135" s="150" t="s">
        <v>139</v>
      </c>
      <c r="E135" s="151" t="s">
        <v>185</v>
      </c>
      <c r="F135" s="152" t="s">
        <v>186</v>
      </c>
      <c r="G135" s="153" t="s">
        <v>163</v>
      </c>
      <c r="H135" s="154">
        <v>14.35</v>
      </c>
      <c r="I135" s="155"/>
      <c r="J135" s="156">
        <f>ROUND(I135*H135,2)</f>
        <v>0</v>
      </c>
      <c r="K135" s="152" t="s">
        <v>143</v>
      </c>
      <c r="L135" s="30"/>
      <c r="M135" s="157" t="s">
        <v>1</v>
      </c>
      <c r="N135" s="158" t="s">
        <v>42</v>
      </c>
      <c r="O135" s="53"/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AR135" s="161" t="s">
        <v>144</v>
      </c>
      <c r="AT135" s="161" t="s">
        <v>139</v>
      </c>
      <c r="AU135" s="161" t="s">
        <v>87</v>
      </c>
      <c r="AY135" s="15" t="s">
        <v>137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15" t="s">
        <v>85</v>
      </c>
      <c r="BK135" s="162">
        <f>ROUND(I135*H135,2)</f>
        <v>0</v>
      </c>
      <c r="BL135" s="15" t="s">
        <v>144</v>
      </c>
      <c r="BM135" s="161" t="s">
        <v>503</v>
      </c>
    </row>
    <row r="136" spans="2:47" s="1" customFormat="1" ht="39">
      <c r="B136" s="30"/>
      <c r="D136" s="164" t="s">
        <v>182</v>
      </c>
      <c r="F136" s="180" t="s">
        <v>188</v>
      </c>
      <c r="I136" s="89"/>
      <c r="L136" s="30"/>
      <c r="M136" s="181"/>
      <c r="N136" s="53"/>
      <c r="O136" s="53"/>
      <c r="P136" s="53"/>
      <c r="Q136" s="53"/>
      <c r="R136" s="53"/>
      <c r="S136" s="53"/>
      <c r="T136" s="54"/>
      <c r="AT136" s="15" t="s">
        <v>182</v>
      </c>
      <c r="AU136" s="15" t="s">
        <v>87</v>
      </c>
    </row>
    <row r="137" spans="2:51" s="12" customFormat="1" ht="11.25">
      <c r="B137" s="163"/>
      <c r="D137" s="164" t="s">
        <v>165</v>
      </c>
      <c r="E137" s="165" t="s">
        <v>1</v>
      </c>
      <c r="F137" s="166" t="s">
        <v>504</v>
      </c>
      <c r="H137" s="167">
        <v>14.35</v>
      </c>
      <c r="I137" s="168"/>
      <c r="L137" s="163"/>
      <c r="M137" s="169"/>
      <c r="N137" s="170"/>
      <c r="O137" s="170"/>
      <c r="P137" s="170"/>
      <c r="Q137" s="170"/>
      <c r="R137" s="170"/>
      <c r="S137" s="170"/>
      <c r="T137" s="171"/>
      <c r="AT137" s="165" t="s">
        <v>165</v>
      </c>
      <c r="AU137" s="165" t="s">
        <v>87</v>
      </c>
      <c r="AV137" s="12" t="s">
        <v>87</v>
      </c>
      <c r="AW137" s="12" t="s">
        <v>33</v>
      </c>
      <c r="AX137" s="12" t="s">
        <v>85</v>
      </c>
      <c r="AY137" s="165" t="s">
        <v>137</v>
      </c>
    </row>
    <row r="138" spans="2:65" s="1" customFormat="1" ht="24" customHeight="1">
      <c r="B138" s="149"/>
      <c r="C138" s="150" t="s">
        <v>160</v>
      </c>
      <c r="D138" s="150" t="s">
        <v>139</v>
      </c>
      <c r="E138" s="151" t="s">
        <v>194</v>
      </c>
      <c r="F138" s="152" t="s">
        <v>195</v>
      </c>
      <c r="G138" s="153" t="s">
        <v>163</v>
      </c>
      <c r="H138" s="154">
        <v>14.35</v>
      </c>
      <c r="I138" s="155"/>
      <c r="J138" s="156">
        <f>ROUND(I138*H138,2)</f>
        <v>0</v>
      </c>
      <c r="K138" s="152" t="s">
        <v>143</v>
      </c>
      <c r="L138" s="30"/>
      <c r="M138" s="157" t="s">
        <v>1</v>
      </c>
      <c r="N138" s="158" t="s">
        <v>42</v>
      </c>
      <c r="O138" s="53"/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61" t="s">
        <v>144</v>
      </c>
      <c r="AT138" s="161" t="s">
        <v>139</v>
      </c>
      <c r="AU138" s="161" t="s">
        <v>87</v>
      </c>
      <c r="AY138" s="15" t="s">
        <v>137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5" t="s">
        <v>85</v>
      </c>
      <c r="BK138" s="162">
        <f>ROUND(I138*H138,2)</f>
        <v>0</v>
      </c>
      <c r="BL138" s="15" t="s">
        <v>144</v>
      </c>
      <c r="BM138" s="161" t="s">
        <v>505</v>
      </c>
    </row>
    <row r="139" spans="2:65" s="1" customFormat="1" ht="16.5" customHeight="1">
      <c r="B139" s="149"/>
      <c r="C139" s="150" t="s">
        <v>169</v>
      </c>
      <c r="D139" s="150" t="s">
        <v>139</v>
      </c>
      <c r="E139" s="151" t="s">
        <v>198</v>
      </c>
      <c r="F139" s="152" t="s">
        <v>199</v>
      </c>
      <c r="G139" s="153" t="s">
        <v>163</v>
      </c>
      <c r="H139" s="154">
        <v>14.35</v>
      </c>
      <c r="I139" s="155"/>
      <c r="J139" s="156">
        <f>ROUND(I139*H139,2)</f>
        <v>0</v>
      </c>
      <c r="K139" s="152" t="s">
        <v>143</v>
      </c>
      <c r="L139" s="30"/>
      <c r="M139" s="157" t="s">
        <v>1</v>
      </c>
      <c r="N139" s="158" t="s">
        <v>42</v>
      </c>
      <c r="O139" s="53"/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61" t="s">
        <v>144</v>
      </c>
      <c r="AT139" s="161" t="s">
        <v>139</v>
      </c>
      <c r="AU139" s="161" t="s">
        <v>87</v>
      </c>
      <c r="AY139" s="15" t="s">
        <v>137</v>
      </c>
      <c r="BE139" s="162">
        <f>IF(N139="základní",J139,0)</f>
        <v>0</v>
      </c>
      <c r="BF139" s="162">
        <f>IF(N139="snížená",J139,0)</f>
        <v>0</v>
      </c>
      <c r="BG139" s="162">
        <f>IF(N139="zákl. přenesená",J139,0)</f>
        <v>0</v>
      </c>
      <c r="BH139" s="162">
        <f>IF(N139="sníž. přenesená",J139,0)</f>
        <v>0</v>
      </c>
      <c r="BI139" s="162">
        <f>IF(N139="nulová",J139,0)</f>
        <v>0</v>
      </c>
      <c r="BJ139" s="15" t="s">
        <v>85</v>
      </c>
      <c r="BK139" s="162">
        <f>ROUND(I139*H139,2)</f>
        <v>0</v>
      </c>
      <c r="BL139" s="15" t="s">
        <v>144</v>
      </c>
      <c r="BM139" s="161" t="s">
        <v>506</v>
      </c>
    </row>
    <row r="140" spans="2:65" s="1" customFormat="1" ht="24" customHeight="1">
      <c r="B140" s="149"/>
      <c r="C140" s="150" t="s">
        <v>174</v>
      </c>
      <c r="D140" s="150" t="s">
        <v>139</v>
      </c>
      <c r="E140" s="151" t="s">
        <v>202</v>
      </c>
      <c r="F140" s="152" t="s">
        <v>203</v>
      </c>
      <c r="G140" s="153" t="s">
        <v>204</v>
      </c>
      <c r="H140" s="154">
        <v>25.83</v>
      </c>
      <c r="I140" s="155"/>
      <c r="J140" s="156">
        <f>ROUND(I140*H140,2)</f>
        <v>0</v>
      </c>
      <c r="K140" s="152" t="s">
        <v>143</v>
      </c>
      <c r="L140" s="30"/>
      <c r="M140" s="157" t="s">
        <v>1</v>
      </c>
      <c r="N140" s="158" t="s">
        <v>42</v>
      </c>
      <c r="O140" s="53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61" t="s">
        <v>144</v>
      </c>
      <c r="AT140" s="161" t="s">
        <v>139</v>
      </c>
      <c r="AU140" s="161" t="s">
        <v>87</v>
      </c>
      <c r="AY140" s="15" t="s">
        <v>137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5" t="s">
        <v>85</v>
      </c>
      <c r="BK140" s="162">
        <f>ROUND(I140*H140,2)</f>
        <v>0</v>
      </c>
      <c r="BL140" s="15" t="s">
        <v>144</v>
      </c>
      <c r="BM140" s="161" t="s">
        <v>507</v>
      </c>
    </row>
    <row r="141" spans="2:51" s="12" customFormat="1" ht="11.25">
      <c r="B141" s="163"/>
      <c r="D141" s="164" t="s">
        <v>165</v>
      </c>
      <c r="E141" s="165" t="s">
        <v>1</v>
      </c>
      <c r="F141" s="166" t="s">
        <v>508</v>
      </c>
      <c r="H141" s="167">
        <v>25.83</v>
      </c>
      <c r="I141" s="168"/>
      <c r="L141" s="163"/>
      <c r="M141" s="169"/>
      <c r="N141" s="170"/>
      <c r="O141" s="170"/>
      <c r="P141" s="170"/>
      <c r="Q141" s="170"/>
      <c r="R141" s="170"/>
      <c r="S141" s="170"/>
      <c r="T141" s="171"/>
      <c r="AT141" s="165" t="s">
        <v>165</v>
      </c>
      <c r="AU141" s="165" t="s">
        <v>87</v>
      </c>
      <c r="AV141" s="12" t="s">
        <v>87</v>
      </c>
      <c r="AW141" s="12" t="s">
        <v>33</v>
      </c>
      <c r="AX141" s="12" t="s">
        <v>85</v>
      </c>
      <c r="AY141" s="165" t="s">
        <v>137</v>
      </c>
    </row>
    <row r="142" spans="2:63" s="11" customFormat="1" ht="22.9" customHeight="1">
      <c r="B142" s="136"/>
      <c r="D142" s="137" t="s">
        <v>76</v>
      </c>
      <c r="E142" s="147" t="s">
        <v>87</v>
      </c>
      <c r="F142" s="147" t="s">
        <v>224</v>
      </c>
      <c r="I142" s="139"/>
      <c r="J142" s="148">
        <f>BK142</f>
        <v>0</v>
      </c>
      <c r="L142" s="136"/>
      <c r="M142" s="141"/>
      <c r="N142" s="142"/>
      <c r="O142" s="142"/>
      <c r="P142" s="143">
        <f>P143</f>
        <v>0</v>
      </c>
      <c r="Q142" s="142"/>
      <c r="R142" s="143">
        <f>R143</f>
        <v>0</v>
      </c>
      <c r="S142" s="142"/>
      <c r="T142" s="144">
        <f>T143</f>
        <v>0</v>
      </c>
      <c r="AR142" s="137" t="s">
        <v>85</v>
      </c>
      <c r="AT142" s="145" t="s">
        <v>76</v>
      </c>
      <c r="AU142" s="145" t="s">
        <v>85</v>
      </c>
      <c r="AY142" s="137" t="s">
        <v>137</v>
      </c>
      <c r="BK142" s="146">
        <f>BK143</f>
        <v>0</v>
      </c>
    </row>
    <row r="143" spans="2:65" s="1" customFormat="1" ht="24" customHeight="1">
      <c r="B143" s="149"/>
      <c r="C143" s="150" t="s">
        <v>178</v>
      </c>
      <c r="D143" s="150" t="s">
        <v>139</v>
      </c>
      <c r="E143" s="151" t="s">
        <v>226</v>
      </c>
      <c r="F143" s="152" t="s">
        <v>227</v>
      </c>
      <c r="G143" s="153" t="s">
        <v>210</v>
      </c>
      <c r="H143" s="154">
        <v>25.7</v>
      </c>
      <c r="I143" s="155"/>
      <c r="J143" s="156">
        <f>ROUND(I143*H143,2)</f>
        <v>0</v>
      </c>
      <c r="K143" s="152" t="s">
        <v>228</v>
      </c>
      <c r="L143" s="30"/>
      <c r="M143" s="157" t="s">
        <v>1</v>
      </c>
      <c r="N143" s="158" t="s">
        <v>42</v>
      </c>
      <c r="O143" s="53"/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61" t="s">
        <v>144</v>
      </c>
      <c r="AT143" s="161" t="s">
        <v>139</v>
      </c>
      <c r="AU143" s="161" t="s">
        <v>87</v>
      </c>
      <c r="AY143" s="15" t="s">
        <v>137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5" t="s">
        <v>85</v>
      </c>
      <c r="BK143" s="162">
        <f>ROUND(I143*H143,2)</f>
        <v>0</v>
      </c>
      <c r="BL143" s="15" t="s">
        <v>144</v>
      </c>
      <c r="BM143" s="161" t="s">
        <v>509</v>
      </c>
    </row>
    <row r="144" spans="2:63" s="11" customFormat="1" ht="22.9" customHeight="1">
      <c r="B144" s="136"/>
      <c r="D144" s="137" t="s">
        <v>76</v>
      </c>
      <c r="E144" s="147" t="s">
        <v>156</v>
      </c>
      <c r="F144" s="147" t="s">
        <v>241</v>
      </c>
      <c r="I144" s="139"/>
      <c r="J144" s="148">
        <f>BK144</f>
        <v>0</v>
      </c>
      <c r="L144" s="136"/>
      <c r="M144" s="141"/>
      <c r="N144" s="142"/>
      <c r="O144" s="142"/>
      <c r="P144" s="143">
        <f>SUM(P145:P155)</f>
        <v>0</v>
      </c>
      <c r="Q144" s="142"/>
      <c r="R144" s="143">
        <f>SUM(R145:R155)</f>
        <v>29.530965</v>
      </c>
      <c r="S144" s="142"/>
      <c r="T144" s="144">
        <f>SUM(T145:T155)</f>
        <v>0</v>
      </c>
      <c r="AR144" s="137" t="s">
        <v>85</v>
      </c>
      <c r="AT144" s="145" t="s">
        <v>76</v>
      </c>
      <c r="AU144" s="145" t="s">
        <v>85</v>
      </c>
      <c r="AY144" s="137" t="s">
        <v>137</v>
      </c>
      <c r="BK144" s="146">
        <f>SUM(BK145:BK155)</f>
        <v>0</v>
      </c>
    </row>
    <row r="145" spans="2:65" s="1" customFormat="1" ht="24" customHeight="1">
      <c r="B145" s="149"/>
      <c r="C145" s="150" t="s">
        <v>184</v>
      </c>
      <c r="D145" s="150" t="s">
        <v>139</v>
      </c>
      <c r="E145" s="151" t="s">
        <v>243</v>
      </c>
      <c r="F145" s="152" t="s">
        <v>244</v>
      </c>
      <c r="G145" s="153" t="s">
        <v>210</v>
      </c>
      <c r="H145" s="154">
        <v>25.7</v>
      </c>
      <c r="I145" s="155"/>
      <c r="J145" s="156">
        <f>ROUND(I145*H145,2)</f>
        <v>0</v>
      </c>
      <c r="K145" s="152" t="s">
        <v>143</v>
      </c>
      <c r="L145" s="30"/>
      <c r="M145" s="157" t="s">
        <v>1</v>
      </c>
      <c r="N145" s="158" t="s">
        <v>42</v>
      </c>
      <c r="O145" s="53"/>
      <c r="P145" s="159">
        <f>O145*H145</f>
        <v>0</v>
      </c>
      <c r="Q145" s="159">
        <v>0.38625</v>
      </c>
      <c r="R145" s="159">
        <f>Q145*H145</f>
        <v>9.926625</v>
      </c>
      <c r="S145" s="159">
        <v>0</v>
      </c>
      <c r="T145" s="160">
        <f>S145*H145</f>
        <v>0</v>
      </c>
      <c r="AR145" s="161" t="s">
        <v>144</v>
      </c>
      <c r="AT145" s="161" t="s">
        <v>139</v>
      </c>
      <c r="AU145" s="161" t="s">
        <v>87</v>
      </c>
      <c r="AY145" s="15" t="s">
        <v>137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5" t="s">
        <v>85</v>
      </c>
      <c r="BK145" s="162">
        <f>ROUND(I145*H145,2)</f>
        <v>0</v>
      </c>
      <c r="BL145" s="15" t="s">
        <v>144</v>
      </c>
      <c r="BM145" s="161" t="s">
        <v>510</v>
      </c>
    </row>
    <row r="146" spans="2:65" s="1" customFormat="1" ht="24" customHeight="1">
      <c r="B146" s="149"/>
      <c r="C146" s="150" t="s">
        <v>193</v>
      </c>
      <c r="D146" s="150" t="s">
        <v>139</v>
      </c>
      <c r="E146" s="151" t="s">
        <v>246</v>
      </c>
      <c r="F146" s="152" t="s">
        <v>247</v>
      </c>
      <c r="G146" s="153" t="s">
        <v>210</v>
      </c>
      <c r="H146" s="154">
        <v>25.7</v>
      </c>
      <c r="I146" s="155"/>
      <c r="J146" s="156">
        <f>ROUND(I146*H146,2)</f>
        <v>0</v>
      </c>
      <c r="K146" s="152" t="s">
        <v>143</v>
      </c>
      <c r="L146" s="30"/>
      <c r="M146" s="157" t="s">
        <v>1</v>
      </c>
      <c r="N146" s="158" t="s">
        <v>42</v>
      </c>
      <c r="O146" s="53"/>
      <c r="P146" s="159">
        <f>O146*H146</f>
        <v>0</v>
      </c>
      <c r="Q146" s="159">
        <v>0.19695</v>
      </c>
      <c r="R146" s="159">
        <f>Q146*H146</f>
        <v>5.061615</v>
      </c>
      <c r="S146" s="159">
        <v>0</v>
      </c>
      <c r="T146" s="160">
        <f>S146*H146</f>
        <v>0</v>
      </c>
      <c r="AR146" s="161" t="s">
        <v>144</v>
      </c>
      <c r="AT146" s="161" t="s">
        <v>139</v>
      </c>
      <c r="AU146" s="161" t="s">
        <v>87</v>
      </c>
      <c r="AY146" s="15" t="s">
        <v>137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5" t="s">
        <v>85</v>
      </c>
      <c r="BK146" s="162">
        <f>ROUND(I146*H146,2)</f>
        <v>0</v>
      </c>
      <c r="BL146" s="15" t="s">
        <v>144</v>
      </c>
      <c r="BM146" s="161" t="s">
        <v>511</v>
      </c>
    </row>
    <row r="147" spans="2:65" s="1" customFormat="1" ht="24" customHeight="1">
      <c r="B147" s="149"/>
      <c r="C147" s="150" t="s">
        <v>197</v>
      </c>
      <c r="D147" s="150" t="s">
        <v>139</v>
      </c>
      <c r="E147" s="151" t="s">
        <v>512</v>
      </c>
      <c r="F147" s="152" t="s">
        <v>513</v>
      </c>
      <c r="G147" s="153" t="s">
        <v>210</v>
      </c>
      <c r="H147" s="154">
        <v>25.7</v>
      </c>
      <c r="I147" s="155"/>
      <c r="J147" s="156">
        <f>ROUND(I147*H147,2)</f>
        <v>0</v>
      </c>
      <c r="K147" s="152" t="s">
        <v>143</v>
      </c>
      <c r="L147" s="30"/>
      <c r="M147" s="157" t="s">
        <v>1</v>
      </c>
      <c r="N147" s="158" t="s">
        <v>42</v>
      </c>
      <c r="O147" s="53"/>
      <c r="P147" s="159">
        <f>O147*H147</f>
        <v>0</v>
      </c>
      <c r="Q147" s="159">
        <v>0.299</v>
      </c>
      <c r="R147" s="159">
        <f>Q147*H147</f>
        <v>7.6842999999999995</v>
      </c>
      <c r="S147" s="159">
        <v>0</v>
      </c>
      <c r="T147" s="160">
        <f>S147*H147</f>
        <v>0</v>
      </c>
      <c r="AR147" s="161" t="s">
        <v>144</v>
      </c>
      <c r="AT147" s="161" t="s">
        <v>139</v>
      </c>
      <c r="AU147" s="161" t="s">
        <v>87</v>
      </c>
      <c r="AY147" s="15" t="s">
        <v>137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5" t="s">
        <v>85</v>
      </c>
      <c r="BK147" s="162">
        <f>ROUND(I147*H147,2)</f>
        <v>0</v>
      </c>
      <c r="BL147" s="15" t="s">
        <v>144</v>
      </c>
      <c r="BM147" s="161" t="s">
        <v>514</v>
      </c>
    </row>
    <row r="148" spans="2:65" s="1" customFormat="1" ht="24" customHeight="1">
      <c r="B148" s="149"/>
      <c r="C148" s="150" t="s">
        <v>201</v>
      </c>
      <c r="D148" s="150" t="s">
        <v>139</v>
      </c>
      <c r="E148" s="151" t="s">
        <v>515</v>
      </c>
      <c r="F148" s="152" t="s">
        <v>516</v>
      </c>
      <c r="G148" s="153" t="s">
        <v>210</v>
      </c>
      <c r="H148" s="154">
        <v>25.7</v>
      </c>
      <c r="I148" s="155"/>
      <c r="J148" s="156">
        <f>ROUND(I148*H148,2)</f>
        <v>0</v>
      </c>
      <c r="K148" s="152" t="s">
        <v>143</v>
      </c>
      <c r="L148" s="30"/>
      <c r="M148" s="157" t="s">
        <v>1</v>
      </c>
      <c r="N148" s="158" t="s">
        <v>42</v>
      </c>
      <c r="O148" s="53"/>
      <c r="P148" s="159">
        <f>O148*H148</f>
        <v>0</v>
      </c>
      <c r="Q148" s="159">
        <v>0.08565</v>
      </c>
      <c r="R148" s="159">
        <f>Q148*H148</f>
        <v>2.201205</v>
      </c>
      <c r="S148" s="159">
        <v>0</v>
      </c>
      <c r="T148" s="160">
        <f>S148*H148</f>
        <v>0</v>
      </c>
      <c r="AR148" s="161" t="s">
        <v>144</v>
      </c>
      <c r="AT148" s="161" t="s">
        <v>139</v>
      </c>
      <c r="AU148" s="161" t="s">
        <v>87</v>
      </c>
      <c r="AY148" s="15" t="s">
        <v>137</v>
      </c>
      <c r="BE148" s="162">
        <f>IF(N148="základní",J148,0)</f>
        <v>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15" t="s">
        <v>85</v>
      </c>
      <c r="BK148" s="162">
        <f>ROUND(I148*H148,2)</f>
        <v>0</v>
      </c>
      <c r="BL148" s="15" t="s">
        <v>144</v>
      </c>
      <c r="BM148" s="161" t="s">
        <v>517</v>
      </c>
    </row>
    <row r="149" spans="2:47" s="1" customFormat="1" ht="29.25">
      <c r="B149" s="30"/>
      <c r="D149" s="164" t="s">
        <v>182</v>
      </c>
      <c r="F149" s="180" t="s">
        <v>518</v>
      </c>
      <c r="I149" s="89"/>
      <c r="L149" s="30"/>
      <c r="M149" s="181"/>
      <c r="N149" s="53"/>
      <c r="O149" s="53"/>
      <c r="P149" s="53"/>
      <c r="Q149" s="53"/>
      <c r="R149" s="53"/>
      <c r="S149" s="53"/>
      <c r="T149" s="54"/>
      <c r="AT149" s="15" t="s">
        <v>182</v>
      </c>
      <c r="AU149" s="15" t="s">
        <v>87</v>
      </c>
    </row>
    <row r="150" spans="2:65" s="1" customFormat="1" ht="24" customHeight="1">
      <c r="B150" s="149"/>
      <c r="C150" s="182" t="s">
        <v>207</v>
      </c>
      <c r="D150" s="182" t="s">
        <v>218</v>
      </c>
      <c r="E150" s="183" t="s">
        <v>519</v>
      </c>
      <c r="F150" s="184" t="s">
        <v>520</v>
      </c>
      <c r="G150" s="185" t="s">
        <v>210</v>
      </c>
      <c r="H150" s="186">
        <v>0.62</v>
      </c>
      <c r="I150" s="187"/>
      <c r="J150" s="188">
        <f>ROUND(I150*H150,2)</f>
        <v>0</v>
      </c>
      <c r="K150" s="184" t="s">
        <v>143</v>
      </c>
      <c r="L150" s="189"/>
      <c r="M150" s="190" t="s">
        <v>1</v>
      </c>
      <c r="N150" s="191" t="s">
        <v>42</v>
      </c>
      <c r="O150" s="53"/>
      <c r="P150" s="159">
        <f>O150*H150</f>
        <v>0</v>
      </c>
      <c r="Q150" s="159">
        <v>0.131</v>
      </c>
      <c r="R150" s="159">
        <f>Q150*H150</f>
        <v>0.08122</v>
      </c>
      <c r="S150" s="159">
        <v>0</v>
      </c>
      <c r="T150" s="160">
        <f>S150*H150</f>
        <v>0</v>
      </c>
      <c r="AR150" s="161" t="s">
        <v>174</v>
      </c>
      <c r="AT150" s="161" t="s">
        <v>218</v>
      </c>
      <c r="AU150" s="161" t="s">
        <v>87</v>
      </c>
      <c r="AY150" s="15" t="s">
        <v>137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5" t="s">
        <v>85</v>
      </c>
      <c r="BK150" s="162">
        <f>ROUND(I150*H150,2)</f>
        <v>0</v>
      </c>
      <c r="BL150" s="15" t="s">
        <v>144</v>
      </c>
      <c r="BM150" s="161" t="s">
        <v>521</v>
      </c>
    </row>
    <row r="151" spans="2:51" s="12" customFormat="1" ht="11.25">
      <c r="B151" s="163"/>
      <c r="D151" s="164" t="s">
        <v>165</v>
      </c>
      <c r="E151" s="165" t="s">
        <v>1</v>
      </c>
      <c r="F151" s="166" t="s">
        <v>522</v>
      </c>
      <c r="H151" s="167">
        <v>0.618</v>
      </c>
      <c r="I151" s="168"/>
      <c r="L151" s="163"/>
      <c r="M151" s="169"/>
      <c r="N151" s="170"/>
      <c r="O151" s="170"/>
      <c r="P151" s="170"/>
      <c r="Q151" s="170"/>
      <c r="R151" s="170"/>
      <c r="S151" s="170"/>
      <c r="T151" s="171"/>
      <c r="AT151" s="165" t="s">
        <v>165</v>
      </c>
      <c r="AU151" s="165" t="s">
        <v>87</v>
      </c>
      <c r="AV151" s="12" t="s">
        <v>87</v>
      </c>
      <c r="AW151" s="12" t="s">
        <v>33</v>
      </c>
      <c r="AX151" s="12" t="s">
        <v>77</v>
      </c>
      <c r="AY151" s="165" t="s">
        <v>137</v>
      </c>
    </row>
    <row r="152" spans="2:51" s="12" customFormat="1" ht="11.25">
      <c r="B152" s="163"/>
      <c r="D152" s="164" t="s">
        <v>165</v>
      </c>
      <c r="E152" s="165" t="s">
        <v>1</v>
      </c>
      <c r="F152" s="166" t="s">
        <v>523</v>
      </c>
      <c r="H152" s="167">
        <v>0.62</v>
      </c>
      <c r="I152" s="168"/>
      <c r="L152" s="163"/>
      <c r="M152" s="169"/>
      <c r="N152" s="170"/>
      <c r="O152" s="170"/>
      <c r="P152" s="170"/>
      <c r="Q152" s="170"/>
      <c r="R152" s="170"/>
      <c r="S152" s="170"/>
      <c r="T152" s="171"/>
      <c r="AT152" s="165" t="s">
        <v>165</v>
      </c>
      <c r="AU152" s="165" t="s">
        <v>87</v>
      </c>
      <c r="AV152" s="12" t="s">
        <v>87</v>
      </c>
      <c r="AW152" s="12" t="s">
        <v>33</v>
      </c>
      <c r="AX152" s="12" t="s">
        <v>85</v>
      </c>
      <c r="AY152" s="165" t="s">
        <v>137</v>
      </c>
    </row>
    <row r="153" spans="2:65" s="1" customFormat="1" ht="16.5" customHeight="1">
      <c r="B153" s="149"/>
      <c r="C153" s="182" t="s">
        <v>8</v>
      </c>
      <c r="D153" s="182" t="s">
        <v>218</v>
      </c>
      <c r="E153" s="183" t="s">
        <v>524</v>
      </c>
      <c r="F153" s="184" t="s">
        <v>525</v>
      </c>
      <c r="G153" s="185" t="s">
        <v>210</v>
      </c>
      <c r="H153" s="186">
        <v>26</v>
      </c>
      <c r="I153" s="187"/>
      <c r="J153" s="188">
        <f>ROUND(I153*H153,2)</f>
        <v>0</v>
      </c>
      <c r="K153" s="184" t="s">
        <v>143</v>
      </c>
      <c r="L153" s="189"/>
      <c r="M153" s="190" t="s">
        <v>1</v>
      </c>
      <c r="N153" s="191" t="s">
        <v>42</v>
      </c>
      <c r="O153" s="53"/>
      <c r="P153" s="159">
        <f>O153*H153</f>
        <v>0</v>
      </c>
      <c r="Q153" s="159">
        <v>0.176</v>
      </c>
      <c r="R153" s="159">
        <f>Q153*H153</f>
        <v>4.576</v>
      </c>
      <c r="S153" s="159">
        <v>0</v>
      </c>
      <c r="T153" s="160">
        <f>S153*H153</f>
        <v>0</v>
      </c>
      <c r="AR153" s="161" t="s">
        <v>174</v>
      </c>
      <c r="AT153" s="161" t="s">
        <v>218</v>
      </c>
      <c r="AU153" s="161" t="s">
        <v>87</v>
      </c>
      <c r="AY153" s="15" t="s">
        <v>137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5" t="s">
        <v>85</v>
      </c>
      <c r="BK153" s="162">
        <f>ROUND(I153*H153,2)</f>
        <v>0</v>
      </c>
      <c r="BL153" s="15" t="s">
        <v>144</v>
      </c>
      <c r="BM153" s="161" t="s">
        <v>526</v>
      </c>
    </row>
    <row r="154" spans="2:51" s="12" customFormat="1" ht="11.25">
      <c r="B154" s="163"/>
      <c r="D154" s="164" t="s">
        <v>165</v>
      </c>
      <c r="E154" s="165" t="s">
        <v>1</v>
      </c>
      <c r="F154" s="166" t="s">
        <v>527</v>
      </c>
      <c r="H154" s="167">
        <v>25.853</v>
      </c>
      <c r="I154" s="168"/>
      <c r="L154" s="163"/>
      <c r="M154" s="169"/>
      <c r="N154" s="170"/>
      <c r="O154" s="170"/>
      <c r="P154" s="170"/>
      <c r="Q154" s="170"/>
      <c r="R154" s="170"/>
      <c r="S154" s="170"/>
      <c r="T154" s="171"/>
      <c r="AT154" s="165" t="s">
        <v>165</v>
      </c>
      <c r="AU154" s="165" t="s">
        <v>87</v>
      </c>
      <c r="AV154" s="12" t="s">
        <v>87</v>
      </c>
      <c r="AW154" s="12" t="s">
        <v>33</v>
      </c>
      <c r="AX154" s="12" t="s">
        <v>77</v>
      </c>
      <c r="AY154" s="165" t="s">
        <v>137</v>
      </c>
    </row>
    <row r="155" spans="2:51" s="12" customFormat="1" ht="11.25">
      <c r="B155" s="163"/>
      <c r="D155" s="164" t="s">
        <v>165</v>
      </c>
      <c r="E155" s="165" t="s">
        <v>1</v>
      </c>
      <c r="F155" s="166" t="s">
        <v>268</v>
      </c>
      <c r="H155" s="167">
        <v>26</v>
      </c>
      <c r="I155" s="168"/>
      <c r="L155" s="163"/>
      <c r="M155" s="169"/>
      <c r="N155" s="170"/>
      <c r="O155" s="170"/>
      <c r="P155" s="170"/>
      <c r="Q155" s="170"/>
      <c r="R155" s="170"/>
      <c r="S155" s="170"/>
      <c r="T155" s="171"/>
      <c r="AT155" s="165" t="s">
        <v>165</v>
      </c>
      <c r="AU155" s="165" t="s">
        <v>87</v>
      </c>
      <c r="AV155" s="12" t="s">
        <v>87</v>
      </c>
      <c r="AW155" s="12" t="s">
        <v>33</v>
      </c>
      <c r="AX155" s="12" t="s">
        <v>85</v>
      </c>
      <c r="AY155" s="165" t="s">
        <v>137</v>
      </c>
    </row>
    <row r="156" spans="2:63" s="11" customFormat="1" ht="22.9" customHeight="1">
      <c r="B156" s="136"/>
      <c r="D156" s="137" t="s">
        <v>76</v>
      </c>
      <c r="E156" s="147" t="s">
        <v>178</v>
      </c>
      <c r="F156" s="147" t="s">
        <v>302</v>
      </c>
      <c r="I156" s="139"/>
      <c r="J156" s="148">
        <f>BK156</f>
        <v>0</v>
      </c>
      <c r="L156" s="136"/>
      <c r="M156" s="141"/>
      <c r="N156" s="142"/>
      <c r="O156" s="142"/>
      <c r="P156" s="143">
        <f>SUM(P157:P158)</f>
        <v>0</v>
      </c>
      <c r="Q156" s="142"/>
      <c r="R156" s="143">
        <f>SUM(R157:R158)</f>
        <v>5.339700000000001</v>
      </c>
      <c r="S156" s="142"/>
      <c r="T156" s="144">
        <f>SUM(T157:T158)</f>
        <v>0</v>
      </c>
      <c r="AR156" s="137" t="s">
        <v>85</v>
      </c>
      <c r="AT156" s="145" t="s">
        <v>76</v>
      </c>
      <c r="AU156" s="145" t="s">
        <v>85</v>
      </c>
      <c r="AY156" s="137" t="s">
        <v>137</v>
      </c>
      <c r="BK156" s="146">
        <f>SUM(BK157:BK158)</f>
        <v>0</v>
      </c>
    </row>
    <row r="157" spans="2:65" s="1" customFormat="1" ht="24" customHeight="1">
      <c r="B157" s="149"/>
      <c r="C157" s="150" t="s">
        <v>217</v>
      </c>
      <c r="D157" s="150" t="s">
        <v>139</v>
      </c>
      <c r="E157" s="151" t="s">
        <v>329</v>
      </c>
      <c r="F157" s="152" t="s">
        <v>330</v>
      </c>
      <c r="G157" s="153" t="s">
        <v>322</v>
      </c>
      <c r="H157" s="154">
        <v>30.6</v>
      </c>
      <c r="I157" s="155"/>
      <c r="J157" s="156">
        <f>ROUND(I157*H157,2)</f>
        <v>0</v>
      </c>
      <c r="K157" s="152" t="s">
        <v>143</v>
      </c>
      <c r="L157" s="30"/>
      <c r="M157" s="157" t="s">
        <v>1</v>
      </c>
      <c r="N157" s="158" t="s">
        <v>42</v>
      </c>
      <c r="O157" s="53"/>
      <c r="P157" s="159">
        <f>O157*H157</f>
        <v>0</v>
      </c>
      <c r="Q157" s="159">
        <v>0.1295</v>
      </c>
      <c r="R157" s="159">
        <f>Q157*H157</f>
        <v>3.9627000000000003</v>
      </c>
      <c r="S157" s="159">
        <v>0</v>
      </c>
      <c r="T157" s="160">
        <f>S157*H157</f>
        <v>0</v>
      </c>
      <c r="AR157" s="161" t="s">
        <v>144</v>
      </c>
      <c r="AT157" s="161" t="s">
        <v>139</v>
      </c>
      <c r="AU157" s="161" t="s">
        <v>87</v>
      </c>
      <c r="AY157" s="15" t="s">
        <v>137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5" t="s">
        <v>85</v>
      </c>
      <c r="BK157" s="162">
        <f>ROUND(I157*H157,2)</f>
        <v>0</v>
      </c>
      <c r="BL157" s="15" t="s">
        <v>144</v>
      </c>
      <c r="BM157" s="161" t="s">
        <v>528</v>
      </c>
    </row>
    <row r="158" spans="2:65" s="1" customFormat="1" ht="16.5" customHeight="1">
      <c r="B158" s="149"/>
      <c r="C158" s="182" t="s">
        <v>225</v>
      </c>
      <c r="D158" s="182" t="s">
        <v>218</v>
      </c>
      <c r="E158" s="183" t="s">
        <v>529</v>
      </c>
      <c r="F158" s="184" t="s">
        <v>530</v>
      </c>
      <c r="G158" s="185" t="s">
        <v>322</v>
      </c>
      <c r="H158" s="186">
        <v>30.6</v>
      </c>
      <c r="I158" s="187"/>
      <c r="J158" s="188">
        <f>ROUND(I158*H158,2)</f>
        <v>0</v>
      </c>
      <c r="K158" s="184" t="s">
        <v>143</v>
      </c>
      <c r="L158" s="189"/>
      <c r="M158" s="190" t="s">
        <v>1</v>
      </c>
      <c r="N158" s="191" t="s">
        <v>42</v>
      </c>
      <c r="O158" s="53"/>
      <c r="P158" s="159">
        <f>O158*H158</f>
        <v>0</v>
      </c>
      <c r="Q158" s="159">
        <v>0.045</v>
      </c>
      <c r="R158" s="159">
        <f>Q158*H158</f>
        <v>1.377</v>
      </c>
      <c r="S158" s="159">
        <v>0</v>
      </c>
      <c r="T158" s="160">
        <f>S158*H158</f>
        <v>0</v>
      </c>
      <c r="AR158" s="161" t="s">
        <v>174</v>
      </c>
      <c r="AT158" s="161" t="s">
        <v>218</v>
      </c>
      <c r="AU158" s="161" t="s">
        <v>87</v>
      </c>
      <c r="AY158" s="15" t="s">
        <v>137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5" t="s">
        <v>85</v>
      </c>
      <c r="BK158" s="162">
        <f>ROUND(I158*H158,2)</f>
        <v>0</v>
      </c>
      <c r="BL158" s="15" t="s">
        <v>144</v>
      </c>
      <c r="BM158" s="161" t="s">
        <v>531</v>
      </c>
    </row>
    <row r="159" spans="2:63" s="11" customFormat="1" ht="22.9" customHeight="1">
      <c r="B159" s="136"/>
      <c r="D159" s="137" t="s">
        <v>76</v>
      </c>
      <c r="E159" s="147" t="s">
        <v>336</v>
      </c>
      <c r="F159" s="147" t="s">
        <v>337</v>
      </c>
      <c r="I159" s="139"/>
      <c r="J159" s="148">
        <f>BK159</f>
        <v>0</v>
      </c>
      <c r="L159" s="136"/>
      <c r="M159" s="141"/>
      <c r="N159" s="142"/>
      <c r="O159" s="142"/>
      <c r="P159" s="143">
        <f>P160</f>
        <v>0</v>
      </c>
      <c r="Q159" s="142"/>
      <c r="R159" s="143">
        <f>R160</f>
        <v>0</v>
      </c>
      <c r="S159" s="142"/>
      <c r="T159" s="144">
        <f>T160</f>
        <v>0</v>
      </c>
      <c r="AR159" s="137" t="s">
        <v>85</v>
      </c>
      <c r="AT159" s="145" t="s">
        <v>76</v>
      </c>
      <c r="AU159" s="145" t="s">
        <v>85</v>
      </c>
      <c r="AY159" s="137" t="s">
        <v>137</v>
      </c>
      <c r="BK159" s="146">
        <f>BK160</f>
        <v>0</v>
      </c>
    </row>
    <row r="160" spans="2:65" s="1" customFormat="1" ht="24" customHeight="1">
      <c r="B160" s="149"/>
      <c r="C160" s="150" t="s">
        <v>231</v>
      </c>
      <c r="D160" s="150" t="s">
        <v>139</v>
      </c>
      <c r="E160" s="151" t="s">
        <v>339</v>
      </c>
      <c r="F160" s="152" t="s">
        <v>340</v>
      </c>
      <c r="G160" s="153" t="s">
        <v>204</v>
      </c>
      <c r="H160" s="154">
        <v>34.871</v>
      </c>
      <c r="I160" s="155"/>
      <c r="J160" s="156">
        <f>ROUND(I160*H160,2)</f>
        <v>0</v>
      </c>
      <c r="K160" s="152" t="s">
        <v>143</v>
      </c>
      <c r="L160" s="30"/>
      <c r="M160" s="157" t="s">
        <v>1</v>
      </c>
      <c r="N160" s="158" t="s">
        <v>42</v>
      </c>
      <c r="O160" s="53"/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AR160" s="161" t="s">
        <v>144</v>
      </c>
      <c r="AT160" s="161" t="s">
        <v>139</v>
      </c>
      <c r="AU160" s="161" t="s">
        <v>87</v>
      </c>
      <c r="AY160" s="15" t="s">
        <v>137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5" t="s">
        <v>85</v>
      </c>
      <c r="BK160" s="162">
        <f>ROUND(I160*H160,2)</f>
        <v>0</v>
      </c>
      <c r="BL160" s="15" t="s">
        <v>144</v>
      </c>
      <c r="BM160" s="161" t="s">
        <v>532</v>
      </c>
    </row>
    <row r="161" spans="2:63" s="11" customFormat="1" ht="25.9" customHeight="1">
      <c r="B161" s="136"/>
      <c r="D161" s="137" t="s">
        <v>76</v>
      </c>
      <c r="E161" s="138" t="s">
        <v>342</v>
      </c>
      <c r="F161" s="138" t="s">
        <v>343</v>
      </c>
      <c r="I161" s="139"/>
      <c r="J161" s="140">
        <f>BK161</f>
        <v>0</v>
      </c>
      <c r="L161" s="136"/>
      <c r="M161" s="141"/>
      <c r="N161" s="142"/>
      <c r="O161" s="142"/>
      <c r="P161" s="143">
        <f>P162+P164</f>
        <v>0</v>
      </c>
      <c r="Q161" s="142"/>
      <c r="R161" s="143">
        <f>R162+R164</f>
        <v>0</v>
      </c>
      <c r="S161" s="142"/>
      <c r="T161" s="144">
        <f>T162+T164</f>
        <v>0</v>
      </c>
      <c r="AR161" s="137" t="s">
        <v>156</v>
      </c>
      <c r="AT161" s="145" t="s">
        <v>76</v>
      </c>
      <c r="AU161" s="145" t="s">
        <v>77</v>
      </c>
      <c r="AY161" s="137" t="s">
        <v>137</v>
      </c>
      <c r="BK161" s="146">
        <f>BK162+BK164</f>
        <v>0</v>
      </c>
    </row>
    <row r="162" spans="2:63" s="11" customFormat="1" ht="22.9" customHeight="1">
      <c r="B162" s="136"/>
      <c r="D162" s="137" t="s">
        <v>76</v>
      </c>
      <c r="E162" s="147" t="s">
        <v>344</v>
      </c>
      <c r="F162" s="147" t="s">
        <v>345</v>
      </c>
      <c r="I162" s="139"/>
      <c r="J162" s="148">
        <f>BK162</f>
        <v>0</v>
      </c>
      <c r="L162" s="136"/>
      <c r="M162" s="141"/>
      <c r="N162" s="142"/>
      <c r="O162" s="142"/>
      <c r="P162" s="143">
        <f>P163</f>
        <v>0</v>
      </c>
      <c r="Q162" s="142"/>
      <c r="R162" s="143">
        <f>R163</f>
        <v>0</v>
      </c>
      <c r="S162" s="142"/>
      <c r="T162" s="144">
        <f>T163</f>
        <v>0</v>
      </c>
      <c r="AR162" s="137" t="s">
        <v>156</v>
      </c>
      <c r="AT162" s="145" t="s">
        <v>76</v>
      </c>
      <c r="AU162" s="145" t="s">
        <v>85</v>
      </c>
      <c r="AY162" s="137" t="s">
        <v>137</v>
      </c>
      <c r="BK162" s="146">
        <f>BK163</f>
        <v>0</v>
      </c>
    </row>
    <row r="163" spans="2:65" s="1" customFormat="1" ht="16.5" customHeight="1">
      <c r="B163" s="149"/>
      <c r="C163" s="150" t="s">
        <v>237</v>
      </c>
      <c r="D163" s="150" t="s">
        <v>139</v>
      </c>
      <c r="E163" s="151" t="s">
        <v>347</v>
      </c>
      <c r="F163" s="152" t="s">
        <v>345</v>
      </c>
      <c r="G163" s="153" t="s">
        <v>348</v>
      </c>
      <c r="H163" s="192"/>
      <c r="I163" s="155"/>
      <c r="J163" s="156">
        <f>ROUND(I163*H163,2)</f>
        <v>0</v>
      </c>
      <c r="K163" s="152" t="s">
        <v>143</v>
      </c>
      <c r="L163" s="30"/>
      <c r="M163" s="157" t="s">
        <v>1</v>
      </c>
      <c r="N163" s="158" t="s">
        <v>42</v>
      </c>
      <c r="O163" s="53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349</v>
      </c>
      <c r="AT163" s="161" t="s">
        <v>139</v>
      </c>
      <c r="AU163" s="161" t="s">
        <v>87</v>
      </c>
      <c r="AY163" s="15" t="s">
        <v>137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5" t="s">
        <v>85</v>
      </c>
      <c r="BK163" s="162">
        <f>ROUND(I163*H163,2)</f>
        <v>0</v>
      </c>
      <c r="BL163" s="15" t="s">
        <v>349</v>
      </c>
      <c r="BM163" s="161" t="s">
        <v>533</v>
      </c>
    </row>
    <row r="164" spans="2:63" s="11" customFormat="1" ht="22.9" customHeight="1">
      <c r="B164" s="136"/>
      <c r="D164" s="137" t="s">
        <v>76</v>
      </c>
      <c r="E164" s="147" t="s">
        <v>352</v>
      </c>
      <c r="F164" s="147" t="s">
        <v>353</v>
      </c>
      <c r="I164" s="139"/>
      <c r="J164" s="148">
        <f>BK164</f>
        <v>0</v>
      </c>
      <c r="L164" s="136"/>
      <c r="M164" s="141"/>
      <c r="N164" s="142"/>
      <c r="O164" s="142"/>
      <c r="P164" s="143">
        <f>P165</f>
        <v>0</v>
      </c>
      <c r="Q164" s="142"/>
      <c r="R164" s="143">
        <f>R165</f>
        <v>0</v>
      </c>
      <c r="S164" s="142"/>
      <c r="T164" s="144">
        <f>T165</f>
        <v>0</v>
      </c>
      <c r="AR164" s="137" t="s">
        <v>156</v>
      </c>
      <c r="AT164" s="145" t="s">
        <v>76</v>
      </c>
      <c r="AU164" s="145" t="s">
        <v>85</v>
      </c>
      <c r="AY164" s="137" t="s">
        <v>137</v>
      </c>
      <c r="BK164" s="146">
        <f>BK165</f>
        <v>0</v>
      </c>
    </row>
    <row r="165" spans="2:65" s="1" customFormat="1" ht="16.5" customHeight="1">
      <c r="B165" s="149"/>
      <c r="C165" s="150" t="s">
        <v>242</v>
      </c>
      <c r="D165" s="150" t="s">
        <v>139</v>
      </c>
      <c r="E165" s="151" t="s">
        <v>355</v>
      </c>
      <c r="F165" s="152" t="s">
        <v>353</v>
      </c>
      <c r="G165" s="153" t="s">
        <v>348</v>
      </c>
      <c r="H165" s="192"/>
      <c r="I165" s="155"/>
      <c r="J165" s="156">
        <f>ROUND(I165*H165,2)</f>
        <v>0</v>
      </c>
      <c r="K165" s="152" t="s">
        <v>143</v>
      </c>
      <c r="L165" s="30"/>
      <c r="M165" s="196" t="s">
        <v>1</v>
      </c>
      <c r="N165" s="197" t="s">
        <v>42</v>
      </c>
      <c r="O165" s="194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AR165" s="161" t="s">
        <v>349</v>
      </c>
      <c r="AT165" s="161" t="s">
        <v>139</v>
      </c>
      <c r="AU165" s="161" t="s">
        <v>87</v>
      </c>
      <c r="AY165" s="15" t="s">
        <v>137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5" t="s">
        <v>85</v>
      </c>
      <c r="BK165" s="162">
        <f>ROUND(I165*H165,2)</f>
        <v>0</v>
      </c>
      <c r="BL165" s="15" t="s">
        <v>349</v>
      </c>
      <c r="BM165" s="161" t="s">
        <v>534</v>
      </c>
    </row>
    <row r="166" spans="2:12" s="1" customFormat="1" ht="6.95" customHeight="1">
      <c r="B166" s="42"/>
      <c r="C166" s="43"/>
      <c r="D166" s="43"/>
      <c r="E166" s="43"/>
      <c r="F166" s="43"/>
      <c r="G166" s="43"/>
      <c r="H166" s="43"/>
      <c r="I166" s="110"/>
      <c r="J166" s="43"/>
      <c r="K166" s="43"/>
      <c r="L166" s="30"/>
    </row>
  </sheetData>
  <sheetProtection password="CC4E" sheet="1" objects="1" scenarios="1"/>
  <protectedRanges>
    <protectedRange sqref="I1:I1048576 E18 J17:J18 H163:H165" name="Oblast1"/>
  </protectedRanges>
  <autoFilter ref="C124:K16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6"/>
  <sheetViews>
    <sheetView showGridLines="0" workbookViewId="0" topLeftCell="A113">
      <selection activeCell="I137" sqref="I13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5" t="s">
        <v>97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87</v>
      </c>
    </row>
    <row r="4" spans="2:46" ht="24.95" customHeight="1">
      <c r="B4" s="18"/>
      <c r="D4" s="19" t="s">
        <v>104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39" t="str">
        <f>'Rekapitulace stavby'!K6</f>
        <v>Dačice - výstavba parkoviště na ulici Berky z Dubé</v>
      </c>
      <c r="F7" s="240"/>
      <c r="G7" s="240"/>
      <c r="H7" s="240"/>
      <c r="L7" s="18"/>
    </row>
    <row r="8" spans="2:12" s="1" customFormat="1" ht="12" customHeight="1">
      <c r="B8" s="30"/>
      <c r="D8" s="25" t="s">
        <v>105</v>
      </c>
      <c r="I8" s="89"/>
      <c r="L8" s="30"/>
    </row>
    <row r="9" spans="2:12" s="1" customFormat="1" ht="36.95" customHeight="1">
      <c r="B9" s="30"/>
      <c r="E9" s="219" t="s">
        <v>535</v>
      </c>
      <c r="F9" s="241"/>
      <c r="G9" s="241"/>
      <c r="H9" s="241"/>
      <c r="I9" s="89"/>
      <c r="L9" s="30"/>
    </row>
    <row r="10" spans="2:12" s="1" customFormat="1" ht="11.25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29. 11. 2019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42" t="str">
        <f>'Rekapitulace stavby'!E14</f>
        <v>Vyplň údaj</v>
      </c>
      <c r="F18" s="222"/>
      <c r="G18" s="222"/>
      <c r="H18" s="222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31</v>
      </c>
      <c r="L20" s="30"/>
    </row>
    <row r="21" spans="2:12" s="1" customFormat="1" ht="18" customHeight="1">
      <c r="B21" s="30"/>
      <c r="E21" s="23" t="s">
        <v>32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34</v>
      </c>
      <c r="I23" s="90" t="s">
        <v>25</v>
      </c>
      <c r="J23" s="23" t="s">
        <v>31</v>
      </c>
      <c r="L23" s="30"/>
    </row>
    <row r="24" spans="2:12" s="1" customFormat="1" ht="18" customHeight="1">
      <c r="B24" s="30"/>
      <c r="E24" s="23" t="s">
        <v>32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226" t="s">
        <v>1</v>
      </c>
      <c r="F27" s="226"/>
      <c r="G27" s="226"/>
      <c r="H27" s="226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37</v>
      </c>
      <c r="I30" s="89"/>
      <c r="J30" s="64">
        <f>ROUND(J125,2)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39</v>
      </c>
      <c r="I32" s="95" t="s">
        <v>38</v>
      </c>
      <c r="J32" s="33" t="s">
        <v>40</v>
      </c>
      <c r="L32" s="30"/>
    </row>
    <row r="33" spans="2:12" s="1" customFormat="1" ht="14.45" customHeight="1">
      <c r="B33" s="30"/>
      <c r="D33" s="96" t="s">
        <v>41</v>
      </c>
      <c r="E33" s="25" t="s">
        <v>42</v>
      </c>
      <c r="F33" s="97">
        <f>ROUND((SUM(BE125:BE185)),2)</f>
        <v>0</v>
      </c>
      <c r="I33" s="98">
        <v>0.21</v>
      </c>
      <c r="J33" s="97">
        <f>ROUND(((SUM(BE125:BE185))*I33),2)</f>
        <v>0</v>
      </c>
      <c r="L33" s="30"/>
    </row>
    <row r="34" spans="2:12" s="1" customFormat="1" ht="14.45" customHeight="1">
      <c r="B34" s="30"/>
      <c r="E34" s="25" t="s">
        <v>43</v>
      </c>
      <c r="F34" s="97">
        <f>ROUND((SUM(BF125:BF185)),2)</f>
        <v>0</v>
      </c>
      <c r="I34" s="98">
        <v>0.15</v>
      </c>
      <c r="J34" s="97">
        <f>ROUND(((SUM(BF125:BF185))*I34),2)</f>
        <v>0</v>
      </c>
      <c r="L34" s="30"/>
    </row>
    <row r="35" spans="2:12" s="1" customFormat="1" ht="14.45" customHeight="1" hidden="1">
      <c r="B35" s="30"/>
      <c r="E35" s="25" t="s">
        <v>44</v>
      </c>
      <c r="F35" s="97">
        <f>ROUND((SUM(BG125:BG185)),2)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97">
        <f>ROUND((SUM(BH125:BH185)),2)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97">
        <f>ROUND((SUM(BI125:BI185)),2)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47</v>
      </c>
      <c r="E39" s="55"/>
      <c r="F39" s="55"/>
      <c r="G39" s="101" t="s">
        <v>48</v>
      </c>
      <c r="H39" s="102" t="s">
        <v>49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50</v>
      </c>
      <c r="E50" s="40"/>
      <c r="F50" s="40"/>
      <c r="G50" s="39" t="s">
        <v>51</v>
      </c>
      <c r="H50" s="40"/>
      <c r="I50" s="106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52</v>
      </c>
      <c r="E61" s="32"/>
      <c r="F61" s="107" t="s">
        <v>53</v>
      </c>
      <c r="G61" s="41" t="s">
        <v>52</v>
      </c>
      <c r="H61" s="32"/>
      <c r="I61" s="108"/>
      <c r="J61" s="109" t="s">
        <v>53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54</v>
      </c>
      <c r="E65" s="40"/>
      <c r="F65" s="40"/>
      <c r="G65" s="39" t="s">
        <v>55</v>
      </c>
      <c r="H65" s="40"/>
      <c r="I65" s="106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52</v>
      </c>
      <c r="E76" s="32"/>
      <c r="F76" s="107" t="s">
        <v>53</v>
      </c>
      <c r="G76" s="41" t="s">
        <v>52</v>
      </c>
      <c r="H76" s="32"/>
      <c r="I76" s="108"/>
      <c r="J76" s="109" t="s">
        <v>53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107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239" t="str">
        <f>E7</f>
        <v>Dačice - výstavba parkoviště na ulici Berky z Dubé</v>
      </c>
      <c r="F85" s="240"/>
      <c r="G85" s="240"/>
      <c r="H85" s="240"/>
      <c r="I85" s="89"/>
      <c r="L85" s="30"/>
    </row>
    <row r="86" spans="2:12" s="1" customFormat="1" ht="12" customHeight="1">
      <c r="B86" s="30"/>
      <c r="C86" s="25" t="s">
        <v>105</v>
      </c>
      <c r="I86" s="89"/>
      <c r="L86" s="30"/>
    </row>
    <row r="87" spans="2:12" s="1" customFormat="1" ht="16.5" customHeight="1">
      <c r="B87" s="30"/>
      <c r="E87" s="219" t="str">
        <f>E9</f>
        <v>IO 301 - Odvodnění</v>
      </c>
      <c r="F87" s="241"/>
      <c r="G87" s="241"/>
      <c r="H87" s="241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Dačice</v>
      </c>
      <c r="I89" s="90" t="s">
        <v>22</v>
      </c>
      <c r="J89" s="50" t="str">
        <f>IF(J12="","",J12)</f>
        <v>29. 11. 2019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Město Dačice</v>
      </c>
      <c r="I91" s="90" t="s">
        <v>30</v>
      </c>
      <c r="J91" s="28" t="str">
        <f>E21</f>
        <v>Agroprojekt Jihlava spol. s.r.o.</v>
      </c>
      <c r="L91" s="30"/>
    </row>
    <row r="92" spans="2:12" s="1" customFormat="1" ht="27.95" customHeight="1">
      <c r="B92" s="30"/>
      <c r="C92" s="25" t="s">
        <v>28</v>
      </c>
      <c r="F92" s="23" t="str">
        <f>IF(E18="","",E18)</f>
        <v>Vyplň údaj</v>
      </c>
      <c r="I92" s="90" t="s">
        <v>34</v>
      </c>
      <c r="J92" s="28" t="str">
        <f>E24</f>
        <v>Agroprojekt Jihlava spol. s.r.o.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108</v>
      </c>
      <c r="D94" s="99"/>
      <c r="E94" s="99"/>
      <c r="F94" s="99"/>
      <c r="G94" s="99"/>
      <c r="H94" s="99"/>
      <c r="I94" s="113"/>
      <c r="J94" s="114" t="s">
        <v>109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110</v>
      </c>
      <c r="I96" s="89"/>
      <c r="J96" s="64">
        <f>J125</f>
        <v>0</v>
      </c>
      <c r="L96" s="30"/>
      <c r="AU96" s="15" t="s">
        <v>111</v>
      </c>
    </row>
    <row r="97" spans="2:12" s="8" customFormat="1" ht="24.95" customHeight="1">
      <c r="B97" s="116"/>
      <c r="D97" s="117" t="s">
        <v>112</v>
      </c>
      <c r="E97" s="118"/>
      <c r="F97" s="118"/>
      <c r="G97" s="118"/>
      <c r="H97" s="118"/>
      <c r="I97" s="119"/>
      <c r="J97" s="120">
        <f>J126</f>
        <v>0</v>
      </c>
      <c r="L97" s="116"/>
    </row>
    <row r="98" spans="2:12" s="9" customFormat="1" ht="19.9" customHeight="1">
      <c r="B98" s="121"/>
      <c r="D98" s="122" t="s">
        <v>113</v>
      </c>
      <c r="E98" s="123"/>
      <c r="F98" s="123"/>
      <c r="G98" s="123"/>
      <c r="H98" s="123"/>
      <c r="I98" s="124"/>
      <c r="J98" s="125">
        <f>J127</f>
        <v>0</v>
      </c>
      <c r="L98" s="121"/>
    </row>
    <row r="99" spans="2:12" s="9" customFormat="1" ht="19.9" customHeight="1">
      <c r="B99" s="121"/>
      <c r="D99" s="122" t="s">
        <v>115</v>
      </c>
      <c r="E99" s="123"/>
      <c r="F99" s="123"/>
      <c r="G99" s="123"/>
      <c r="H99" s="123"/>
      <c r="I99" s="124"/>
      <c r="J99" s="125">
        <f>J148</f>
        <v>0</v>
      </c>
      <c r="L99" s="121"/>
    </row>
    <row r="100" spans="2:12" s="9" customFormat="1" ht="19.9" customHeight="1">
      <c r="B100" s="121"/>
      <c r="D100" s="122" t="s">
        <v>116</v>
      </c>
      <c r="E100" s="123"/>
      <c r="F100" s="123"/>
      <c r="G100" s="123"/>
      <c r="H100" s="123"/>
      <c r="I100" s="124"/>
      <c r="J100" s="125">
        <f>J151</f>
        <v>0</v>
      </c>
      <c r="L100" s="121"/>
    </row>
    <row r="101" spans="2:12" s="9" customFormat="1" ht="19.9" customHeight="1">
      <c r="B101" s="121"/>
      <c r="D101" s="122" t="s">
        <v>536</v>
      </c>
      <c r="E101" s="123"/>
      <c r="F101" s="123"/>
      <c r="G101" s="123"/>
      <c r="H101" s="123"/>
      <c r="I101" s="124"/>
      <c r="J101" s="125">
        <f>J154</f>
        <v>0</v>
      </c>
      <c r="L101" s="121"/>
    </row>
    <row r="102" spans="2:12" s="9" customFormat="1" ht="19.9" customHeight="1">
      <c r="B102" s="121"/>
      <c r="D102" s="122" t="s">
        <v>118</v>
      </c>
      <c r="E102" s="123"/>
      <c r="F102" s="123"/>
      <c r="G102" s="123"/>
      <c r="H102" s="123"/>
      <c r="I102" s="124"/>
      <c r="J102" s="125">
        <f>J179</f>
        <v>0</v>
      </c>
      <c r="L102" s="121"/>
    </row>
    <row r="103" spans="2:12" s="8" customFormat="1" ht="24.95" customHeight="1">
      <c r="B103" s="116"/>
      <c r="D103" s="117" t="s">
        <v>119</v>
      </c>
      <c r="E103" s="118"/>
      <c r="F103" s="118"/>
      <c r="G103" s="118"/>
      <c r="H103" s="118"/>
      <c r="I103" s="119"/>
      <c r="J103" s="120">
        <f>J181</f>
        <v>0</v>
      </c>
      <c r="L103" s="116"/>
    </row>
    <row r="104" spans="2:12" s="9" customFormat="1" ht="19.9" customHeight="1">
      <c r="B104" s="121"/>
      <c r="D104" s="122" t="s">
        <v>120</v>
      </c>
      <c r="E104" s="123"/>
      <c r="F104" s="123"/>
      <c r="G104" s="123"/>
      <c r="H104" s="123"/>
      <c r="I104" s="124"/>
      <c r="J104" s="125">
        <f>J182</f>
        <v>0</v>
      </c>
      <c r="L104" s="121"/>
    </row>
    <row r="105" spans="2:12" s="9" customFormat="1" ht="19.9" customHeight="1">
      <c r="B105" s="121"/>
      <c r="D105" s="122" t="s">
        <v>121</v>
      </c>
      <c r="E105" s="123"/>
      <c r="F105" s="123"/>
      <c r="G105" s="123"/>
      <c r="H105" s="123"/>
      <c r="I105" s="124"/>
      <c r="J105" s="125">
        <f>J184</f>
        <v>0</v>
      </c>
      <c r="L105" s="121"/>
    </row>
    <row r="106" spans="2:12" s="1" customFormat="1" ht="21.75" customHeight="1">
      <c r="B106" s="30"/>
      <c r="I106" s="89"/>
      <c r="L106" s="30"/>
    </row>
    <row r="107" spans="2:12" s="1" customFormat="1" ht="6.95" customHeight="1">
      <c r="B107" s="42"/>
      <c r="C107" s="43"/>
      <c r="D107" s="43"/>
      <c r="E107" s="43"/>
      <c r="F107" s="43"/>
      <c r="G107" s="43"/>
      <c r="H107" s="43"/>
      <c r="I107" s="110"/>
      <c r="J107" s="43"/>
      <c r="K107" s="43"/>
      <c r="L107" s="30"/>
    </row>
    <row r="111" spans="2:12" s="1" customFormat="1" ht="6.95" customHeight="1">
      <c r="B111" s="44"/>
      <c r="C111" s="45"/>
      <c r="D111" s="45"/>
      <c r="E111" s="45"/>
      <c r="F111" s="45"/>
      <c r="G111" s="45"/>
      <c r="H111" s="45"/>
      <c r="I111" s="111"/>
      <c r="J111" s="45"/>
      <c r="K111" s="45"/>
      <c r="L111" s="30"/>
    </row>
    <row r="112" spans="2:12" s="1" customFormat="1" ht="24.95" customHeight="1">
      <c r="B112" s="30"/>
      <c r="C112" s="19" t="s">
        <v>122</v>
      </c>
      <c r="I112" s="89"/>
      <c r="L112" s="30"/>
    </row>
    <row r="113" spans="2:12" s="1" customFormat="1" ht="6.95" customHeight="1">
      <c r="B113" s="30"/>
      <c r="I113" s="89"/>
      <c r="L113" s="30"/>
    </row>
    <row r="114" spans="2:12" s="1" customFormat="1" ht="12" customHeight="1">
      <c r="B114" s="30"/>
      <c r="C114" s="25" t="s">
        <v>16</v>
      </c>
      <c r="I114" s="89"/>
      <c r="L114" s="30"/>
    </row>
    <row r="115" spans="2:12" s="1" customFormat="1" ht="16.5" customHeight="1">
      <c r="B115" s="30"/>
      <c r="E115" s="239" t="str">
        <f>E7</f>
        <v>Dačice - výstavba parkoviště na ulici Berky z Dubé</v>
      </c>
      <c r="F115" s="240"/>
      <c r="G115" s="240"/>
      <c r="H115" s="240"/>
      <c r="I115" s="89"/>
      <c r="L115" s="30"/>
    </row>
    <row r="116" spans="2:12" s="1" customFormat="1" ht="12" customHeight="1">
      <c r="B116" s="30"/>
      <c r="C116" s="25" t="s">
        <v>105</v>
      </c>
      <c r="I116" s="89"/>
      <c r="L116" s="30"/>
    </row>
    <row r="117" spans="2:12" s="1" customFormat="1" ht="16.5" customHeight="1">
      <c r="B117" s="30"/>
      <c r="E117" s="219" t="str">
        <f>E9</f>
        <v>IO 301 - Odvodnění</v>
      </c>
      <c r="F117" s="241"/>
      <c r="G117" s="241"/>
      <c r="H117" s="241"/>
      <c r="I117" s="89"/>
      <c r="L117" s="30"/>
    </row>
    <row r="118" spans="2:12" s="1" customFormat="1" ht="6.95" customHeight="1">
      <c r="B118" s="30"/>
      <c r="I118" s="89"/>
      <c r="L118" s="30"/>
    </row>
    <row r="119" spans="2:12" s="1" customFormat="1" ht="12" customHeight="1">
      <c r="B119" s="30"/>
      <c r="C119" s="25" t="s">
        <v>20</v>
      </c>
      <c r="F119" s="23" t="str">
        <f>F12</f>
        <v>Dačice</v>
      </c>
      <c r="I119" s="90" t="s">
        <v>22</v>
      </c>
      <c r="J119" s="50" t="str">
        <f>IF(J12="","",J12)</f>
        <v>29. 11. 2019</v>
      </c>
      <c r="L119" s="30"/>
    </row>
    <row r="120" spans="2:12" s="1" customFormat="1" ht="6.95" customHeight="1">
      <c r="B120" s="30"/>
      <c r="I120" s="89"/>
      <c r="L120" s="30"/>
    </row>
    <row r="121" spans="2:12" s="1" customFormat="1" ht="27.95" customHeight="1">
      <c r="B121" s="30"/>
      <c r="C121" s="25" t="s">
        <v>24</v>
      </c>
      <c r="F121" s="23" t="str">
        <f>E15</f>
        <v>Město Dačice</v>
      </c>
      <c r="I121" s="90" t="s">
        <v>30</v>
      </c>
      <c r="J121" s="28" t="str">
        <f>E21</f>
        <v>Agroprojekt Jihlava spol. s.r.o.</v>
      </c>
      <c r="L121" s="30"/>
    </row>
    <row r="122" spans="2:12" s="1" customFormat="1" ht="27.95" customHeight="1">
      <c r="B122" s="30"/>
      <c r="C122" s="25" t="s">
        <v>28</v>
      </c>
      <c r="F122" s="23" t="str">
        <f>IF(E18="","",E18)</f>
        <v>Vyplň údaj</v>
      </c>
      <c r="I122" s="90" t="s">
        <v>34</v>
      </c>
      <c r="J122" s="28" t="str">
        <f>E24</f>
        <v>Agroprojekt Jihlava spol. s.r.o.</v>
      </c>
      <c r="L122" s="30"/>
    </row>
    <row r="123" spans="2:12" s="1" customFormat="1" ht="10.35" customHeight="1">
      <c r="B123" s="30"/>
      <c r="I123" s="89"/>
      <c r="L123" s="30"/>
    </row>
    <row r="124" spans="2:20" s="10" customFormat="1" ht="29.25" customHeight="1">
      <c r="B124" s="126"/>
      <c r="C124" s="127" t="s">
        <v>123</v>
      </c>
      <c r="D124" s="128" t="s">
        <v>62</v>
      </c>
      <c r="E124" s="128" t="s">
        <v>58</v>
      </c>
      <c r="F124" s="128" t="s">
        <v>59</v>
      </c>
      <c r="G124" s="128" t="s">
        <v>124</v>
      </c>
      <c r="H124" s="128" t="s">
        <v>125</v>
      </c>
      <c r="I124" s="129" t="s">
        <v>126</v>
      </c>
      <c r="J124" s="130" t="s">
        <v>109</v>
      </c>
      <c r="K124" s="131" t="s">
        <v>127</v>
      </c>
      <c r="L124" s="126"/>
      <c r="M124" s="57" t="s">
        <v>1</v>
      </c>
      <c r="N124" s="58" t="s">
        <v>41</v>
      </c>
      <c r="O124" s="58" t="s">
        <v>128</v>
      </c>
      <c r="P124" s="58" t="s">
        <v>129</v>
      </c>
      <c r="Q124" s="58" t="s">
        <v>130</v>
      </c>
      <c r="R124" s="58" t="s">
        <v>131</v>
      </c>
      <c r="S124" s="58" t="s">
        <v>132</v>
      </c>
      <c r="T124" s="59" t="s">
        <v>133</v>
      </c>
    </row>
    <row r="125" spans="2:63" s="1" customFormat="1" ht="22.9" customHeight="1">
      <c r="B125" s="30"/>
      <c r="C125" s="62" t="s">
        <v>134</v>
      </c>
      <c r="I125" s="89"/>
      <c r="J125" s="132">
        <f>BK125</f>
        <v>0</v>
      </c>
      <c r="L125" s="30"/>
      <c r="M125" s="60"/>
      <c r="N125" s="51"/>
      <c r="O125" s="51"/>
      <c r="P125" s="133">
        <f>P126+P181</f>
        <v>0</v>
      </c>
      <c r="Q125" s="51"/>
      <c r="R125" s="133">
        <f>R126+R181</f>
        <v>23.845864</v>
      </c>
      <c r="S125" s="51"/>
      <c r="T125" s="134">
        <f>T126+T181</f>
        <v>0</v>
      </c>
      <c r="AT125" s="15" t="s">
        <v>76</v>
      </c>
      <c r="AU125" s="15" t="s">
        <v>111</v>
      </c>
      <c r="BK125" s="135">
        <f>BK126+BK181</f>
        <v>0</v>
      </c>
    </row>
    <row r="126" spans="2:63" s="11" customFormat="1" ht="25.9" customHeight="1">
      <c r="B126" s="136"/>
      <c r="D126" s="137" t="s">
        <v>76</v>
      </c>
      <c r="E126" s="138" t="s">
        <v>135</v>
      </c>
      <c r="F126" s="138" t="s">
        <v>136</v>
      </c>
      <c r="I126" s="139"/>
      <c r="J126" s="140">
        <f>BK126</f>
        <v>0</v>
      </c>
      <c r="L126" s="136"/>
      <c r="M126" s="141"/>
      <c r="N126" s="142"/>
      <c r="O126" s="142"/>
      <c r="P126" s="143">
        <f>P127+P148+P151+P154+P179</f>
        <v>0</v>
      </c>
      <c r="Q126" s="142"/>
      <c r="R126" s="143">
        <f>R127+R148+R151+R154+R179</f>
        <v>23.845864</v>
      </c>
      <c r="S126" s="142"/>
      <c r="T126" s="144">
        <f>T127+T148+T151+T154+T179</f>
        <v>0</v>
      </c>
      <c r="AR126" s="137" t="s">
        <v>85</v>
      </c>
      <c r="AT126" s="145" t="s">
        <v>76</v>
      </c>
      <c r="AU126" s="145" t="s">
        <v>77</v>
      </c>
      <c r="AY126" s="137" t="s">
        <v>137</v>
      </c>
      <c r="BK126" s="146">
        <f>BK127+BK148+BK151+BK154+BK179</f>
        <v>0</v>
      </c>
    </row>
    <row r="127" spans="2:63" s="11" customFormat="1" ht="22.9" customHeight="1">
      <c r="B127" s="136"/>
      <c r="D127" s="137" t="s">
        <v>76</v>
      </c>
      <c r="E127" s="147" t="s">
        <v>85</v>
      </c>
      <c r="F127" s="147" t="s">
        <v>138</v>
      </c>
      <c r="I127" s="139"/>
      <c r="J127" s="148">
        <f>BK127</f>
        <v>0</v>
      </c>
      <c r="L127" s="136"/>
      <c r="M127" s="141"/>
      <c r="N127" s="142"/>
      <c r="O127" s="142"/>
      <c r="P127" s="143">
        <f>SUM(P128:P147)</f>
        <v>0</v>
      </c>
      <c r="Q127" s="142"/>
      <c r="R127" s="143">
        <f>SUM(R128:R147)</f>
        <v>20.802</v>
      </c>
      <c r="S127" s="142"/>
      <c r="T127" s="144">
        <f>SUM(T128:T147)</f>
        <v>0</v>
      </c>
      <c r="AR127" s="137" t="s">
        <v>85</v>
      </c>
      <c r="AT127" s="145" t="s">
        <v>76</v>
      </c>
      <c r="AU127" s="145" t="s">
        <v>85</v>
      </c>
      <c r="AY127" s="137" t="s">
        <v>137</v>
      </c>
      <c r="BK127" s="146">
        <f>SUM(BK128:BK147)</f>
        <v>0</v>
      </c>
    </row>
    <row r="128" spans="2:65" s="1" customFormat="1" ht="24" customHeight="1">
      <c r="B128" s="149"/>
      <c r="C128" s="150" t="s">
        <v>85</v>
      </c>
      <c r="D128" s="150" t="s">
        <v>139</v>
      </c>
      <c r="E128" s="151" t="s">
        <v>537</v>
      </c>
      <c r="F128" s="152" t="s">
        <v>538</v>
      </c>
      <c r="G128" s="153" t="s">
        <v>163</v>
      </c>
      <c r="H128" s="154">
        <v>1.344</v>
      </c>
      <c r="I128" s="155"/>
      <c r="J128" s="156">
        <f>ROUND(I128*H128,2)</f>
        <v>0</v>
      </c>
      <c r="K128" s="152" t="s">
        <v>143</v>
      </c>
      <c r="L128" s="30"/>
      <c r="M128" s="157" t="s">
        <v>1</v>
      </c>
      <c r="N128" s="158" t="s">
        <v>42</v>
      </c>
      <c r="O128" s="53"/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61" t="s">
        <v>144</v>
      </c>
      <c r="AT128" s="161" t="s">
        <v>139</v>
      </c>
      <c r="AU128" s="161" t="s">
        <v>87</v>
      </c>
      <c r="AY128" s="15" t="s">
        <v>137</v>
      </c>
      <c r="BE128" s="162">
        <f>IF(N128="základní",J128,0)</f>
        <v>0</v>
      </c>
      <c r="BF128" s="162">
        <f>IF(N128="snížená",J128,0)</f>
        <v>0</v>
      </c>
      <c r="BG128" s="162">
        <f>IF(N128="zákl. přenesená",J128,0)</f>
        <v>0</v>
      </c>
      <c r="BH128" s="162">
        <f>IF(N128="sníž. přenesená",J128,0)</f>
        <v>0</v>
      </c>
      <c r="BI128" s="162">
        <f>IF(N128="nulová",J128,0)</f>
        <v>0</v>
      </c>
      <c r="BJ128" s="15" t="s">
        <v>85</v>
      </c>
      <c r="BK128" s="162">
        <f>ROUND(I128*H128,2)</f>
        <v>0</v>
      </c>
      <c r="BL128" s="15" t="s">
        <v>144</v>
      </c>
      <c r="BM128" s="161" t="s">
        <v>539</v>
      </c>
    </row>
    <row r="129" spans="2:51" s="12" customFormat="1" ht="11.25">
      <c r="B129" s="163"/>
      <c r="D129" s="164" t="s">
        <v>165</v>
      </c>
      <c r="E129" s="165" t="s">
        <v>1</v>
      </c>
      <c r="F129" s="166" t="s">
        <v>540</v>
      </c>
      <c r="H129" s="167">
        <v>0.576</v>
      </c>
      <c r="I129" s="168"/>
      <c r="L129" s="163"/>
      <c r="M129" s="169"/>
      <c r="N129" s="170"/>
      <c r="O129" s="170"/>
      <c r="P129" s="170"/>
      <c r="Q129" s="170"/>
      <c r="R129" s="170"/>
      <c r="S129" s="170"/>
      <c r="T129" s="171"/>
      <c r="AT129" s="165" t="s">
        <v>165</v>
      </c>
      <c r="AU129" s="165" t="s">
        <v>87</v>
      </c>
      <c r="AV129" s="12" t="s">
        <v>87</v>
      </c>
      <c r="AW129" s="12" t="s">
        <v>33</v>
      </c>
      <c r="AX129" s="12" t="s">
        <v>77</v>
      </c>
      <c r="AY129" s="165" t="s">
        <v>137</v>
      </c>
    </row>
    <row r="130" spans="2:51" s="12" customFormat="1" ht="11.25">
      <c r="B130" s="163"/>
      <c r="D130" s="164" t="s">
        <v>165</v>
      </c>
      <c r="E130" s="165" t="s">
        <v>1</v>
      </c>
      <c r="F130" s="166" t="s">
        <v>541</v>
      </c>
      <c r="H130" s="167">
        <v>0.768</v>
      </c>
      <c r="I130" s="168"/>
      <c r="L130" s="163"/>
      <c r="M130" s="169"/>
      <c r="N130" s="170"/>
      <c r="O130" s="170"/>
      <c r="P130" s="170"/>
      <c r="Q130" s="170"/>
      <c r="R130" s="170"/>
      <c r="S130" s="170"/>
      <c r="T130" s="171"/>
      <c r="AT130" s="165" t="s">
        <v>165</v>
      </c>
      <c r="AU130" s="165" t="s">
        <v>87</v>
      </c>
      <c r="AV130" s="12" t="s">
        <v>87</v>
      </c>
      <c r="AW130" s="12" t="s">
        <v>33</v>
      </c>
      <c r="AX130" s="12" t="s">
        <v>77</v>
      </c>
      <c r="AY130" s="165" t="s">
        <v>137</v>
      </c>
    </row>
    <row r="131" spans="2:51" s="13" customFormat="1" ht="11.25">
      <c r="B131" s="172"/>
      <c r="D131" s="164" t="s">
        <v>165</v>
      </c>
      <c r="E131" s="173" t="s">
        <v>1</v>
      </c>
      <c r="F131" s="174" t="s">
        <v>168</v>
      </c>
      <c r="H131" s="175">
        <v>1.3439999999999999</v>
      </c>
      <c r="I131" s="176"/>
      <c r="L131" s="172"/>
      <c r="M131" s="177"/>
      <c r="N131" s="178"/>
      <c r="O131" s="178"/>
      <c r="P131" s="178"/>
      <c r="Q131" s="178"/>
      <c r="R131" s="178"/>
      <c r="S131" s="178"/>
      <c r="T131" s="179"/>
      <c r="AT131" s="173" t="s">
        <v>165</v>
      </c>
      <c r="AU131" s="173" t="s">
        <v>87</v>
      </c>
      <c r="AV131" s="13" t="s">
        <v>144</v>
      </c>
      <c r="AW131" s="13" t="s">
        <v>33</v>
      </c>
      <c r="AX131" s="13" t="s">
        <v>85</v>
      </c>
      <c r="AY131" s="173" t="s">
        <v>137</v>
      </c>
    </row>
    <row r="132" spans="2:65" s="1" customFormat="1" ht="24" customHeight="1">
      <c r="B132" s="149"/>
      <c r="C132" s="150" t="s">
        <v>87</v>
      </c>
      <c r="D132" s="150" t="s">
        <v>139</v>
      </c>
      <c r="E132" s="151" t="s">
        <v>542</v>
      </c>
      <c r="F132" s="152" t="s">
        <v>543</v>
      </c>
      <c r="G132" s="153" t="s">
        <v>163</v>
      </c>
      <c r="H132" s="154">
        <v>14.184</v>
      </c>
      <c r="I132" s="155"/>
      <c r="J132" s="156">
        <f>ROUND(I132*H132,2)</f>
        <v>0</v>
      </c>
      <c r="K132" s="152" t="s">
        <v>143</v>
      </c>
      <c r="L132" s="30"/>
      <c r="M132" s="157" t="s">
        <v>1</v>
      </c>
      <c r="N132" s="158" t="s">
        <v>42</v>
      </c>
      <c r="O132" s="53"/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AR132" s="161" t="s">
        <v>144</v>
      </c>
      <c r="AT132" s="161" t="s">
        <v>139</v>
      </c>
      <c r="AU132" s="161" t="s">
        <v>87</v>
      </c>
      <c r="AY132" s="15" t="s">
        <v>137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5" t="s">
        <v>85</v>
      </c>
      <c r="BK132" s="162">
        <f>ROUND(I132*H132,2)</f>
        <v>0</v>
      </c>
      <c r="BL132" s="15" t="s">
        <v>144</v>
      </c>
      <c r="BM132" s="161" t="s">
        <v>544</v>
      </c>
    </row>
    <row r="133" spans="2:47" s="1" customFormat="1" ht="58.5">
      <c r="B133" s="30"/>
      <c r="D133" s="164" t="s">
        <v>182</v>
      </c>
      <c r="F133" s="180" t="s">
        <v>545</v>
      </c>
      <c r="I133" s="89"/>
      <c r="L133" s="30"/>
      <c r="M133" s="181"/>
      <c r="N133" s="53"/>
      <c r="O133" s="53"/>
      <c r="P133" s="53"/>
      <c r="Q133" s="53"/>
      <c r="R133" s="53"/>
      <c r="S133" s="53"/>
      <c r="T133" s="54"/>
      <c r="AT133" s="15" t="s">
        <v>182</v>
      </c>
      <c r="AU133" s="15" t="s">
        <v>87</v>
      </c>
    </row>
    <row r="134" spans="2:51" s="12" customFormat="1" ht="11.25">
      <c r="B134" s="163"/>
      <c r="D134" s="164" t="s">
        <v>165</v>
      </c>
      <c r="E134" s="165" t="s">
        <v>1</v>
      </c>
      <c r="F134" s="166" t="s">
        <v>546</v>
      </c>
      <c r="H134" s="167">
        <v>9.504</v>
      </c>
      <c r="I134" s="168"/>
      <c r="L134" s="163"/>
      <c r="M134" s="169"/>
      <c r="N134" s="170"/>
      <c r="O134" s="170"/>
      <c r="P134" s="170"/>
      <c r="Q134" s="170"/>
      <c r="R134" s="170"/>
      <c r="S134" s="170"/>
      <c r="T134" s="171"/>
      <c r="AT134" s="165" t="s">
        <v>165</v>
      </c>
      <c r="AU134" s="165" t="s">
        <v>87</v>
      </c>
      <c r="AV134" s="12" t="s">
        <v>87</v>
      </c>
      <c r="AW134" s="12" t="s">
        <v>33</v>
      </c>
      <c r="AX134" s="12" t="s">
        <v>77</v>
      </c>
      <c r="AY134" s="165" t="s">
        <v>137</v>
      </c>
    </row>
    <row r="135" spans="2:51" s="12" customFormat="1" ht="11.25">
      <c r="B135" s="163"/>
      <c r="D135" s="164" t="s">
        <v>165</v>
      </c>
      <c r="E135" s="165" t="s">
        <v>1</v>
      </c>
      <c r="F135" s="166" t="s">
        <v>547</v>
      </c>
      <c r="H135" s="167">
        <v>4.68</v>
      </c>
      <c r="I135" s="168"/>
      <c r="L135" s="163"/>
      <c r="M135" s="169"/>
      <c r="N135" s="170"/>
      <c r="O135" s="170"/>
      <c r="P135" s="170"/>
      <c r="Q135" s="170"/>
      <c r="R135" s="170"/>
      <c r="S135" s="170"/>
      <c r="T135" s="171"/>
      <c r="AT135" s="165" t="s">
        <v>165</v>
      </c>
      <c r="AU135" s="165" t="s">
        <v>87</v>
      </c>
      <c r="AV135" s="12" t="s">
        <v>87</v>
      </c>
      <c r="AW135" s="12" t="s">
        <v>33</v>
      </c>
      <c r="AX135" s="12" t="s">
        <v>77</v>
      </c>
      <c r="AY135" s="165" t="s">
        <v>137</v>
      </c>
    </row>
    <row r="136" spans="2:51" s="13" customFormat="1" ht="11.25">
      <c r="B136" s="172"/>
      <c r="D136" s="164" t="s">
        <v>165</v>
      </c>
      <c r="E136" s="173" t="s">
        <v>1</v>
      </c>
      <c r="F136" s="174" t="s">
        <v>168</v>
      </c>
      <c r="H136" s="175">
        <v>14.184</v>
      </c>
      <c r="I136" s="176"/>
      <c r="L136" s="172"/>
      <c r="M136" s="177"/>
      <c r="N136" s="178"/>
      <c r="O136" s="178"/>
      <c r="P136" s="178"/>
      <c r="Q136" s="178"/>
      <c r="R136" s="178"/>
      <c r="S136" s="178"/>
      <c r="T136" s="179"/>
      <c r="AT136" s="173" t="s">
        <v>165</v>
      </c>
      <c r="AU136" s="173" t="s">
        <v>87</v>
      </c>
      <c r="AV136" s="13" t="s">
        <v>144</v>
      </c>
      <c r="AW136" s="13" t="s">
        <v>33</v>
      </c>
      <c r="AX136" s="13" t="s">
        <v>85</v>
      </c>
      <c r="AY136" s="173" t="s">
        <v>137</v>
      </c>
    </row>
    <row r="137" spans="2:65" s="1" customFormat="1" ht="24" customHeight="1">
      <c r="B137" s="149"/>
      <c r="C137" s="150" t="s">
        <v>149</v>
      </c>
      <c r="D137" s="150" t="s">
        <v>139</v>
      </c>
      <c r="E137" s="151" t="s">
        <v>194</v>
      </c>
      <c r="F137" s="152" t="s">
        <v>195</v>
      </c>
      <c r="G137" s="153" t="s">
        <v>163</v>
      </c>
      <c r="H137" s="154">
        <v>15.528</v>
      </c>
      <c r="I137" s="155"/>
      <c r="J137" s="156">
        <f>ROUND(I137*H137,2)</f>
        <v>0</v>
      </c>
      <c r="K137" s="152" t="s">
        <v>143</v>
      </c>
      <c r="L137" s="30"/>
      <c r="M137" s="157" t="s">
        <v>1</v>
      </c>
      <c r="N137" s="158" t="s">
        <v>42</v>
      </c>
      <c r="O137" s="53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61" t="s">
        <v>144</v>
      </c>
      <c r="AT137" s="161" t="s">
        <v>139</v>
      </c>
      <c r="AU137" s="161" t="s">
        <v>87</v>
      </c>
      <c r="AY137" s="15" t="s">
        <v>137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5" t="s">
        <v>85</v>
      </c>
      <c r="BK137" s="162">
        <f>ROUND(I137*H137,2)</f>
        <v>0</v>
      </c>
      <c r="BL137" s="15" t="s">
        <v>144</v>
      </c>
      <c r="BM137" s="161" t="s">
        <v>548</v>
      </c>
    </row>
    <row r="138" spans="2:51" s="12" customFormat="1" ht="11.25">
      <c r="B138" s="163"/>
      <c r="D138" s="164" t="s">
        <v>165</v>
      </c>
      <c r="E138" s="165" t="s">
        <v>1</v>
      </c>
      <c r="F138" s="166" t="s">
        <v>549</v>
      </c>
      <c r="H138" s="167">
        <v>15.528</v>
      </c>
      <c r="I138" s="168"/>
      <c r="L138" s="163"/>
      <c r="M138" s="169"/>
      <c r="N138" s="170"/>
      <c r="O138" s="170"/>
      <c r="P138" s="170"/>
      <c r="Q138" s="170"/>
      <c r="R138" s="170"/>
      <c r="S138" s="170"/>
      <c r="T138" s="171"/>
      <c r="AT138" s="165" t="s">
        <v>165</v>
      </c>
      <c r="AU138" s="165" t="s">
        <v>87</v>
      </c>
      <c r="AV138" s="12" t="s">
        <v>87</v>
      </c>
      <c r="AW138" s="12" t="s">
        <v>33</v>
      </c>
      <c r="AX138" s="12" t="s">
        <v>85</v>
      </c>
      <c r="AY138" s="165" t="s">
        <v>137</v>
      </c>
    </row>
    <row r="139" spans="2:65" s="1" customFormat="1" ht="16.5" customHeight="1">
      <c r="B139" s="149"/>
      <c r="C139" s="150" t="s">
        <v>144</v>
      </c>
      <c r="D139" s="150" t="s">
        <v>139</v>
      </c>
      <c r="E139" s="151" t="s">
        <v>198</v>
      </c>
      <c r="F139" s="152" t="s">
        <v>199</v>
      </c>
      <c r="G139" s="153" t="s">
        <v>163</v>
      </c>
      <c r="H139" s="154">
        <v>15.528</v>
      </c>
      <c r="I139" s="155"/>
      <c r="J139" s="156">
        <f>ROUND(I139*H139,2)</f>
        <v>0</v>
      </c>
      <c r="K139" s="152" t="s">
        <v>143</v>
      </c>
      <c r="L139" s="30"/>
      <c r="M139" s="157" t="s">
        <v>1</v>
      </c>
      <c r="N139" s="158" t="s">
        <v>42</v>
      </c>
      <c r="O139" s="53"/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61" t="s">
        <v>144</v>
      </c>
      <c r="AT139" s="161" t="s">
        <v>139</v>
      </c>
      <c r="AU139" s="161" t="s">
        <v>87</v>
      </c>
      <c r="AY139" s="15" t="s">
        <v>137</v>
      </c>
      <c r="BE139" s="162">
        <f>IF(N139="základní",J139,0)</f>
        <v>0</v>
      </c>
      <c r="BF139" s="162">
        <f>IF(N139="snížená",J139,0)</f>
        <v>0</v>
      </c>
      <c r="BG139" s="162">
        <f>IF(N139="zákl. přenesená",J139,0)</f>
        <v>0</v>
      </c>
      <c r="BH139" s="162">
        <f>IF(N139="sníž. přenesená",J139,0)</f>
        <v>0</v>
      </c>
      <c r="BI139" s="162">
        <f>IF(N139="nulová",J139,0)</f>
        <v>0</v>
      </c>
      <c r="BJ139" s="15" t="s">
        <v>85</v>
      </c>
      <c r="BK139" s="162">
        <f>ROUND(I139*H139,2)</f>
        <v>0</v>
      </c>
      <c r="BL139" s="15" t="s">
        <v>144</v>
      </c>
      <c r="BM139" s="161" t="s">
        <v>550</v>
      </c>
    </row>
    <row r="140" spans="2:65" s="1" customFormat="1" ht="24" customHeight="1">
      <c r="B140" s="149"/>
      <c r="C140" s="150" t="s">
        <v>156</v>
      </c>
      <c r="D140" s="150" t="s">
        <v>139</v>
      </c>
      <c r="E140" s="151" t="s">
        <v>202</v>
      </c>
      <c r="F140" s="152" t="s">
        <v>203</v>
      </c>
      <c r="G140" s="153" t="s">
        <v>204</v>
      </c>
      <c r="H140" s="154">
        <v>27.95</v>
      </c>
      <c r="I140" s="155"/>
      <c r="J140" s="156">
        <f>ROUND(I140*H140,2)</f>
        <v>0</v>
      </c>
      <c r="K140" s="152" t="s">
        <v>143</v>
      </c>
      <c r="L140" s="30"/>
      <c r="M140" s="157" t="s">
        <v>1</v>
      </c>
      <c r="N140" s="158" t="s">
        <v>42</v>
      </c>
      <c r="O140" s="53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61" t="s">
        <v>144</v>
      </c>
      <c r="AT140" s="161" t="s">
        <v>139</v>
      </c>
      <c r="AU140" s="161" t="s">
        <v>87</v>
      </c>
      <c r="AY140" s="15" t="s">
        <v>137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5" t="s">
        <v>85</v>
      </c>
      <c r="BK140" s="162">
        <f>ROUND(I140*H140,2)</f>
        <v>0</v>
      </c>
      <c r="BL140" s="15" t="s">
        <v>144</v>
      </c>
      <c r="BM140" s="161" t="s">
        <v>551</v>
      </c>
    </row>
    <row r="141" spans="2:51" s="12" customFormat="1" ht="11.25">
      <c r="B141" s="163"/>
      <c r="D141" s="164" t="s">
        <v>165</v>
      </c>
      <c r="E141" s="165" t="s">
        <v>1</v>
      </c>
      <c r="F141" s="166" t="s">
        <v>552</v>
      </c>
      <c r="H141" s="167">
        <v>27.95</v>
      </c>
      <c r="I141" s="168"/>
      <c r="L141" s="163"/>
      <c r="M141" s="169"/>
      <c r="N141" s="170"/>
      <c r="O141" s="170"/>
      <c r="P141" s="170"/>
      <c r="Q141" s="170"/>
      <c r="R141" s="170"/>
      <c r="S141" s="170"/>
      <c r="T141" s="171"/>
      <c r="AT141" s="165" t="s">
        <v>165</v>
      </c>
      <c r="AU141" s="165" t="s">
        <v>87</v>
      </c>
      <c r="AV141" s="12" t="s">
        <v>87</v>
      </c>
      <c r="AW141" s="12" t="s">
        <v>33</v>
      </c>
      <c r="AX141" s="12" t="s">
        <v>85</v>
      </c>
      <c r="AY141" s="165" t="s">
        <v>137</v>
      </c>
    </row>
    <row r="142" spans="2:65" s="1" customFormat="1" ht="24" customHeight="1">
      <c r="B142" s="149"/>
      <c r="C142" s="150" t="s">
        <v>160</v>
      </c>
      <c r="D142" s="150" t="s">
        <v>139</v>
      </c>
      <c r="E142" s="151" t="s">
        <v>553</v>
      </c>
      <c r="F142" s="152" t="s">
        <v>554</v>
      </c>
      <c r="G142" s="153" t="s">
        <v>163</v>
      </c>
      <c r="H142" s="154">
        <v>10.401</v>
      </c>
      <c r="I142" s="155"/>
      <c r="J142" s="156">
        <f>ROUND(I142*H142,2)</f>
        <v>0</v>
      </c>
      <c r="K142" s="152" t="s">
        <v>143</v>
      </c>
      <c r="L142" s="30"/>
      <c r="M142" s="157" t="s">
        <v>1</v>
      </c>
      <c r="N142" s="158" t="s">
        <v>42</v>
      </c>
      <c r="O142" s="53"/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61" t="s">
        <v>144</v>
      </c>
      <c r="AT142" s="161" t="s">
        <v>139</v>
      </c>
      <c r="AU142" s="161" t="s">
        <v>87</v>
      </c>
      <c r="AY142" s="15" t="s">
        <v>137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5" t="s">
        <v>85</v>
      </c>
      <c r="BK142" s="162">
        <f>ROUND(I142*H142,2)</f>
        <v>0</v>
      </c>
      <c r="BL142" s="15" t="s">
        <v>144</v>
      </c>
      <c r="BM142" s="161" t="s">
        <v>555</v>
      </c>
    </row>
    <row r="143" spans="2:51" s="12" customFormat="1" ht="11.25">
      <c r="B143" s="163"/>
      <c r="D143" s="164" t="s">
        <v>165</v>
      </c>
      <c r="E143" s="165" t="s">
        <v>1</v>
      </c>
      <c r="F143" s="166" t="s">
        <v>556</v>
      </c>
      <c r="H143" s="167">
        <v>10.401</v>
      </c>
      <c r="I143" s="168"/>
      <c r="L143" s="163"/>
      <c r="M143" s="169"/>
      <c r="N143" s="170"/>
      <c r="O143" s="170"/>
      <c r="P143" s="170"/>
      <c r="Q143" s="170"/>
      <c r="R143" s="170"/>
      <c r="S143" s="170"/>
      <c r="T143" s="171"/>
      <c r="AT143" s="165" t="s">
        <v>165</v>
      </c>
      <c r="AU143" s="165" t="s">
        <v>87</v>
      </c>
      <c r="AV143" s="12" t="s">
        <v>87</v>
      </c>
      <c r="AW143" s="12" t="s">
        <v>33</v>
      </c>
      <c r="AX143" s="12" t="s">
        <v>85</v>
      </c>
      <c r="AY143" s="165" t="s">
        <v>137</v>
      </c>
    </row>
    <row r="144" spans="2:65" s="1" customFormat="1" ht="16.5" customHeight="1">
      <c r="B144" s="149"/>
      <c r="C144" s="182" t="s">
        <v>169</v>
      </c>
      <c r="D144" s="182" t="s">
        <v>218</v>
      </c>
      <c r="E144" s="183" t="s">
        <v>557</v>
      </c>
      <c r="F144" s="184" t="s">
        <v>558</v>
      </c>
      <c r="G144" s="185" t="s">
        <v>204</v>
      </c>
      <c r="H144" s="186">
        <v>20.802</v>
      </c>
      <c r="I144" s="187"/>
      <c r="J144" s="188">
        <f>ROUND(I144*H144,2)</f>
        <v>0</v>
      </c>
      <c r="K144" s="184" t="s">
        <v>143</v>
      </c>
      <c r="L144" s="189"/>
      <c r="M144" s="190" t="s">
        <v>1</v>
      </c>
      <c r="N144" s="191" t="s">
        <v>42</v>
      </c>
      <c r="O144" s="53"/>
      <c r="P144" s="159">
        <f>O144*H144</f>
        <v>0</v>
      </c>
      <c r="Q144" s="159">
        <v>1</v>
      </c>
      <c r="R144" s="159">
        <f>Q144*H144</f>
        <v>20.802</v>
      </c>
      <c r="S144" s="159">
        <v>0</v>
      </c>
      <c r="T144" s="160">
        <f>S144*H144</f>
        <v>0</v>
      </c>
      <c r="AR144" s="161" t="s">
        <v>174</v>
      </c>
      <c r="AT144" s="161" t="s">
        <v>218</v>
      </c>
      <c r="AU144" s="161" t="s">
        <v>87</v>
      </c>
      <c r="AY144" s="15" t="s">
        <v>137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5" t="s">
        <v>85</v>
      </c>
      <c r="BK144" s="162">
        <f>ROUND(I144*H144,2)</f>
        <v>0</v>
      </c>
      <c r="BL144" s="15" t="s">
        <v>144</v>
      </c>
      <c r="BM144" s="161" t="s">
        <v>559</v>
      </c>
    </row>
    <row r="145" spans="2:51" s="12" customFormat="1" ht="11.25">
      <c r="B145" s="163"/>
      <c r="D145" s="164" t="s">
        <v>165</v>
      </c>
      <c r="F145" s="166" t="s">
        <v>560</v>
      </c>
      <c r="H145" s="167">
        <v>20.802</v>
      </c>
      <c r="I145" s="168"/>
      <c r="L145" s="163"/>
      <c r="M145" s="169"/>
      <c r="N145" s="170"/>
      <c r="O145" s="170"/>
      <c r="P145" s="170"/>
      <c r="Q145" s="170"/>
      <c r="R145" s="170"/>
      <c r="S145" s="170"/>
      <c r="T145" s="171"/>
      <c r="AT145" s="165" t="s">
        <v>165</v>
      </c>
      <c r="AU145" s="165" t="s">
        <v>87</v>
      </c>
      <c r="AV145" s="12" t="s">
        <v>87</v>
      </c>
      <c r="AW145" s="12" t="s">
        <v>3</v>
      </c>
      <c r="AX145" s="12" t="s">
        <v>85</v>
      </c>
      <c r="AY145" s="165" t="s">
        <v>137</v>
      </c>
    </row>
    <row r="146" spans="2:65" s="1" customFormat="1" ht="24" customHeight="1">
      <c r="B146" s="149"/>
      <c r="C146" s="150" t="s">
        <v>174</v>
      </c>
      <c r="D146" s="150" t="s">
        <v>139</v>
      </c>
      <c r="E146" s="151" t="s">
        <v>561</v>
      </c>
      <c r="F146" s="152" t="s">
        <v>562</v>
      </c>
      <c r="G146" s="153" t="s">
        <v>210</v>
      </c>
      <c r="H146" s="154">
        <v>9</v>
      </c>
      <c r="I146" s="155"/>
      <c r="J146" s="156">
        <f>ROUND(I146*H146,2)</f>
        <v>0</v>
      </c>
      <c r="K146" s="152" t="s">
        <v>143</v>
      </c>
      <c r="L146" s="30"/>
      <c r="M146" s="157" t="s">
        <v>1</v>
      </c>
      <c r="N146" s="158" t="s">
        <v>42</v>
      </c>
      <c r="O146" s="53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144</v>
      </c>
      <c r="AT146" s="161" t="s">
        <v>139</v>
      </c>
      <c r="AU146" s="161" t="s">
        <v>87</v>
      </c>
      <c r="AY146" s="15" t="s">
        <v>137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5" t="s">
        <v>85</v>
      </c>
      <c r="BK146" s="162">
        <f>ROUND(I146*H146,2)</f>
        <v>0</v>
      </c>
      <c r="BL146" s="15" t="s">
        <v>144</v>
      </c>
      <c r="BM146" s="161" t="s">
        <v>563</v>
      </c>
    </row>
    <row r="147" spans="2:51" s="12" customFormat="1" ht="11.25">
      <c r="B147" s="163"/>
      <c r="D147" s="164" t="s">
        <v>165</v>
      </c>
      <c r="E147" s="165" t="s">
        <v>1</v>
      </c>
      <c r="F147" s="166" t="s">
        <v>564</v>
      </c>
      <c r="H147" s="167">
        <v>9</v>
      </c>
      <c r="I147" s="168"/>
      <c r="L147" s="163"/>
      <c r="M147" s="169"/>
      <c r="N147" s="170"/>
      <c r="O147" s="170"/>
      <c r="P147" s="170"/>
      <c r="Q147" s="170"/>
      <c r="R147" s="170"/>
      <c r="S147" s="170"/>
      <c r="T147" s="171"/>
      <c r="AT147" s="165" t="s">
        <v>165</v>
      </c>
      <c r="AU147" s="165" t="s">
        <v>87</v>
      </c>
      <c r="AV147" s="12" t="s">
        <v>87</v>
      </c>
      <c r="AW147" s="12" t="s">
        <v>33</v>
      </c>
      <c r="AX147" s="12" t="s">
        <v>85</v>
      </c>
      <c r="AY147" s="165" t="s">
        <v>137</v>
      </c>
    </row>
    <row r="148" spans="2:63" s="11" customFormat="1" ht="22.9" customHeight="1">
      <c r="B148" s="136"/>
      <c r="D148" s="137" t="s">
        <v>76</v>
      </c>
      <c r="E148" s="147" t="s">
        <v>144</v>
      </c>
      <c r="F148" s="147" t="s">
        <v>230</v>
      </c>
      <c r="I148" s="139"/>
      <c r="J148" s="148">
        <f>BK148</f>
        <v>0</v>
      </c>
      <c r="L148" s="136"/>
      <c r="M148" s="141"/>
      <c r="N148" s="142"/>
      <c r="O148" s="142"/>
      <c r="P148" s="143">
        <f>SUM(P149:P150)</f>
        <v>0</v>
      </c>
      <c r="Q148" s="142"/>
      <c r="R148" s="143">
        <f>SUM(R149:R150)</f>
        <v>0</v>
      </c>
      <c r="S148" s="142"/>
      <c r="T148" s="144">
        <f>SUM(T149:T150)</f>
        <v>0</v>
      </c>
      <c r="AR148" s="137" t="s">
        <v>85</v>
      </c>
      <c r="AT148" s="145" t="s">
        <v>76</v>
      </c>
      <c r="AU148" s="145" t="s">
        <v>85</v>
      </c>
      <c r="AY148" s="137" t="s">
        <v>137</v>
      </c>
      <c r="BK148" s="146">
        <f>SUM(BK149:BK150)</f>
        <v>0</v>
      </c>
    </row>
    <row r="149" spans="2:65" s="1" customFormat="1" ht="16.5" customHeight="1">
      <c r="B149" s="149"/>
      <c r="C149" s="150" t="s">
        <v>178</v>
      </c>
      <c r="D149" s="150" t="s">
        <v>139</v>
      </c>
      <c r="E149" s="151" t="s">
        <v>565</v>
      </c>
      <c r="F149" s="152" t="s">
        <v>566</v>
      </c>
      <c r="G149" s="153" t="s">
        <v>163</v>
      </c>
      <c r="H149" s="154">
        <v>3.672</v>
      </c>
      <c r="I149" s="155"/>
      <c r="J149" s="156">
        <f>ROUND(I149*H149,2)</f>
        <v>0</v>
      </c>
      <c r="K149" s="152" t="s">
        <v>143</v>
      </c>
      <c r="L149" s="30"/>
      <c r="M149" s="157" t="s">
        <v>1</v>
      </c>
      <c r="N149" s="158" t="s">
        <v>42</v>
      </c>
      <c r="O149" s="53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61" t="s">
        <v>144</v>
      </c>
      <c r="AT149" s="161" t="s">
        <v>139</v>
      </c>
      <c r="AU149" s="161" t="s">
        <v>87</v>
      </c>
      <c r="AY149" s="15" t="s">
        <v>137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5" t="s">
        <v>85</v>
      </c>
      <c r="BK149" s="162">
        <f>ROUND(I149*H149,2)</f>
        <v>0</v>
      </c>
      <c r="BL149" s="15" t="s">
        <v>144</v>
      </c>
      <c r="BM149" s="161" t="s">
        <v>567</v>
      </c>
    </row>
    <row r="150" spans="2:51" s="12" customFormat="1" ht="11.25">
      <c r="B150" s="163"/>
      <c r="D150" s="164" t="s">
        <v>165</v>
      </c>
      <c r="E150" s="165" t="s">
        <v>1</v>
      </c>
      <c r="F150" s="166" t="s">
        <v>568</v>
      </c>
      <c r="H150" s="167">
        <v>3.672</v>
      </c>
      <c r="I150" s="168"/>
      <c r="L150" s="163"/>
      <c r="M150" s="169"/>
      <c r="N150" s="170"/>
      <c r="O150" s="170"/>
      <c r="P150" s="170"/>
      <c r="Q150" s="170"/>
      <c r="R150" s="170"/>
      <c r="S150" s="170"/>
      <c r="T150" s="171"/>
      <c r="AT150" s="165" t="s">
        <v>165</v>
      </c>
      <c r="AU150" s="165" t="s">
        <v>87</v>
      </c>
      <c r="AV150" s="12" t="s">
        <v>87</v>
      </c>
      <c r="AW150" s="12" t="s">
        <v>33</v>
      </c>
      <c r="AX150" s="12" t="s">
        <v>85</v>
      </c>
      <c r="AY150" s="165" t="s">
        <v>137</v>
      </c>
    </row>
    <row r="151" spans="2:63" s="11" customFormat="1" ht="22.9" customHeight="1">
      <c r="B151" s="136"/>
      <c r="D151" s="137" t="s">
        <v>76</v>
      </c>
      <c r="E151" s="147" t="s">
        <v>156</v>
      </c>
      <c r="F151" s="147" t="s">
        <v>241</v>
      </c>
      <c r="I151" s="139"/>
      <c r="J151" s="148">
        <f>BK151</f>
        <v>0</v>
      </c>
      <c r="L151" s="136"/>
      <c r="M151" s="141"/>
      <c r="N151" s="142"/>
      <c r="O151" s="142"/>
      <c r="P151" s="143">
        <f>SUM(P152:P153)</f>
        <v>0</v>
      </c>
      <c r="Q151" s="142"/>
      <c r="R151" s="143">
        <f>SUM(R152:R153)</f>
        <v>0</v>
      </c>
      <c r="S151" s="142"/>
      <c r="T151" s="144">
        <f>SUM(T152:T153)</f>
        <v>0</v>
      </c>
      <c r="AR151" s="137" t="s">
        <v>85</v>
      </c>
      <c r="AT151" s="145" t="s">
        <v>76</v>
      </c>
      <c r="AU151" s="145" t="s">
        <v>85</v>
      </c>
      <c r="AY151" s="137" t="s">
        <v>137</v>
      </c>
      <c r="BK151" s="146">
        <f>SUM(BK152:BK153)</f>
        <v>0</v>
      </c>
    </row>
    <row r="152" spans="2:65" s="1" customFormat="1" ht="24" customHeight="1">
      <c r="B152" s="149"/>
      <c r="C152" s="150" t="s">
        <v>184</v>
      </c>
      <c r="D152" s="150" t="s">
        <v>139</v>
      </c>
      <c r="E152" s="151" t="s">
        <v>569</v>
      </c>
      <c r="F152" s="152" t="s">
        <v>570</v>
      </c>
      <c r="G152" s="153" t="s">
        <v>210</v>
      </c>
      <c r="H152" s="154">
        <v>21.6</v>
      </c>
      <c r="I152" s="155"/>
      <c r="J152" s="156">
        <f>ROUND(I152*H152,2)</f>
        <v>0</v>
      </c>
      <c r="K152" s="152" t="s">
        <v>143</v>
      </c>
      <c r="L152" s="30"/>
      <c r="M152" s="157" t="s">
        <v>1</v>
      </c>
      <c r="N152" s="158" t="s">
        <v>42</v>
      </c>
      <c r="O152" s="53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AR152" s="161" t="s">
        <v>144</v>
      </c>
      <c r="AT152" s="161" t="s">
        <v>139</v>
      </c>
      <c r="AU152" s="161" t="s">
        <v>87</v>
      </c>
      <c r="AY152" s="15" t="s">
        <v>137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5" t="s">
        <v>85</v>
      </c>
      <c r="BK152" s="162">
        <f>ROUND(I152*H152,2)</f>
        <v>0</v>
      </c>
      <c r="BL152" s="15" t="s">
        <v>144</v>
      </c>
      <c r="BM152" s="161" t="s">
        <v>571</v>
      </c>
    </row>
    <row r="153" spans="2:51" s="12" customFormat="1" ht="11.25">
      <c r="B153" s="163"/>
      <c r="D153" s="164" t="s">
        <v>165</v>
      </c>
      <c r="E153" s="165" t="s">
        <v>1</v>
      </c>
      <c r="F153" s="166" t="s">
        <v>572</v>
      </c>
      <c r="H153" s="167">
        <v>21.6</v>
      </c>
      <c r="I153" s="168"/>
      <c r="L153" s="163"/>
      <c r="M153" s="169"/>
      <c r="N153" s="170"/>
      <c r="O153" s="170"/>
      <c r="P153" s="170"/>
      <c r="Q153" s="170"/>
      <c r="R153" s="170"/>
      <c r="S153" s="170"/>
      <c r="T153" s="171"/>
      <c r="AT153" s="165" t="s">
        <v>165</v>
      </c>
      <c r="AU153" s="165" t="s">
        <v>87</v>
      </c>
      <c r="AV153" s="12" t="s">
        <v>87</v>
      </c>
      <c r="AW153" s="12" t="s">
        <v>33</v>
      </c>
      <c r="AX153" s="12" t="s">
        <v>85</v>
      </c>
      <c r="AY153" s="165" t="s">
        <v>137</v>
      </c>
    </row>
    <row r="154" spans="2:63" s="11" customFormat="1" ht="22.9" customHeight="1">
      <c r="B154" s="136"/>
      <c r="D154" s="137" t="s">
        <v>76</v>
      </c>
      <c r="E154" s="147" t="s">
        <v>174</v>
      </c>
      <c r="F154" s="147" t="s">
        <v>573</v>
      </c>
      <c r="I154" s="139"/>
      <c r="J154" s="148">
        <f>BK154</f>
        <v>0</v>
      </c>
      <c r="L154" s="136"/>
      <c r="M154" s="141"/>
      <c r="N154" s="142"/>
      <c r="O154" s="142"/>
      <c r="P154" s="143">
        <f>SUM(P155:P178)</f>
        <v>0</v>
      </c>
      <c r="Q154" s="142"/>
      <c r="R154" s="143">
        <f>SUM(R155:R178)</f>
        <v>3.043864</v>
      </c>
      <c r="S154" s="142"/>
      <c r="T154" s="144">
        <f>SUM(T155:T178)</f>
        <v>0</v>
      </c>
      <c r="AR154" s="137" t="s">
        <v>85</v>
      </c>
      <c r="AT154" s="145" t="s">
        <v>76</v>
      </c>
      <c r="AU154" s="145" t="s">
        <v>85</v>
      </c>
      <c r="AY154" s="137" t="s">
        <v>137</v>
      </c>
      <c r="BK154" s="146">
        <f>SUM(BK155:BK178)</f>
        <v>0</v>
      </c>
    </row>
    <row r="155" spans="2:65" s="1" customFormat="1" ht="24" customHeight="1">
      <c r="B155" s="149"/>
      <c r="C155" s="150" t="s">
        <v>193</v>
      </c>
      <c r="D155" s="150" t="s">
        <v>139</v>
      </c>
      <c r="E155" s="151" t="s">
        <v>574</v>
      </c>
      <c r="F155" s="152" t="s">
        <v>575</v>
      </c>
      <c r="G155" s="153" t="s">
        <v>322</v>
      </c>
      <c r="H155" s="154">
        <v>30.6</v>
      </c>
      <c r="I155" s="155"/>
      <c r="J155" s="156">
        <f>ROUND(I155*H155,2)</f>
        <v>0</v>
      </c>
      <c r="K155" s="152" t="s">
        <v>143</v>
      </c>
      <c r="L155" s="30"/>
      <c r="M155" s="157" t="s">
        <v>1</v>
      </c>
      <c r="N155" s="158" t="s">
        <v>42</v>
      </c>
      <c r="O155" s="53"/>
      <c r="P155" s="159">
        <f>O155*H155</f>
        <v>0</v>
      </c>
      <c r="Q155" s="159">
        <v>1E-05</v>
      </c>
      <c r="R155" s="159">
        <f>Q155*H155</f>
        <v>0.00030600000000000007</v>
      </c>
      <c r="S155" s="159">
        <v>0</v>
      </c>
      <c r="T155" s="160">
        <f>S155*H155</f>
        <v>0</v>
      </c>
      <c r="AR155" s="161" t="s">
        <v>144</v>
      </c>
      <c r="AT155" s="161" t="s">
        <v>139</v>
      </c>
      <c r="AU155" s="161" t="s">
        <v>87</v>
      </c>
      <c r="AY155" s="15" t="s">
        <v>137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15" t="s">
        <v>85</v>
      </c>
      <c r="BK155" s="162">
        <f>ROUND(I155*H155,2)</f>
        <v>0</v>
      </c>
      <c r="BL155" s="15" t="s">
        <v>144</v>
      </c>
      <c r="BM155" s="161" t="s">
        <v>576</v>
      </c>
    </row>
    <row r="156" spans="2:65" s="1" customFormat="1" ht="24" customHeight="1">
      <c r="B156" s="149"/>
      <c r="C156" s="182" t="s">
        <v>197</v>
      </c>
      <c r="D156" s="182" t="s">
        <v>218</v>
      </c>
      <c r="E156" s="183" t="s">
        <v>577</v>
      </c>
      <c r="F156" s="184" t="s">
        <v>578</v>
      </c>
      <c r="G156" s="185" t="s">
        <v>322</v>
      </c>
      <c r="H156" s="186">
        <v>31.1</v>
      </c>
      <c r="I156" s="187"/>
      <c r="J156" s="188">
        <f>ROUND(I156*H156,2)</f>
        <v>0</v>
      </c>
      <c r="K156" s="184" t="s">
        <v>143</v>
      </c>
      <c r="L156" s="189"/>
      <c r="M156" s="190" t="s">
        <v>1</v>
      </c>
      <c r="N156" s="191" t="s">
        <v>42</v>
      </c>
      <c r="O156" s="53"/>
      <c r="P156" s="159">
        <f>O156*H156</f>
        <v>0</v>
      </c>
      <c r="Q156" s="159">
        <v>0.0029</v>
      </c>
      <c r="R156" s="159">
        <f>Q156*H156</f>
        <v>0.09018999999999999</v>
      </c>
      <c r="S156" s="159">
        <v>0</v>
      </c>
      <c r="T156" s="160">
        <f>S156*H156</f>
        <v>0</v>
      </c>
      <c r="AR156" s="161" t="s">
        <v>174</v>
      </c>
      <c r="AT156" s="161" t="s">
        <v>218</v>
      </c>
      <c r="AU156" s="161" t="s">
        <v>87</v>
      </c>
      <c r="AY156" s="15" t="s">
        <v>137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5" t="s">
        <v>85</v>
      </c>
      <c r="BK156" s="162">
        <f>ROUND(I156*H156,2)</f>
        <v>0</v>
      </c>
      <c r="BL156" s="15" t="s">
        <v>144</v>
      </c>
      <c r="BM156" s="161" t="s">
        <v>579</v>
      </c>
    </row>
    <row r="157" spans="2:51" s="12" customFormat="1" ht="11.25">
      <c r="B157" s="163"/>
      <c r="D157" s="164" t="s">
        <v>165</v>
      </c>
      <c r="E157" s="165" t="s">
        <v>1</v>
      </c>
      <c r="F157" s="166" t="s">
        <v>580</v>
      </c>
      <c r="H157" s="167">
        <v>31.059</v>
      </c>
      <c r="I157" s="168"/>
      <c r="L157" s="163"/>
      <c r="M157" s="169"/>
      <c r="N157" s="170"/>
      <c r="O157" s="170"/>
      <c r="P157" s="170"/>
      <c r="Q157" s="170"/>
      <c r="R157" s="170"/>
      <c r="S157" s="170"/>
      <c r="T157" s="171"/>
      <c r="AT157" s="165" t="s">
        <v>165</v>
      </c>
      <c r="AU157" s="165" t="s">
        <v>87</v>
      </c>
      <c r="AV157" s="12" t="s">
        <v>87</v>
      </c>
      <c r="AW157" s="12" t="s">
        <v>33</v>
      </c>
      <c r="AX157" s="12" t="s">
        <v>77</v>
      </c>
      <c r="AY157" s="165" t="s">
        <v>137</v>
      </c>
    </row>
    <row r="158" spans="2:51" s="12" customFormat="1" ht="11.25">
      <c r="B158" s="163"/>
      <c r="D158" s="164" t="s">
        <v>165</v>
      </c>
      <c r="E158" s="165" t="s">
        <v>1</v>
      </c>
      <c r="F158" s="166" t="s">
        <v>581</v>
      </c>
      <c r="H158" s="167">
        <v>31.1</v>
      </c>
      <c r="I158" s="168"/>
      <c r="L158" s="163"/>
      <c r="M158" s="169"/>
      <c r="N158" s="170"/>
      <c r="O158" s="170"/>
      <c r="P158" s="170"/>
      <c r="Q158" s="170"/>
      <c r="R158" s="170"/>
      <c r="S158" s="170"/>
      <c r="T158" s="171"/>
      <c r="AT158" s="165" t="s">
        <v>165</v>
      </c>
      <c r="AU158" s="165" t="s">
        <v>87</v>
      </c>
      <c r="AV158" s="12" t="s">
        <v>87</v>
      </c>
      <c r="AW158" s="12" t="s">
        <v>33</v>
      </c>
      <c r="AX158" s="12" t="s">
        <v>85</v>
      </c>
      <c r="AY158" s="165" t="s">
        <v>137</v>
      </c>
    </row>
    <row r="159" spans="2:65" s="1" customFormat="1" ht="24" customHeight="1">
      <c r="B159" s="149"/>
      <c r="C159" s="150" t="s">
        <v>201</v>
      </c>
      <c r="D159" s="150" t="s">
        <v>139</v>
      </c>
      <c r="E159" s="151" t="s">
        <v>582</v>
      </c>
      <c r="F159" s="152" t="s">
        <v>583</v>
      </c>
      <c r="G159" s="153" t="s">
        <v>142</v>
      </c>
      <c r="H159" s="154">
        <v>1</v>
      </c>
      <c r="I159" s="155"/>
      <c r="J159" s="156">
        <f aca="true" t="shared" si="0" ref="J159:J170">ROUND(I159*H159,2)</f>
        <v>0</v>
      </c>
      <c r="K159" s="152" t="s">
        <v>143</v>
      </c>
      <c r="L159" s="30"/>
      <c r="M159" s="157" t="s">
        <v>1</v>
      </c>
      <c r="N159" s="158" t="s">
        <v>42</v>
      </c>
      <c r="O159" s="53"/>
      <c r="P159" s="159">
        <f aca="true" t="shared" si="1" ref="P159:P170">O159*H159</f>
        <v>0</v>
      </c>
      <c r="Q159" s="159">
        <v>0</v>
      </c>
      <c r="R159" s="159">
        <f aca="true" t="shared" si="2" ref="R159:R170">Q159*H159</f>
        <v>0</v>
      </c>
      <c r="S159" s="159">
        <v>0</v>
      </c>
      <c r="T159" s="160">
        <f aca="true" t="shared" si="3" ref="T159:T170">S159*H159</f>
        <v>0</v>
      </c>
      <c r="AR159" s="161" t="s">
        <v>144</v>
      </c>
      <c r="AT159" s="161" t="s">
        <v>139</v>
      </c>
      <c r="AU159" s="161" t="s">
        <v>87</v>
      </c>
      <c r="AY159" s="15" t="s">
        <v>137</v>
      </c>
      <c r="BE159" s="162">
        <f aca="true" t="shared" si="4" ref="BE159:BE170">IF(N159="základní",J159,0)</f>
        <v>0</v>
      </c>
      <c r="BF159" s="162">
        <f aca="true" t="shared" si="5" ref="BF159:BF170">IF(N159="snížená",J159,0)</f>
        <v>0</v>
      </c>
      <c r="BG159" s="162">
        <f aca="true" t="shared" si="6" ref="BG159:BG170">IF(N159="zákl. přenesená",J159,0)</f>
        <v>0</v>
      </c>
      <c r="BH159" s="162">
        <f aca="true" t="shared" si="7" ref="BH159:BH170">IF(N159="sníž. přenesená",J159,0)</f>
        <v>0</v>
      </c>
      <c r="BI159" s="162">
        <f aca="true" t="shared" si="8" ref="BI159:BI170">IF(N159="nulová",J159,0)</f>
        <v>0</v>
      </c>
      <c r="BJ159" s="15" t="s">
        <v>85</v>
      </c>
      <c r="BK159" s="162">
        <f aca="true" t="shared" si="9" ref="BK159:BK170">ROUND(I159*H159,2)</f>
        <v>0</v>
      </c>
      <c r="BL159" s="15" t="s">
        <v>144</v>
      </c>
      <c r="BM159" s="161" t="s">
        <v>584</v>
      </c>
    </row>
    <row r="160" spans="2:65" s="1" customFormat="1" ht="16.5" customHeight="1">
      <c r="B160" s="149"/>
      <c r="C160" s="182" t="s">
        <v>207</v>
      </c>
      <c r="D160" s="182" t="s">
        <v>218</v>
      </c>
      <c r="E160" s="183" t="s">
        <v>585</v>
      </c>
      <c r="F160" s="184" t="s">
        <v>586</v>
      </c>
      <c r="G160" s="185" t="s">
        <v>142</v>
      </c>
      <c r="H160" s="186">
        <v>1</v>
      </c>
      <c r="I160" s="187"/>
      <c r="J160" s="188">
        <f t="shared" si="0"/>
        <v>0</v>
      </c>
      <c r="K160" s="184" t="s">
        <v>143</v>
      </c>
      <c r="L160" s="189"/>
      <c r="M160" s="190" t="s">
        <v>1</v>
      </c>
      <c r="N160" s="191" t="s">
        <v>42</v>
      </c>
      <c r="O160" s="53"/>
      <c r="P160" s="159">
        <f t="shared" si="1"/>
        <v>0</v>
      </c>
      <c r="Q160" s="159">
        <v>0.0007</v>
      </c>
      <c r="R160" s="159">
        <f t="shared" si="2"/>
        <v>0.0007</v>
      </c>
      <c r="S160" s="159">
        <v>0</v>
      </c>
      <c r="T160" s="160">
        <f t="shared" si="3"/>
        <v>0</v>
      </c>
      <c r="AR160" s="161" t="s">
        <v>174</v>
      </c>
      <c r="AT160" s="161" t="s">
        <v>218</v>
      </c>
      <c r="AU160" s="161" t="s">
        <v>87</v>
      </c>
      <c r="AY160" s="15" t="s">
        <v>137</v>
      </c>
      <c r="BE160" s="162">
        <f t="shared" si="4"/>
        <v>0</v>
      </c>
      <c r="BF160" s="162">
        <f t="shared" si="5"/>
        <v>0</v>
      </c>
      <c r="BG160" s="162">
        <f t="shared" si="6"/>
        <v>0</v>
      </c>
      <c r="BH160" s="162">
        <f t="shared" si="7"/>
        <v>0</v>
      </c>
      <c r="BI160" s="162">
        <f t="shared" si="8"/>
        <v>0</v>
      </c>
      <c r="BJ160" s="15" t="s">
        <v>85</v>
      </c>
      <c r="BK160" s="162">
        <f t="shared" si="9"/>
        <v>0</v>
      </c>
      <c r="BL160" s="15" t="s">
        <v>144</v>
      </c>
      <c r="BM160" s="161" t="s">
        <v>587</v>
      </c>
    </row>
    <row r="161" spans="2:65" s="1" customFormat="1" ht="16.5" customHeight="1">
      <c r="B161" s="149"/>
      <c r="C161" s="150" t="s">
        <v>8</v>
      </c>
      <c r="D161" s="150" t="s">
        <v>139</v>
      </c>
      <c r="E161" s="151" t="s">
        <v>588</v>
      </c>
      <c r="F161" s="152" t="s">
        <v>589</v>
      </c>
      <c r="G161" s="153" t="s">
        <v>142</v>
      </c>
      <c r="H161" s="154">
        <v>2</v>
      </c>
      <c r="I161" s="155"/>
      <c r="J161" s="156">
        <f t="shared" si="0"/>
        <v>0</v>
      </c>
      <c r="K161" s="152" t="s">
        <v>143</v>
      </c>
      <c r="L161" s="30"/>
      <c r="M161" s="157" t="s">
        <v>1</v>
      </c>
      <c r="N161" s="158" t="s">
        <v>42</v>
      </c>
      <c r="O161" s="53"/>
      <c r="P161" s="159">
        <f t="shared" si="1"/>
        <v>0</v>
      </c>
      <c r="Q161" s="159">
        <v>0.00063</v>
      </c>
      <c r="R161" s="159">
        <f t="shared" si="2"/>
        <v>0.00126</v>
      </c>
      <c r="S161" s="159">
        <v>0</v>
      </c>
      <c r="T161" s="160">
        <f t="shared" si="3"/>
        <v>0</v>
      </c>
      <c r="AR161" s="161" t="s">
        <v>144</v>
      </c>
      <c r="AT161" s="161" t="s">
        <v>139</v>
      </c>
      <c r="AU161" s="161" t="s">
        <v>87</v>
      </c>
      <c r="AY161" s="15" t="s">
        <v>137</v>
      </c>
      <c r="BE161" s="162">
        <f t="shared" si="4"/>
        <v>0</v>
      </c>
      <c r="BF161" s="162">
        <f t="shared" si="5"/>
        <v>0</v>
      </c>
      <c r="BG161" s="162">
        <f t="shared" si="6"/>
        <v>0</v>
      </c>
      <c r="BH161" s="162">
        <f t="shared" si="7"/>
        <v>0</v>
      </c>
      <c r="BI161" s="162">
        <f t="shared" si="8"/>
        <v>0</v>
      </c>
      <c r="BJ161" s="15" t="s">
        <v>85</v>
      </c>
      <c r="BK161" s="162">
        <f t="shared" si="9"/>
        <v>0</v>
      </c>
      <c r="BL161" s="15" t="s">
        <v>144</v>
      </c>
      <c r="BM161" s="161" t="s">
        <v>590</v>
      </c>
    </row>
    <row r="162" spans="2:65" s="1" customFormat="1" ht="24" customHeight="1">
      <c r="B162" s="149"/>
      <c r="C162" s="182" t="s">
        <v>217</v>
      </c>
      <c r="D162" s="182" t="s">
        <v>218</v>
      </c>
      <c r="E162" s="183" t="s">
        <v>591</v>
      </c>
      <c r="F162" s="184" t="s">
        <v>592</v>
      </c>
      <c r="G162" s="185" t="s">
        <v>142</v>
      </c>
      <c r="H162" s="186">
        <v>2</v>
      </c>
      <c r="I162" s="187"/>
      <c r="J162" s="188">
        <f t="shared" si="0"/>
        <v>0</v>
      </c>
      <c r="K162" s="184" t="s">
        <v>143</v>
      </c>
      <c r="L162" s="189"/>
      <c r="M162" s="190" t="s">
        <v>1</v>
      </c>
      <c r="N162" s="191" t="s">
        <v>42</v>
      </c>
      <c r="O162" s="53"/>
      <c r="P162" s="159">
        <f t="shared" si="1"/>
        <v>0</v>
      </c>
      <c r="Q162" s="159">
        <v>0.006</v>
      </c>
      <c r="R162" s="159">
        <f t="shared" si="2"/>
        <v>0.012</v>
      </c>
      <c r="S162" s="159">
        <v>0</v>
      </c>
      <c r="T162" s="160">
        <f t="shared" si="3"/>
        <v>0</v>
      </c>
      <c r="AR162" s="161" t="s">
        <v>174</v>
      </c>
      <c r="AT162" s="161" t="s">
        <v>218</v>
      </c>
      <c r="AU162" s="161" t="s">
        <v>87</v>
      </c>
      <c r="AY162" s="15" t="s">
        <v>137</v>
      </c>
      <c r="BE162" s="162">
        <f t="shared" si="4"/>
        <v>0</v>
      </c>
      <c r="BF162" s="162">
        <f t="shared" si="5"/>
        <v>0</v>
      </c>
      <c r="BG162" s="162">
        <f t="shared" si="6"/>
        <v>0</v>
      </c>
      <c r="BH162" s="162">
        <f t="shared" si="7"/>
        <v>0</v>
      </c>
      <c r="BI162" s="162">
        <f t="shared" si="8"/>
        <v>0</v>
      </c>
      <c r="BJ162" s="15" t="s">
        <v>85</v>
      </c>
      <c r="BK162" s="162">
        <f t="shared" si="9"/>
        <v>0</v>
      </c>
      <c r="BL162" s="15" t="s">
        <v>144</v>
      </c>
      <c r="BM162" s="161" t="s">
        <v>593</v>
      </c>
    </row>
    <row r="163" spans="2:65" s="1" customFormat="1" ht="16.5" customHeight="1">
      <c r="B163" s="149"/>
      <c r="C163" s="150" t="s">
        <v>225</v>
      </c>
      <c r="D163" s="150" t="s">
        <v>139</v>
      </c>
      <c r="E163" s="151" t="s">
        <v>594</v>
      </c>
      <c r="F163" s="152" t="s">
        <v>595</v>
      </c>
      <c r="G163" s="153" t="s">
        <v>142</v>
      </c>
      <c r="H163" s="154">
        <v>5</v>
      </c>
      <c r="I163" s="155"/>
      <c r="J163" s="156">
        <f t="shared" si="0"/>
        <v>0</v>
      </c>
      <c r="K163" s="152" t="s">
        <v>143</v>
      </c>
      <c r="L163" s="30"/>
      <c r="M163" s="157" t="s">
        <v>1</v>
      </c>
      <c r="N163" s="158" t="s">
        <v>42</v>
      </c>
      <c r="O163" s="53"/>
      <c r="P163" s="159">
        <f t="shared" si="1"/>
        <v>0</v>
      </c>
      <c r="Q163" s="159">
        <v>0</v>
      </c>
      <c r="R163" s="159">
        <f t="shared" si="2"/>
        <v>0</v>
      </c>
      <c r="S163" s="159">
        <v>0</v>
      </c>
      <c r="T163" s="160">
        <f t="shared" si="3"/>
        <v>0</v>
      </c>
      <c r="AR163" s="161" t="s">
        <v>144</v>
      </c>
      <c r="AT163" s="161" t="s">
        <v>139</v>
      </c>
      <c r="AU163" s="161" t="s">
        <v>87</v>
      </c>
      <c r="AY163" s="15" t="s">
        <v>137</v>
      </c>
      <c r="BE163" s="162">
        <f t="shared" si="4"/>
        <v>0</v>
      </c>
      <c r="BF163" s="162">
        <f t="shared" si="5"/>
        <v>0</v>
      </c>
      <c r="BG163" s="162">
        <f t="shared" si="6"/>
        <v>0</v>
      </c>
      <c r="BH163" s="162">
        <f t="shared" si="7"/>
        <v>0</v>
      </c>
      <c r="BI163" s="162">
        <f t="shared" si="8"/>
        <v>0</v>
      </c>
      <c r="BJ163" s="15" t="s">
        <v>85</v>
      </c>
      <c r="BK163" s="162">
        <f t="shared" si="9"/>
        <v>0</v>
      </c>
      <c r="BL163" s="15" t="s">
        <v>144</v>
      </c>
      <c r="BM163" s="161" t="s">
        <v>596</v>
      </c>
    </row>
    <row r="164" spans="2:65" s="1" customFormat="1" ht="16.5" customHeight="1">
      <c r="B164" s="149"/>
      <c r="C164" s="182" t="s">
        <v>231</v>
      </c>
      <c r="D164" s="182" t="s">
        <v>218</v>
      </c>
      <c r="E164" s="183" t="s">
        <v>597</v>
      </c>
      <c r="F164" s="184" t="s">
        <v>598</v>
      </c>
      <c r="G164" s="185" t="s">
        <v>142</v>
      </c>
      <c r="H164" s="186">
        <v>2</v>
      </c>
      <c r="I164" s="187"/>
      <c r="J164" s="188">
        <f t="shared" si="0"/>
        <v>0</v>
      </c>
      <c r="K164" s="184" t="s">
        <v>1</v>
      </c>
      <c r="L164" s="189"/>
      <c r="M164" s="190" t="s">
        <v>1</v>
      </c>
      <c r="N164" s="191" t="s">
        <v>42</v>
      </c>
      <c r="O164" s="53"/>
      <c r="P164" s="159">
        <f t="shared" si="1"/>
        <v>0</v>
      </c>
      <c r="Q164" s="159">
        <v>0</v>
      </c>
      <c r="R164" s="159">
        <f t="shared" si="2"/>
        <v>0</v>
      </c>
      <c r="S164" s="159">
        <v>0</v>
      </c>
      <c r="T164" s="160">
        <f t="shared" si="3"/>
        <v>0</v>
      </c>
      <c r="AR164" s="161" t="s">
        <v>174</v>
      </c>
      <c r="AT164" s="161" t="s">
        <v>218</v>
      </c>
      <c r="AU164" s="161" t="s">
        <v>87</v>
      </c>
      <c r="AY164" s="15" t="s">
        <v>137</v>
      </c>
      <c r="BE164" s="162">
        <f t="shared" si="4"/>
        <v>0</v>
      </c>
      <c r="BF164" s="162">
        <f t="shared" si="5"/>
        <v>0</v>
      </c>
      <c r="BG164" s="162">
        <f t="shared" si="6"/>
        <v>0</v>
      </c>
      <c r="BH164" s="162">
        <f t="shared" si="7"/>
        <v>0</v>
      </c>
      <c r="BI164" s="162">
        <f t="shared" si="8"/>
        <v>0</v>
      </c>
      <c r="BJ164" s="15" t="s">
        <v>85</v>
      </c>
      <c r="BK164" s="162">
        <f t="shared" si="9"/>
        <v>0</v>
      </c>
      <c r="BL164" s="15" t="s">
        <v>144</v>
      </c>
      <c r="BM164" s="161" t="s">
        <v>599</v>
      </c>
    </row>
    <row r="165" spans="2:65" s="1" customFormat="1" ht="16.5" customHeight="1">
      <c r="B165" s="149"/>
      <c r="C165" s="182" t="s">
        <v>237</v>
      </c>
      <c r="D165" s="182" t="s">
        <v>218</v>
      </c>
      <c r="E165" s="183" t="s">
        <v>600</v>
      </c>
      <c r="F165" s="184" t="s">
        <v>601</v>
      </c>
      <c r="G165" s="185" t="s">
        <v>142</v>
      </c>
      <c r="H165" s="186">
        <v>1</v>
      </c>
      <c r="I165" s="187"/>
      <c r="J165" s="188">
        <f t="shared" si="0"/>
        <v>0</v>
      </c>
      <c r="K165" s="184" t="s">
        <v>1</v>
      </c>
      <c r="L165" s="189"/>
      <c r="M165" s="190" t="s">
        <v>1</v>
      </c>
      <c r="N165" s="191" t="s">
        <v>42</v>
      </c>
      <c r="O165" s="53"/>
      <c r="P165" s="159">
        <f t="shared" si="1"/>
        <v>0</v>
      </c>
      <c r="Q165" s="159">
        <v>0.003</v>
      </c>
      <c r="R165" s="159">
        <f t="shared" si="2"/>
        <v>0.003</v>
      </c>
      <c r="S165" s="159">
        <v>0</v>
      </c>
      <c r="T165" s="160">
        <f t="shared" si="3"/>
        <v>0</v>
      </c>
      <c r="AR165" s="161" t="s">
        <v>174</v>
      </c>
      <c r="AT165" s="161" t="s">
        <v>218</v>
      </c>
      <c r="AU165" s="161" t="s">
        <v>87</v>
      </c>
      <c r="AY165" s="15" t="s">
        <v>137</v>
      </c>
      <c r="BE165" s="162">
        <f t="shared" si="4"/>
        <v>0</v>
      </c>
      <c r="BF165" s="162">
        <f t="shared" si="5"/>
        <v>0</v>
      </c>
      <c r="BG165" s="162">
        <f t="shared" si="6"/>
        <v>0</v>
      </c>
      <c r="BH165" s="162">
        <f t="shared" si="7"/>
        <v>0</v>
      </c>
      <c r="BI165" s="162">
        <f t="shared" si="8"/>
        <v>0</v>
      </c>
      <c r="BJ165" s="15" t="s">
        <v>85</v>
      </c>
      <c r="BK165" s="162">
        <f t="shared" si="9"/>
        <v>0</v>
      </c>
      <c r="BL165" s="15" t="s">
        <v>144</v>
      </c>
      <c r="BM165" s="161" t="s">
        <v>602</v>
      </c>
    </row>
    <row r="166" spans="2:65" s="1" customFormat="1" ht="16.5" customHeight="1">
      <c r="B166" s="149"/>
      <c r="C166" s="182" t="s">
        <v>242</v>
      </c>
      <c r="D166" s="182" t="s">
        <v>218</v>
      </c>
      <c r="E166" s="183" t="s">
        <v>603</v>
      </c>
      <c r="F166" s="184" t="s">
        <v>604</v>
      </c>
      <c r="G166" s="185" t="s">
        <v>142</v>
      </c>
      <c r="H166" s="186">
        <v>2</v>
      </c>
      <c r="I166" s="187"/>
      <c r="J166" s="188">
        <f t="shared" si="0"/>
        <v>0</v>
      </c>
      <c r="K166" s="184" t="s">
        <v>1</v>
      </c>
      <c r="L166" s="189"/>
      <c r="M166" s="190" t="s">
        <v>1</v>
      </c>
      <c r="N166" s="191" t="s">
        <v>42</v>
      </c>
      <c r="O166" s="53"/>
      <c r="P166" s="159">
        <f t="shared" si="1"/>
        <v>0</v>
      </c>
      <c r="Q166" s="159">
        <v>0.003</v>
      </c>
      <c r="R166" s="159">
        <f t="shared" si="2"/>
        <v>0.006</v>
      </c>
      <c r="S166" s="159">
        <v>0</v>
      </c>
      <c r="T166" s="160">
        <f t="shared" si="3"/>
        <v>0</v>
      </c>
      <c r="AR166" s="161" t="s">
        <v>174</v>
      </c>
      <c r="AT166" s="161" t="s">
        <v>218</v>
      </c>
      <c r="AU166" s="161" t="s">
        <v>87</v>
      </c>
      <c r="AY166" s="15" t="s">
        <v>137</v>
      </c>
      <c r="BE166" s="162">
        <f t="shared" si="4"/>
        <v>0</v>
      </c>
      <c r="BF166" s="162">
        <f t="shared" si="5"/>
        <v>0</v>
      </c>
      <c r="BG166" s="162">
        <f t="shared" si="6"/>
        <v>0</v>
      </c>
      <c r="BH166" s="162">
        <f t="shared" si="7"/>
        <v>0</v>
      </c>
      <c r="BI166" s="162">
        <f t="shared" si="8"/>
        <v>0</v>
      </c>
      <c r="BJ166" s="15" t="s">
        <v>85</v>
      </c>
      <c r="BK166" s="162">
        <f t="shared" si="9"/>
        <v>0</v>
      </c>
      <c r="BL166" s="15" t="s">
        <v>144</v>
      </c>
      <c r="BM166" s="161" t="s">
        <v>605</v>
      </c>
    </row>
    <row r="167" spans="2:65" s="1" customFormat="1" ht="24" customHeight="1">
      <c r="B167" s="149"/>
      <c r="C167" s="150" t="s">
        <v>7</v>
      </c>
      <c r="D167" s="150" t="s">
        <v>139</v>
      </c>
      <c r="E167" s="151" t="s">
        <v>606</v>
      </c>
      <c r="F167" s="152" t="s">
        <v>607</v>
      </c>
      <c r="G167" s="153" t="s">
        <v>142</v>
      </c>
      <c r="H167" s="154">
        <v>4</v>
      </c>
      <c r="I167" s="155"/>
      <c r="J167" s="156">
        <f t="shared" si="0"/>
        <v>0</v>
      </c>
      <c r="K167" s="152" t="s">
        <v>143</v>
      </c>
      <c r="L167" s="30"/>
      <c r="M167" s="157" t="s">
        <v>1</v>
      </c>
      <c r="N167" s="158" t="s">
        <v>42</v>
      </c>
      <c r="O167" s="53"/>
      <c r="P167" s="159">
        <f t="shared" si="1"/>
        <v>0</v>
      </c>
      <c r="Q167" s="159">
        <v>0.21734</v>
      </c>
      <c r="R167" s="159">
        <f t="shared" si="2"/>
        <v>0.86936</v>
      </c>
      <c r="S167" s="159">
        <v>0</v>
      </c>
      <c r="T167" s="160">
        <f t="shared" si="3"/>
        <v>0</v>
      </c>
      <c r="AR167" s="161" t="s">
        <v>144</v>
      </c>
      <c r="AT167" s="161" t="s">
        <v>139</v>
      </c>
      <c r="AU167" s="161" t="s">
        <v>87</v>
      </c>
      <c r="AY167" s="15" t="s">
        <v>137</v>
      </c>
      <c r="BE167" s="162">
        <f t="shared" si="4"/>
        <v>0</v>
      </c>
      <c r="BF167" s="162">
        <f t="shared" si="5"/>
        <v>0</v>
      </c>
      <c r="BG167" s="162">
        <f t="shared" si="6"/>
        <v>0</v>
      </c>
      <c r="BH167" s="162">
        <f t="shared" si="7"/>
        <v>0</v>
      </c>
      <c r="BI167" s="162">
        <f t="shared" si="8"/>
        <v>0</v>
      </c>
      <c r="BJ167" s="15" t="s">
        <v>85</v>
      </c>
      <c r="BK167" s="162">
        <f t="shared" si="9"/>
        <v>0</v>
      </c>
      <c r="BL167" s="15" t="s">
        <v>144</v>
      </c>
      <c r="BM167" s="161" t="s">
        <v>608</v>
      </c>
    </row>
    <row r="168" spans="2:65" s="1" customFormat="1" ht="16.5" customHeight="1">
      <c r="B168" s="149"/>
      <c r="C168" s="182" t="s">
        <v>249</v>
      </c>
      <c r="D168" s="182" t="s">
        <v>218</v>
      </c>
      <c r="E168" s="183" t="s">
        <v>609</v>
      </c>
      <c r="F168" s="184" t="s">
        <v>610</v>
      </c>
      <c r="G168" s="185" t="s">
        <v>142</v>
      </c>
      <c r="H168" s="186">
        <v>2</v>
      </c>
      <c r="I168" s="187"/>
      <c r="J168" s="188">
        <f t="shared" si="0"/>
        <v>0</v>
      </c>
      <c r="K168" s="184" t="s">
        <v>1</v>
      </c>
      <c r="L168" s="189"/>
      <c r="M168" s="190" t="s">
        <v>1</v>
      </c>
      <c r="N168" s="191" t="s">
        <v>42</v>
      </c>
      <c r="O168" s="53"/>
      <c r="P168" s="159">
        <f t="shared" si="1"/>
        <v>0</v>
      </c>
      <c r="Q168" s="159">
        <v>0.023</v>
      </c>
      <c r="R168" s="159">
        <f t="shared" si="2"/>
        <v>0.046</v>
      </c>
      <c r="S168" s="159">
        <v>0</v>
      </c>
      <c r="T168" s="160">
        <f t="shared" si="3"/>
        <v>0</v>
      </c>
      <c r="AR168" s="161" t="s">
        <v>174</v>
      </c>
      <c r="AT168" s="161" t="s">
        <v>218</v>
      </c>
      <c r="AU168" s="161" t="s">
        <v>87</v>
      </c>
      <c r="AY168" s="15" t="s">
        <v>137</v>
      </c>
      <c r="BE168" s="162">
        <f t="shared" si="4"/>
        <v>0</v>
      </c>
      <c r="BF168" s="162">
        <f t="shared" si="5"/>
        <v>0</v>
      </c>
      <c r="BG168" s="162">
        <f t="shared" si="6"/>
        <v>0</v>
      </c>
      <c r="BH168" s="162">
        <f t="shared" si="7"/>
        <v>0</v>
      </c>
      <c r="BI168" s="162">
        <f t="shared" si="8"/>
        <v>0</v>
      </c>
      <c r="BJ168" s="15" t="s">
        <v>85</v>
      </c>
      <c r="BK168" s="162">
        <f t="shared" si="9"/>
        <v>0</v>
      </c>
      <c r="BL168" s="15" t="s">
        <v>144</v>
      </c>
      <c r="BM168" s="161" t="s">
        <v>611</v>
      </c>
    </row>
    <row r="169" spans="2:65" s="1" customFormat="1" ht="16.5" customHeight="1">
      <c r="B169" s="149"/>
      <c r="C169" s="182" t="s">
        <v>253</v>
      </c>
      <c r="D169" s="182" t="s">
        <v>218</v>
      </c>
      <c r="E169" s="183" t="s">
        <v>612</v>
      </c>
      <c r="F169" s="184" t="s">
        <v>613</v>
      </c>
      <c r="G169" s="185" t="s">
        <v>142</v>
      </c>
      <c r="H169" s="186">
        <v>2</v>
      </c>
      <c r="I169" s="187"/>
      <c r="J169" s="188">
        <f t="shared" si="0"/>
        <v>0</v>
      </c>
      <c r="K169" s="184" t="s">
        <v>1</v>
      </c>
      <c r="L169" s="189"/>
      <c r="M169" s="190" t="s">
        <v>1</v>
      </c>
      <c r="N169" s="191" t="s">
        <v>42</v>
      </c>
      <c r="O169" s="53"/>
      <c r="P169" s="159">
        <f t="shared" si="1"/>
        <v>0</v>
      </c>
      <c r="Q169" s="159">
        <v>0.0038</v>
      </c>
      <c r="R169" s="159">
        <f t="shared" si="2"/>
        <v>0.0076</v>
      </c>
      <c r="S169" s="159">
        <v>0</v>
      </c>
      <c r="T169" s="160">
        <f t="shared" si="3"/>
        <v>0</v>
      </c>
      <c r="AR169" s="161" t="s">
        <v>174</v>
      </c>
      <c r="AT169" s="161" t="s">
        <v>218</v>
      </c>
      <c r="AU169" s="161" t="s">
        <v>87</v>
      </c>
      <c r="AY169" s="15" t="s">
        <v>137</v>
      </c>
      <c r="BE169" s="162">
        <f t="shared" si="4"/>
        <v>0</v>
      </c>
      <c r="BF169" s="162">
        <f t="shared" si="5"/>
        <v>0</v>
      </c>
      <c r="BG169" s="162">
        <f t="shared" si="6"/>
        <v>0</v>
      </c>
      <c r="BH169" s="162">
        <f t="shared" si="7"/>
        <v>0</v>
      </c>
      <c r="BI169" s="162">
        <f t="shared" si="8"/>
        <v>0</v>
      </c>
      <c r="BJ169" s="15" t="s">
        <v>85</v>
      </c>
      <c r="BK169" s="162">
        <f t="shared" si="9"/>
        <v>0</v>
      </c>
      <c r="BL169" s="15" t="s">
        <v>144</v>
      </c>
      <c r="BM169" s="161" t="s">
        <v>614</v>
      </c>
    </row>
    <row r="170" spans="2:65" s="1" customFormat="1" ht="24" customHeight="1">
      <c r="B170" s="149"/>
      <c r="C170" s="150" t="s">
        <v>257</v>
      </c>
      <c r="D170" s="150" t="s">
        <v>139</v>
      </c>
      <c r="E170" s="151" t="s">
        <v>615</v>
      </c>
      <c r="F170" s="152" t="s">
        <v>616</v>
      </c>
      <c r="G170" s="153" t="s">
        <v>163</v>
      </c>
      <c r="H170" s="154">
        <v>0.88</v>
      </c>
      <c r="I170" s="155"/>
      <c r="J170" s="156">
        <f t="shared" si="0"/>
        <v>0</v>
      </c>
      <c r="K170" s="152" t="s">
        <v>143</v>
      </c>
      <c r="L170" s="30"/>
      <c r="M170" s="157" t="s">
        <v>1</v>
      </c>
      <c r="N170" s="158" t="s">
        <v>42</v>
      </c>
      <c r="O170" s="53"/>
      <c r="P170" s="159">
        <f t="shared" si="1"/>
        <v>0</v>
      </c>
      <c r="Q170" s="159">
        <v>2.25634</v>
      </c>
      <c r="R170" s="159">
        <f t="shared" si="2"/>
        <v>1.9855791999999999</v>
      </c>
      <c r="S170" s="159">
        <v>0</v>
      </c>
      <c r="T170" s="160">
        <f t="shared" si="3"/>
        <v>0</v>
      </c>
      <c r="AR170" s="161" t="s">
        <v>144</v>
      </c>
      <c r="AT170" s="161" t="s">
        <v>139</v>
      </c>
      <c r="AU170" s="161" t="s">
        <v>87</v>
      </c>
      <c r="AY170" s="15" t="s">
        <v>137</v>
      </c>
      <c r="BE170" s="162">
        <f t="shared" si="4"/>
        <v>0</v>
      </c>
      <c r="BF170" s="162">
        <f t="shared" si="5"/>
        <v>0</v>
      </c>
      <c r="BG170" s="162">
        <f t="shared" si="6"/>
        <v>0</v>
      </c>
      <c r="BH170" s="162">
        <f t="shared" si="7"/>
        <v>0</v>
      </c>
      <c r="BI170" s="162">
        <f t="shared" si="8"/>
        <v>0</v>
      </c>
      <c r="BJ170" s="15" t="s">
        <v>85</v>
      </c>
      <c r="BK170" s="162">
        <f t="shared" si="9"/>
        <v>0</v>
      </c>
      <c r="BL170" s="15" t="s">
        <v>144</v>
      </c>
      <c r="BM170" s="161" t="s">
        <v>617</v>
      </c>
    </row>
    <row r="171" spans="2:51" s="12" customFormat="1" ht="11.25">
      <c r="B171" s="163"/>
      <c r="D171" s="164" t="s">
        <v>165</v>
      </c>
      <c r="E171" s="165" t="s">
        <v>1</v>
      </c>
      <c r="F171" s="166" t="s">
        <v>618</v>
      </c>
      <c r="H171" s="167">
        <v>0.24</v>
      </c>
      <c r="I171" s="168"/>
      <c r="L171" s="163"/>
      <c r="M171" s="169"/>
      <c r="N171" s="170"/>
      <c r="O171" s="170"/>
      <c r="P171" s="170"/>
      <c r="Q171" s="170"/>
      <c r="R171" s="170"/>
      <c r="S171" s="170"/>
      <c r="T171" s="171"/>
      <c r="AT171" s="165" t="s">
        <v>165</v>
      </c>
      <c r="AU171" s="165" t="s">
        <v>87</v>
      </c>
      <c r="AV171" s="12" t="s">
        <v>87</v>
      </c>
      <c r="AW171" s="12" t="s">
        <v>33</v>
      </c>
      <c r="AX171" s="12" t="s">
        <v>77</v>
      </c>
      <c r="AY171" s="165" t="s">
        <v>137</v>
      </c>
    </row>
    <row r="172" spans="2:51" s="12" customFormat="1" ht="11.25">
      <c r="B172" s="163"/>
      <c r="D172" s="164" t="s">
        <v>165</v>
      </c>
      <c r="E172" s="165" t="s">
        <v>1</v>
      </c>
      <c r="F172" s="166" t="s">
        <v>619</v>
      </c>
      <c r="H172" s="167">
        <v>0.384</v>
      </c>
      <c r="I172" s="168"/>
      <c r="L172" s="163"/>
      <c r="M172" s="169"/>
      <c r="N172" s="170"/>
      <c r="O172" s="170"/>
      <c r="P172" s="170"/>
      <c r="Q172" s="170"/>
      <c r="R172" s="170"/>
      <c r="S172" s="170"/>
      <c r="T172" s="171"/>
      <c r="AT172" s="165" t="s">
        <v>165</v>
      </c>
      <c r="AU172" s="165" t="s">
        <v>87</v>
      </c>
      <c r="AV172" s="12" t="s">
        <v>87</v>
      </c>
      <c r="AW172" s="12" t="s">
        <v>33</v>
      </c>
      <c r="AX172" s="12" t="s">
        <v>77</v>
      </c>
      <c r="AY172" s="165" t="s">
        <v>137</v>
      </c>
    </row>
    <row r="173" spans="2:51" s="12" customFormat="1" ht="11.25">
      <c r="B173" s="163"/>
      <c r="D173" s="164" t="s">
        <v>165</v>
      </c>
      <c r="E173" s="165" t="s">
        <v>1</v>
      </c>
      <c r="F173" s="166" t="s">
        <v>620</v>
      </c>
      <c r="H173" s="167">
        <v>0.256</v>
      </c>
      <c r="I173" s="168"/>
      <c r="L173" s="163"/>
      <c r="M173" s="169"/>
      <c r="N173" s="170"/>
      <c r="O173" s="170"/>
      <c r="P173" s="170"/>
      <c r="Q173" s="170"/>
      <c r="R173" s="170"/>
      <c r="S173" s="170"/>
      <c r="T173" s="171"/>
      <c r="AT173" s="165" t="s">
        <v>165</v>
      </c>
      <c r="AU173" s="165" t="s">
        <v>87</v>
      </c>
      <c r="AV173" s="12" t="s">
        <v>87</v>
      </c>
      <c r="AW173" s="12" t="s">
        <v>33</v>
      </c>
      <c r="AX173" s="12" t="s">
        <v>77</v>
      </c>
      <c r="AY173" s="165" t="s">
        <v>137</v>
      </c>
    </row>
    <row r="174" spans="2:51" s="13" customFormat="1" ht="11.25">
      <c r="B174" s="172"/>
      <c r="D174" s="164" t="s">
        <v>165</v>
      </c>
      <c r="E174" s="173" t="s">
        <v>1</v>
      </c>
      <c r="F174" s="174" t="s">
        <v>168</v>
      </c>
      <c r="H174" s="175">
        <v>0.88</v>
      </c>
      <c r="I174" s="176"/>
      <c r="L174" s="172"/>
      <c r="M174" s="177"/>
      <c r="N174" s="178"/>
      <c r="O174" s="178"/>
      <c r="P174" s="178"/>
      <c r="Q174" s="178"/>
      <c r="R174" s="178"/>
      <c r="S174" s="178"/>
      <c r="T174" s="179"/>
      <c r="AT174" s="173" t="s">
        <v>165</v>
      </c>
      <c r="AU174" s="173" t="s">
        <v>87</v>
      </c>
      <c r="AV174" s="13" t="s">
        <v>144</v>
      </c>
      <c r="AW174" s="13" t="s">
        <v>33</v>
      </c>
      <c r="AX174" s="13" t="s">
        <v>85</v>
      </c>
      <c r="AY174" s="173" t="s">
        <v>137</v>
      </c>
    </row>
    <row r="175" spans="2:65" s="1" customFormat="1" ht="24" customHeight="1">
      <c r="B175" s="149"/>
      <c r="C175" s="150" t="s">
        <v>262</v>
      </c>
      <c r="D175" s="150" t="s">
        <v>139</v>
      </c>
      <c r="E175" s="151" t="s">
        <v>621</v>
      </c>
      <c r="F175" s="152" t="s">
        <v>622</v>
      </c>
      <c r="G175" s="153" t="s">
        <v>210</v>
      </c>
      <c r="H175" s="154">
        <v>5.44</v>
      </c>
      <c r="I175" s="155"/>
      <c r="J175" s="156">
        <f>ROUND(I175*H175,2)</f>
        <v>0</v>
      </c>
      <c r="K175" s="152" t="s">
        <v>143</v>
      </c>
      <c r="L175" s="30"/>
      <c r="M175" s="157" t="s">
        <v>1</v>
      </c>
      <c r="N175" s="158" t="s">
        <v>42</v>
      </c>
      <c r="O175" s="53"/>
      <c r="P175" s="159">
        <f>O175*H175</f>
        <v>0</v>
      </c>
      <c r="Q175" s="159">
        <v>0.00402</v>
      </c>
      <c r="R175" s="159">
        <f>Q175*H175</f>
        <v>0.0218688</v>
      </c>
      <c r="S175" s="159">
        <v>0</v>
      </c>
      <c r="T175" s="160">
        <f>S175*H175</f>
        <v>0</v>
      </c>
      <c r="AR175" s="161" t="s">
        <v>144</v>
      </c>
      <c r="AT175" s="161" t="s">
        <v>139</v>
      </c>
      <c r="AU175" s="161" t="s">
        <v>87</v>
      </c>
      <c r="AY175" s="15" t="s">
        <v>137</v>
      </c>
      <c r="BE175" s="162">
        <f>IF(N175="základní",J175,0)</f>
        <v>0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5" t="s">
        <v>85</v>
      </c>
      <c r="BK175" s="162">
        <f>ROUND(I175*H175,2)</f>
        <v>0</v>
      </c>
      <c r="BL175" s="15" t="s">
        <v>144</v>
      </c>
      <c r="BM175" s="161" t="s">
        <v>623</v>
      </c>
    </row>
    <row r="176" spans="2:51" s="12" customFormat="1" ht="11.25">
      <c r="B176" s="163"/>
      <c r="D176" s="164" t="s">
        <v>165</v>
      </c>
      <c r="E176" s="165" t="s">
        <v>1</v>
      </c>
      <c r="F176" s="166" t="s">
        <v>624</v>
      </c>
      <c r="H176" s="167">
        <v>2.24</v>
      </c>
      <c r="I176" s="168"/>
      <c r="L176" s="163"/>
      <c r="M176" s="169"/>
      <c r="N176" s="170"/>
      <c r="O176" s="170"/>
      <c r="P176" s="170"/>
      <c r="Q176" s="170"/>
      <c r="R176" s="170"/>
      <c r="S176" s="170"/>
      <c r="T176" s="171"/>
      <c r="AT176" s="165" t="s">
        <v>165</v>
      </c>
      <c r="AU176" s="165" t="s">
        <v>87</v>
      </c>
      <c r="AV176" s="12" t="s">
        <v>87</v>
      </c>
      <c r="AW176" s="12" t="s">
        <v>33</v>
      </c>
      <c r="AX176" s="12" t="s">
        <v>77</v>
      </c>
      <c r="AY176" s="165" t="s">
        <v>137</v>
      </c>
    </row>
    <row r="177" spans="2:51" s="12" customFormat="1" ht="11.25">
      <c r="B177" s="163"/>
      <c r="D177" s="164" t="s">
        <v>165</v>
      </c>
      <c r="E177" s="165" t="s">
        <v>1</v>
      </c>
      <c r="F177" s="166" t="s">
        <v>625</v>
      </c>
      <c r="H177" s="167">
        <v>3.2</v>
      </c>
      <c r="I177" s="168"/>
      <c r="L177" s="163"/>
      <c r="M177" s="169"/>
      <c r="N177" s="170"/>
      <c r="O177" s="170"/>
      <c r="P177" s="170"/>
      <c r="Q177" s="170"/>
      <c r="R177" s="170"/>
      <c r="S177" s="170"/>
      <c r="T177" s="171"/>
      <c r="AT177" s="165" t="s">
        <v>165</v>
      </c>
      <c r="AU177" s="165" t="s">
        <v>87</v>
      </c>
      <c r="AV177" s="12" t="s">
        <v>87</v>
      </c>
      <c r="AW177" s="12" t="s">
        <v>33</v>
      </c>
      <c r="AX177" s="12" t="s">
        <v>77</v>
      </c>
      <c r="AY177" s="165" t="s">
        <v>137</v>
      </c>
    </row>
    <row r="178" spans="2:51" s="13" customFormat="1" ht="11.25">
      <c r="B178" s="172"/>
      <c r="D178" s="164" t="s">
        <v>165</v>
      </c>
      <c r="E178" s="173" t="s">
        <v>1</v>
      </c>
      <c r="F178" s="174" t="s">
        <v>168</v>
      </c>
      <c r="H178" s="175">
        <v>5.44</v>
      </c>
      <c r="I178" s="176"/>
      <c r="L178" s="172"/>
      <c r="M178" s="177"/>
      <c r="N178" s="178"/>
      <c r="O178" s="178"/>
      <c r="P178" s="178"/>
      <c r="Q178" s="178"/>
      <c r="R178" s="178"/>
      <c r="S178" s="178"/>
      <c r="T178" s="179"/>
      <c r="AT178" s="173" t="s">
        <v>165</v>
      </c>
      <c r="AU178" s="173" t="s">
        <v>87</v>
      </c>
      <c r="AV178" s="13" t="s">
        <v>144</v>
      </c>
      <c r="AW178" s="13" t="s">
        <v>33</v>
      </c>
      <c r="AX178" s="13" t="s">
        <v>85</v>
      </c>
      <c r="AY178" s="173" t="s">
        <v>137</v>
      </c>
    </row>
    <row r="179" spans="2:63" s="11" customFormat="1" ht="22.9" customHeight="1">
      <c r="B179" s="136"/>
      <c r="D179" s="137" t="s">
        <v>76</v>
      </c>
      <c r="E179" s="147" t="s">
        <v>336</v>
      </c>
      <c r="F179" s="147" t="s">
        <v>337</v>
      </c>
      <c r="I179" s="139"/>
      <c r="J179" s="148">
        <f>BK179</f>
        <v>0</v>
      </c>
      <c r="L179" s="136"/>
      <c r="M179" s="141"/>
      <c r="N179" s="142"/>
      <c r="O179" s="142"/>
      <c r="P179" s="143">
        <f>P180</f>
        <v>0</v>
      </c>
      <c r="Q179" s="142"/>
      <c r="R179" s="143">
        <f>R180</f>
        <v>0</v>
      </c>
      <c r="S179" s="142"/>
      <c r="T179" s="144">
        <f>T180</f>
        <v>0</v>
      </c>
      <c r="AR179" s="137" t="s">
        <v>85</v>
      </c>
      <c r="AT179" s="145" t="s">
        <v>76</v>
      </c>
      <c r="AU179" s="145" t="s">
        <v>85</v>
      </c>
      <c r="AY179" s="137" t="s">
        <v>137</v>
      </c>
      <c r="BK179" s="146">
        <f>BK180</f>
        <v>0</v>
      </c>
    </row>
    <row r="180" spans="2:65" s="1" customFormat="1" ht="24" customHeight="1">
      <c r="B180" s="149"/>
      <c r="C180" s="150" t="s">
        <v>268</v>
      </c>
      <c r="D180" s="150" t="s">
        <v>139</v>
      </c>
      <c r="E180" s="151" t="s">
        <v>626</v>
      </c>
      <c r="F180" s="152" t="s">
        <v>627</v>
      </c>
      <c r="G180" s="153" t="s">
        <v>204</v>
      </c>
      <c r="H180" s="154">
        <v>23.846</v>
      </c>
      <c r="I180" s="155"/>
      <c r="J180" s="156">
        <f>ROUND(I180*H180,2)</f>
        <v>0</v>
      </c>
      <c r="K180" s="152" t="s">
        <v>143</v>
      </c>
      <c r="L180" s="30"/>
      <c r="M180" s="157" t="s">
        <v>1</v>
      </c>
      <c r="N180" s="158" t="s">
        <v>42</v>
      </c>
      <c r="O180" s="53"/>
      <c r="P180" s="159">
        <f>O180*H180</f>
        <v>0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AR180" s="161" t="s">
        <v>144</v>
      </c>
      <c r="AT180" s="161" t="s">
        <v>139</v>
      </c>
      <c r="AU180" s="161" t="s">
        <v>87</v>
      </c>
      <c r="AY180" s="15" t="s">
        <v>137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5" t="s">
        <v>85</v>
      </c>
      <c r="BK180" s="162">
        <f>ROUND(I180*H180,2)</f>
        <v>0</v>
      </c>
      <c r="BL180" s="15" t="s">
        <v>144</v>
      </c>
      <c r="BM180" s="161" t="s">
        <v>628</v>
      </c>
    </row>
    <row r="181" spans="2:63" s="11" customFormat="1" ht="25.9" customHeight="1">
      <c r="B181" s="136"/>
      <c r="D181" s="137" t="s">
        <v>76</v>
      </c>
      <c r="E181" s="138" t="s">
        <v>342</v>
      </c>
      <c r="F181" s="138" t="s">
        <v>343</v>
      </c>
      <c r="I181" s="139"/>
      <c r="J181" s="140">
        <f>BK181</f>
        <v>0</v>
      </c>
      <c r="L181" s="136"/>
      <c r="M181" s="141"/>
      <c r="N181" s="142"/>
      <c r="O181" s="142"/>
      <c r="P181" s="143">
        <f>P182+P184</f>
        <v>0</v>
      </c>
      <c r="Q181" s="142"/>
      <c r="R181" s="143">
        <f>R182+R184</f>
        <v>0</v>
      </c>
      <c r="S181" s="142"/>
      <c r="T181" s="144">
        <f>T182+T184</f>
        <v>0</v>
      </c>
      <c r="AR181" s="137" t="s">
        <v>156</v>
      </c>
      <c r="AT181" s="145" t="s">
        <v>76</v>
      </c>
      <c r="AU181" s="145" t="s">
        <v>77</v>
      </c>
      <c r="AY181" s="137" t="s">
        <v>137</v>
      </c>
      <c r="BK181" s="146">
        <f>BK182+BK184</f>
        <v>0</v>
      </c>
    </row>
    <row r="182" spans="2:63" s="11" customFormat="1" ht="22.9" customHeight="1">
      <c r="B182" s="136"/>
      <c r="D182" s="137" t="s">
        <v>76</v>
      </c>
      <c r="E182" s="147" t="s">
        <v>344</v>
      </c>
      <c r="F182" s="147" t="s">
        <v>345</v>
      </c>
      <c r="I182" s="139"/>
      <c r="J182" s="148">
        <f>BK182</f>
        <v>0</v>
      </c>
      <c r="L182" s="136"/>
      <c r="M182" s="141"/>
      <c r="N182" s="142"/>
      <c r="O182" s="142"/>
      <c r="P182" s="143">
        <f>P183</f>
        <v>0</v>
      </c>
      <c r="Q182" s="142"/>
      <c r="R182" s="143">
        <f>R183</f>
        <v>0</v>
      </c>
      <c r="S182" s="142"/>
      <c r="T182" s="144">
        <f>T183</f>
        <v>0</v>
      </c>
      <c r="AR182" s="137" t="s">
        <v>156</v>
      </c>
      <c r="AT182" s="145" t="s">
        <v>76</v>
      </c>
      <c r="AU182" s="145" t="s">
        <v>85</v>
      </c>
      <c r="AY182" s="137" t="s">
        <v>137</v>
      </c>
      <c r="BK182" s="146">
        <f>BK183</f>
        <v>0</v>
      </c>
    </row>
    <row r="183" spans="2:65" s="1" customFormat="1" ht="16.5" customHeight="1">
      <c r="B183" s="149"/>
      <c r="C183" s="150" t="s">
        <v>274</v>
      </c>
      <c r="D183" s="150" t="s">
        <v>139</v>
      </c>
      <c r="E183" s="151" t="s">
        <v>347</v>
      </c>
      <c r="F183" s="152" t="s">
        <v>345</v>
      </c>
      <c r="G183" s="153" t="s">
        <v>348</v>
      </c>
      <c r="H183" s="192"/>
      <c r="I183" s="155"/>
      <c r="J183" s="156">
        <f>ROUND(I183*H183,2)</f>
        <v>0</v>
      </c>
      <c r="K183" s="152" t="s">
        <v>143</v>
      </c>
      <c r="L183" s="30"/>
      <c r="M183" s="157" t="s">
        <v>1</v>
      </c>
      <c r="N183" s="158" t="s">
        <v>42</v>
      </c>
      <c r="O183" s="53"/>
      <c r="P183" s="159">
        <f>O183*H183</f>
        <v>0</v>
      </c>
      <c r="Q183" s="159">
        <v>0</v>
      </c>
      <c r="R183" s="159">
        <f>Q183*H183</f>
        <v>0</v>
      </c>
      <c r="S183" s="159">
        <v>0</v>
      </c>
      <c r="T183" s="160">
        <f>S183*H183</f>
        <v>0</v>
      </c>
      <c r="AR183" s="161" t="s">
        <v>349</v>
      </c>
      <c r="AT183" s="161" t="s">
        <v>139</v>
      </c>
      <c r="AU183" s="161" t="s">
        <v>87</v>
      </c>
      <c r="AY183" s="15" t="s">
        <v>137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15" t="s">
        <v>85</v>
      </c>
      <c r="BK183" s="162">
        <f>ROUND(I183*H183,2)</f>
        <v>0</v>
      </c>
      <c r="BL183" s="15" t="s">
        <v>349</v>
      </c>
      <c r="BM183" s="161" t="s">
        <v>629</v>
      </c>
    </row>
    <row r="184" spans="2:63" s="11" customFormat="1" ht="22.9" customHeight="1">
      <c r="B184" s="136"/>
      <c r="D184" s="137" t="s">
        <v>76</v>
      </c>
      <c r="E184" s="147" t="s">
        <v>352</v>
      </c>
      <c r="F184" s="147" t="s">
        <v>353</v>
      </c>
      <c r="I184" s="139"/>
      <c r="J184" s="148">
        <f>BK184</f>
        <v>0</v>
      </c>
      <c r="L184" s="136"/>
      <c r="M184" s="141"/>
      <c r="N184" s="142"/>
      <c r="O184" s="142"/>
      <c r="P184" s="143">
        <f>P185</f>
        <v>0</v>
      </c>
      <c r="Q184" s="142"/>
      <c r="R184" s="143">
        <f>R185</f>
        <v>0</v>
      </c>
      <c r="S184" s="142"/>
      <c r="T184" s="144">
        <f>T185</f>
        <v>0</v>
      </c>
      <c r="AR184" s="137" t="s">
        <v>156</v>
      </c>
      <c r="AT184" s="145" t="s">
        <v>76</v>
      </c>
      <c r="AU184" s="145" t="s">
        <v>85</v>
      </c>
      <c r="AY184" s="137" t="s">
        <v>137</v>
      </c>
      <c r="BK184" s="146">
        <f>BK185</f>
        <v>0</v>
      </c>
    </row>
    <row r="185" spans="2:65" s="1" customFormat="1" ht="16.5" customHeight="1">
      <c r="B185" s="149"/>
      <c r="C185" s="150" t="s">
        <v>280</v>
      </c>
      <c r="D185" s="150" t="s">
        <v>139</v>
      </c>
      <c r="E185" s="151" t="s">
        <v>355</v>
      </c>
      <c r="F185" s="152" t="s">
        <v>353</v>
      </c>
      <c r="G185" s="153" t="s">
        <v>348</v>
      </c>
      <c r="H185" s="192"/>
      <c r="I185" s="155"/>
      <c r="J185" s="156">
        <f>ROUND(I185*H185,2)</f>
        <v>0</v>
      </c>
      <c r="K185" s="152" t="s">
        <v>143</v>
      </c>
      <c r="L185" s="30"/>
      <c r="M185" s="196" t="s">
        <v>1</v>
      </c>
      <c r="N185" s="197" t="s">
        <v>42</v>
      </c>
      <c r="O185" s="194"/>
      <c r="P185" s="198">
        <f>O185*H185</f>
        <v>0</v>
      </c>
      <c r="Q185" s="198">
        <v>0</v>
      </c>
      <c r="R185" s="198">
        <f>Q185*H185</f>
        <v>0</v>
      </c>
      <c r="S185" s="198">
        <v>0</v>
      </c>
      <c r="T185" s="199">
        <f>S185*H185</f>
        <v>0</v>
      </c>
      <c r="AR185" s="161" t="s">
        <v>349</v>
      </c>
      <c r="AT185" s="161" t="s">
        <v>139</v>
      </c>
      <c r="AU185" s="161" t="s">
        <v>87</v>
      </c>
      <c r="AY185" s="15" t="s">
        <v>137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5" t="s">
        <v>85</v>
      </c>
      <c r="BK185" s="162">
        <f>ROUND(I185*H185,2)</f>
        <v>0</v>
      </c>
      <c r="BL185" s="15" t="s">
        <v>349</v>
      </c>
      <c r="BM185" s="161" t="s">
        <v>630</v>
      </c>
    </row>
    <row r="186" spans="2:12" s="1" customFormat="1" ht="6.95" customHeight="1">
      <c r="B186" s="42"/>
      <c r="C186" s="43"/>
      <c r="D186" s="43"/>
      <c r="E186" s="43"/>
      <c r="F186" s="43"/>
      <c r="G186" s="43"/>
      <c r="H186" s="43"/>
      <c r="I186" s="110"/>
      <c r="J186" s="43"/>
      <c r="K186" s="43"/>
      <c r="L186" s="30"/>
    </row>
  </sheetData>
  <sheetProtection password="CC4E" sheet="1" objects="1" scenarios="1"/>
  <protectedRanges>
    <protectedRange sqref="E18 J17:J18 I1:I1048576 H183 H185" name="Oblast1"/>
  </protectedRanges>
  <autoFilter ref="C124:K18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0"/>
  <sheetViews>
    <sheetView showGridLines="0" workbookViewId="0" topLeftCell="A113">
      <selection activeCell="I132" sqref="I13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5" t="s">
        <v>100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87</v>
      </c>
    </row>
    <row r="4" spans="2:46" ht="24.95" customHeight="1">
      <c r="B4" s="18"/>
      <c r="D4" s="19" t="s">
        <v>104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39" t="str">
        <f>'Rekapitulace stavby'!K6</f>
        <v>Dačice - výstavba parkoviště na ulici Berky z Dubé</v>
      </c>
      <c r="F7" s="240"/>
      <c r="G7" s="240"/>
      <c r="H7" s="240"/>
      <c r="L7" s="18"/>
    </row>
    <row r="8" spans="2:12" s="1" customFormat="1" ht="12" customHeight="1">
      <c r="B8" s="30"/>
      <c r="D8" s="25" t="s">
        <v>105</v>
      </c>
      <c r="I8" s="89"/>
      <c r="L8" s="30"/>
    </row>
    <row r="9" spans="2:12" s="1" customFormat="1" ht="36.95" customHeight="1">
      <c r="B9" s="30"/>
      <c r="E9" s="219" t="s">
        <v>631</v>
      </c>
      <c r="F9" s="241"/>
      <c r="G9" s="241"/>
      <c r="H9" s="241"/>
      <c r="I9" s="89"/>
      <c r="L9" s="30"/>
    </row>
    <row r="10" spans="2:12" s="1" customFormat="1" ht="11.25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29. 11. 2019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42" t="str">
        <f>'Rekapitulace stavby'!E14</f>
        <v>Vyplň údaj</v>
      </c>
      <c r="F18" s="222"/>
      <c r="G18" s="222"/>
      <c r="H18" s="222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31</v>
      </c>
      <c r="L20" s="30"/>
    </row>
    <row r="21" spans="2:12" s="1" customFormat="1" ht="18" customHeight="1">
      <c r="B21" s="30"/>
      <c r="E21" s="23" t="s">
        <v>32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34</v>
      </c>
      <c r="I23" s="90" t="s">
        <v>25</v>
      </c>
      <c r="J23" s="23" t="s">
        <v>31</v>
      </c>
      <c r="L23" s="30"/>
    </row>
    <row r="24" spans="2:12" s="1" customFormat="1" ht="18" customHeight="1">
      <c r="B24" s="30"/>
      <c r="E24" s="23" t="s">
        <v>32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226" t="s">
        <v>1</v>
      </c>
      <c r="F27" s="226"/>
      <c r="G27" s="226"/>
      <c r="H27" s="226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37</v>
      </c>
      <c r="I30" s="89"/>
      <c r="J30" s="64">
        <f>ROUND(J119,2)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39</v>
      </c>
      <c r="I32" s="95" t="s">
        <v>38</v>
      </c>
      <c r="J32" s="33" t="s">
        <v>40</v>
      </c>
      <c r="L32" s="30"/>
    </row>
    <row r="33" spans="2:12" s="1" customFormat="1" ht="14.45" customHeight="1">
      <c r="B33" s="30"/>
      <c r="D33" s="96" t="s">
        <v>41</v>
      </c>
      <c r="E33" s="25" t="s">
        <v>42</v>
      </c>
      <c r="F33" s="97">
        <f>ROUND((SUM(BE119:BE199)),2)</f>
        <v>0</v>
      </c>
      <c r="I33" s="98">
        <v>0.21</v>
      </c>
      <c r="J33" s="97">
        <f>ROUND(((SUM(BE119:BE199))*I33),2)</f>
        <v>0</v>
      </c>
      <c r="L33" s="30"/>
    </row>
    <row r="34" spans="2:12" s="1" customFormat="1" ht="14.45" customHeight="1">
      <c r="B34" s="30"/>
      <c r="E34" s="25" t="s">
        <v>43</v>
      </c>
      <c r="F34" s="97">
        <f>ROUND((SUM(BF119:BF199)),2)</f>
        <v>0</v>
      </c>
      <c r="I34" s="98">
        <v>0.15</v>
      </c>
      <c r="J34" s="97">
        <f>ROUND(((SUM(BF119:BF199))*I34),2)</f>
        <v>0</v>
      </c>
      <c r="L34" s="30"/>
    </row>
    <row r="35" spans="2:12" s="1" customFormat="1" ht="14.45" customHeight="1" hidden="1">
      <c r="B35" s="30"/>
      <c r="E35" s="25" t="s">
        <v>44</v>
      </c>
      <c r="F35" s="97">
        <f>ROUND((SUM(BG119:BG199)),2)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97">
        <f>ROUND((SUM(BH119:BH199)),2)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97">
        <f>ROUND((SUM(BI119:BI199)),2)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47</v>
      </c>
      <c r="E39" s="55"/>
      <c r="F39" s="55"/>
      <c r="G39" s="101" t="s">
        <v>48</v>
      </c>
      <c r="H39" s="102" t="s">
        <v>49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50</v>
      </c>
      <c r="E50" s="40"/>
      <c r="F50" s="40"/>
      <c r="G50" s="39" t="s">
        <v>51</v>
      </c>
      <c r="H50" s="40"/>
      <c r="I50" s="106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52</v>
      </c>
      <c r="E61" s="32"/>
      <c r="F61" s="107" t="s">
        <v>53</v>
      </c>
      <c r="G61" s="41" t="s">
        <v>52</v>
      </c>
      <c r="H61" s="32"/>
      <c r="I61" s="108"/>
      <c r="J61" s="109" t="s">
        <v>53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54</v>
      </c>
      <c r="E65" s="40"/>
      <c r="F65" s="40"/>
      <c r="G65" s="39" t="s">
        <v>55</v>
      </c>
      <c r="H65" s="40"/>
      <c r="I65" s="106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52</v>
      </c>
      <c r="E76" s="32"/>
      <c r="F76" s="107" t="s">
        <v>53</v>
      </c>
      <c r="G76" s="41" t="s">
        <v>52</v>
      </c>
      <c r="H76" s="32"/>
      <c r="I76" s="108"/>
      <c r="J76" s="109" t="s">
        <v>53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107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239" t="str">
        <f>E7</f>
        <v>Dačice - výstavba parkoviště na ulici Berky z Dubé</v>
      </c>
      <c r="F85" s="240"/>
      <c r="G85" s="240"/>
      <c r="H85" s="240"/>
      <c r="I85" s="89"/>
      <c r="L85" s="30"/>
    </row>
    <row r="86" spans="2:12" s="1" customFormat="1" ht="12" customHeight="1">
      <c r="B86" s="30"/>
      <c r="C86" s="25" t="s">
        <v>105</v>
      </c>
      <c r="I86" s="89"/>
      <c r="L86" s="30"/>
    </row>
    <row r="87" spans="2:12" s="1" customFormat="1" ht="16.5" customHeight="1">
      <c r="B87" s="30"/>
      <c r="E87" s="219" t="str">
        <f>E9</f>
        <v xml:space="preserve">IO 401 - Veřejné osvětlení </v>
      </c>
      <c r="F87" s="241"/>
      <c r="G87" s="241"/>
      <c r="H87" s="241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Dačice</v>
      </c>
      <c r="I89" s="90" t="s">
        <v>22</v>
      </c>
      <c r="J89" s="50" t="str">
        <f>IF(J12="","",J12)</f>
        <v>29. 11. 2019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Město Dačice</v>
      </c>
      <c r="I91" s="90" t="s">
        <v>30</v>
      </c>
      <c r="J91" s="28" t="str">
        <f>E21</f>
        <v>Agroprojekt Jihlava spol. s.r.o.</v>
      </c>
      <c r="L91" s="30"/>
    </row>
    <row r="92" spans="2:12" s="1" customFormat="1" ht="27.95" customHeight="1">
      <c r="B92" s="30"/>
      <c r="C92" s="25" t="s">
        <v>28</v>
      </c>
      <c r="F92" s="23" t="str">
        <f>IF(E18="","",E18)</f>
        <v>Vyplň údaj</v>
      </c>
      <c r="I92" s="90" t="s">
        <v>34</v>
      </c>
      <c r="J92" s="28" t="str">
        <f>E24</f>
        <v>Agroprojekt Jihlava spol. s.r.o.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108</v>
      </c>
      <c r="D94" s="99"/>
      <c r="E94" s="99"/>
      <c r="F94" s="99"/>
      <c r="G94" s="99"/>
      <c r="H94" s="99"/>
      <c r="I94" s="113"/>
      <c r="J94" s="114" t="s">
        <v>109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110</v>
      </c>
      <c r="I96" s="89"/>
      <c r="J96" s="64">
        <f>J119</f>
        <v>0</v>
      </c>
      <c r="L96" s="30"/>
      <c r="AU96" s="15" t="s">
        <v>111</v>
      </c>
    </row>
    <row r="97" spans="2:12" s="8" customFormat="1" ht="24.95" customHeight="1">
      <c r="B97" s="116"/>
      <c r="D97" s="117" t="s">
        <v>632</v>
      </c>
      <c r="E97" s="118"/>
      <c r="F97" s="118"/>
      <c r="G97" s="118"/>
      <c r="H97" s="118"/>
      <c r="I97" s="119"/>
      <c r="J97" s="120">
        <f>J120</f>
        <v>0</v>
      </c>
      <c r="L97" s="116"/>
    </row>
    <row r="98" spans="2:12" s="9" customFormat="1" ht="19.9" customHeight="1">
      <c r="B98" s="121"/>
      <c r="D98" s="122" t="s">
        <v>633</v>
      </c>
      <c r="E98" s="123"/>
      <c r="F98" s="123"/>
      <c r="G98" s="123"/>
      <c r="H98" s="123"/>
      <c r="I98" s="124"/>
      <c r="J98" s="125">
        <f>J121</f>
        <v>0</v>
      </c>
      <c r="L98" s="121"/>
    </row>
    <row r="99" spans="2:12" s="9" customFormat="1" ht="19.9" customHeight="1">
      <c r="B99" s="121"/>
      <c r="D99" s="122" t="s">
        <v>634</v>
      </c>
      <c r="E99" s="123"/>
      <c r="F99" s="123"/>
      <c r="G99" s="123"/>
      <c r="H99" s="123"/>
      <c r="I99" s="124"/>
      <c r="J99" s="125">
        <f>J168</f>
        <v>0</v>
      </c>
      <c r="L99" s="121"/>
    </row>
    <row r="100" spans="2:12" s="1" customFormat="1" ht="21.75" customHeight="1">
      <c r="B100" s="30"/>
      <c r="I100" s="89"/>
      <c r="L100" s="30"/>
    </row>
    <row r="101" spans="2:12" s="1" customFormat="1" ht="6.95" customHeight="1">
      <c r="B101" s="42"/>
      <c r="C101" s="43"/>
      <c r="D101" s="43"/>
      <c r="E101" s="43"/>
      <c r="F101" s="43"/>
      <c r="G101" s="43"/>
      <c r="H101" s="43"/>
      <c r="I101" s="110"/>
      <c r="J101" s="43"/>
      <c r="K101" s="43"/>
      <c r="L101" s="30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111"/>
      <c r="J105" s="45"/>
      <c r="K105" s="45"/>
      <c r="L105" s="30"/>
    </row>
    <row r="106" spans="2:12" s="1" customFormat="1" ht="24.95" customHeight="1">
      <c r="B106" s="30"/>
      <c r="C106" s="19" t="s">
        <v>122</v>
      </c>
      <c r="I106" s="89"/>
      <c r="L106" s="30"/>
    </row>
    <row r="107" spans="2:12" s="1" customFormat="1" ht="6.95" customHeight="1">
      <c r="B107" s="30"/>
      <c r="I107" s="89"/>
      <c r="L107" s="30"/>
    </row>
    <row r="108" spans="2:12" s="1" customFormat="1" ht="12" customHeight="1">
      <c r="B108" s="30"/>
      <c r="C108" s="25" t="s">
        <v>16</v>
      </c>
      <c r="I108" s="89"/>
      <c r="L108" s="30"/>
    </row>
    <row r="109" spans="2:12" s="1" customFormat="1" ht="16.5" customHeight="1">
      <c r="B109" s="30"/>
      <c r="E109" s="239" t="str">
        <f>E7</f>
        <v>Dačice - výstavba parkoviště na ulici Berky z Dubé</v>
      </c>
      <c r="F109" s="240"/>
      <c r="G109" s="240"/>
      <c r="H109" s="240"/>
      <c r="I109" s="89"/>
      <c r="L109" s="30"/>
    </row>
    <row r="110" spans="2:12" s="1" customFormat="1" ht="12" customHeight="1">
      <c r="B110" s="30"/>
      <c r="C110" s="25" t="s">
        <v>105</v>
      </c>
      <c r="I110" s="89"/>
      <c r="L110" s="30"/>
    </row>
    <row r="111" spans="2:12" s="1" customFormat="1" ht="16.5" customHeight="1">
      <c r="B111" s="30"/>
      <c r="E111" s="219" t="str">
        <f>E9</f>
        <v xml:space="preserve">IO 401 - Veřejné osvětlení </v>
      </c>
      <c r="F111" s="241"/>
      <c r="G111" s="241"/>
      <c r="H111" s="241"/>
      <c r="I111" s="89"/>
      <c r="L111" s="30"/>
    </row>
    <row r="112" spans="2:12" s="1" customFormat="1" ht="6.95" customHeight="1">
      <c r="B112" s="30"/>
      <c r="I112" s="89"/>
      <c r="L112" s="30"/>
    </row>
    <row r="113" spans="2:12" s="1" customFormat="1" ht="12" customHeight="1">
      <c r="B113" s="30"/>
      <c r="C113" s="25" t="s">
        <v>20</v>
      </c>
      <c r="F113" s="23" t="str">
        <f>F12</f>
        <v>Dačice</v>
      </c>
      <c r="I113" s="90" t="s">
        <v>22</v>
      </c>
      <c r="J113" s="50" t="str">
        <f>IF(J12="","",J12)</f>
        <v>29. 11. 2019</v>
      </c>
      <c r="L113" s="30"/>
    </row>
    <row r="114" spans="2:12" s="1" customFormat="1" ht="6.95" customHeight="1">
      <c r="B114" s="30"/>
      <c r="I114" s="89"/>
      <c r="L114" s="30"/>
    </row>
    <row r="115" spans="2:12" s="1" customFormat="1" ht="27.95" customHeight="1">
      <c r="B115" s="30"/>
      <c r="C115" s="25" t="s">
        <v>24</v>
      </c>
      <c r="F115" s="23" t="str">
        <f>E15</f>
        <v>Město Dačice</v>
      </c>
      <c r="I115" s="90" t="s">
        <v>30</v>
      </c>
      <c r="J115" s="28" t="str">
        <f>E21</f>
        <v>Agroprojekt Jihlava spol. s.r.o.</v>
      </c>
      <c r="L115" s="30"/>
    </row>
    <row r="116" spans="2:12" s="1" customFormat="1" ht="27.95" customHeight="1">
      <c r="B116" s="30"/>
      <c r="C116" s="25" t="s">
        <v>28</v>
      </c>
      <c r="F116" s="23" t="str">
        <f>IF(E18="","",E18)</f>
        <v>Vyplň údaj</v>
      </c>
      <c r="I116" s="90" t="s">
        <v>34</v>
      </c>
      <c r="J116" s="28" t="str">
        <f>E24</f>
        <v>Agroprojekt Jihlava spol. s.r.o.</v>
      </c>
      <c r="L116" s="30"/>
    </row>
    <row r="117" spans="2:12" s="1" customFormat="1" ht="10.35" customHeight="1">
      <c r="B117" s="30"/>
      <c r="I117" s="89"/>
      <c r="L117" s="30"/>
    </row>
    <row r="118" spans="2:20" s="10" customFormat="1" ht="29.25" customHeight="1">
      <c r="B118" s="126"/>
      <c r="C118" s="127" t="s">
        <v>123</v>
      </c>
      <c r="D118" s="128" t="s">
        <v>62</v>
      </c>
      <c r="E118" s="128" t="s">
        <v>58</v>
      </c>
      <c r="F118" s="128" t="s">
        <v>59</v>
      </c>
      <c r="G118" s="128" t="s">
        <v>124</v>
      </c>
      <c r="H118" s="128" t="s">
        <v>125</v>
      </c>
      <c r="I118" s="129" t="s">
        <v>126</v>
      </c>
      <c r="J118" s="130" t="s">
        <v>109</v>
      </c>
      <c r="K118" s="131" t="s">
        <v>127</v>
      </c>
      <c r="L118" s="126"/>
      <c r="M118" s="57" t="s">
        <v>1</v>
      </c>
      <c r="N118" s="58" t="s">
        <v>41</v>
      </c>
      <c r="O118" s="58" t="s">
        <v>128</v>
      </c>
      <c r="P118" s="58" t="s">
        <v>129</v>
      </c>
      <c r="Q118" s="58" t="s">
        <v>130</v>
      </c>
      <c r="R118" s="58" t="s">
        <v>131</v>
      </c>
      <c r="S118" s="58" t="s">
        <v>132</v>
      </c>
      <c r="T118" s="59" t="s">
        <v>133</v>
      </c>
    </row>
    <row r="119" spans="2:63" s="1" customFormat="1" ht="22.9" customHeight="1">
      <c r="B119" s="30"/>
      <c r="C119" s="62" t="s">
        <v>134</v>
      </c>
      <c r="I119" s="89"/>
      <c r="J119" s="132">
        <f>BK119</f>
        <v>0</v>
      </c>
      <c r="L119" s="30"/>
      <c r="M119" s="60"/>
      <c r="N119" s="51"/>
      <c r="O119" s="51"/>
      <c r="P119" s="133">
        <f>P120</f>
        <v>0</v>
      </c>
      <c r="Q119" s="51"/>
      <c r="R119" s="133">
        <f>R120</f>
        <v>199.9544318</v>
      </c>
      <c r="S119" s="51"/>
      <c r="T119" s="134">
        <f>T120</f>
        <v>0</v>
      </c>
      <c r="AT119" s="15" t="s">
        <v>76</v>
      </c>
      <c r="AU119" s="15" t="s">
        <v>111</v>
      </c>
      <c r="BK119" s="135">
        <f>BK120</f>
        <v>0</v>
      </c>
    </row>
    <row r="120" spans="2:63" s="11" customFormat="1" ht="25.9" customHeight="1">
      <c r="B120" s="136"/>
      <c r="D120" s="137" t="s">
        <v>76</v>
      </c>
      <c r="E120" s="138" t="s">
        <v>218</v>
      </c>
      <c r="F120" s="138" t="s">
        <v>218</v>
      </c>
      <c r="I120" s="139"/>
      <c r="J120" s="140">
        <f>BK120</f>
        <v>0</v>
      </c>
      <c r="L120" s="136"/>
      <c r="M120" s="141"/>
      <c r="N120" s="142"/>
      <c r="O120" s="142"/>
      <c r="P120" s="143">
        <f>P121+P168</f>
        <v>0</v>
      </c>
      <c r="Q120" s="142"/>
      <c r="R120" s="143">
        <f>R121+R168</f>
        <v>199.9544318</v>
      </c>
      <c r="S120" s="142"/>
      <c r="T120" s="144">
        <f>T121+T168</f>
        <v>0</v>
      </c>
      <c r="AR120" s="137" t="s">
        <v>149</v>
      </c>
      <c r="AT120" s="145" t="s">
        <v>76</v>
      </c>
      <c r="AU120" s="145" t="s">
        <v>77</v>
      </c>
      <c r="AY120" s="137" t="s">
        <v>137</v>
      </c>
      <c r="BK120" s="146">
        <f>BK121+BK168</f>
        <v>0</v>
      </c>
    </row>
    <row r="121" spans="2:63" s="11" customFormat="1" ht="22.9" customHeight="1">
      <c r="B121" s="136"/>
      <c r="D121" s="137" t="s">
        <v>76</v>
      </c>
      <c r="E121" s="147" t="s">
        <v>635</v>
      </c>
      <c r="F121" s="147" t="s">
        <v>636</v>
      </c>
      <c r="I121" s="139"/>
      <c r="J121" s="148">
        <f>BK121</f>
        <v>0</v>
      </c>
      <c r="L121" s="136"/>
      <c r="M121" s="141"/>
      <c r="N121" s="142"/>
      <c r="O121" s="142"/>
      <c r="P121" s="143">
        <f>SUM(P122:P167)</f>
        <v>0</v>
      </c>
      <c r="Q121" s="142"/>
      <c r="R121" s="143">
        <f>SUM(R122:R167)</f>
        <v>2.6266149999999993</v>
      </c>
      <c r="S121" s="142"/>
      <c r="T121" s="144">
        <f>SUM(T122:T167)</f>
        <v>0</v>
      </c>
      <c r="AR121" s="137" t="s">
        <v>149</v>
      </c>
      <c r="AT121" s="145" t="s">
        <v>76</v>
      </c>
      <c r="AU121" s="145" t="s">
        <v>85</v>
      </c>
      <c r="AY121" s="137" t="s">
        <v>137</v>
      </c>
      <c r="BK121" s="146">
        <f>SUM(BK122:BK167)</f>
        <v>0</v>
      </c>
    </row>
    <row r="122" spans="2:65" s="1" customFormat="1" ht="24" customHeight="1">
      <c r="B122" s="149"/>
      <c r="C122" s="150" t="s">
        <v>85</v>
      </c>
      <c r="D122" s="150" t="s">
        <v>139</v>
      </c>
      <c r="E122" s="151" t="s">
        <v>637</v>
      </c>
      <c r="F122" s="152" t="s">
        <v>638</v>
      </c>
      <c r="G122" s="153" t="s">
        <v>322</v>
      </c>
      <c r="H122" s="154">
        <v>15</v>
      </c>
      <c r="I122" s="155"/>
      <c r="J122" s="156">
        <f aca="true" t="shared" si="0" ref="J122:J167">ROUND(I122*H122,2)</f>
        <v>0</v>
      </c>
      <c r="K122" s="152" t="s">
        <v>1</v>
      </c>
      <c r="L122" s="30"/>
      <c r="M122" s="157" t="s">
        <v>1</v>
      </c>
      <c r="N122" s="158" t="s">
        <v>42</v>
      </c>
      <c r="O122" s="53"/>
      <c r="P122" s="159">
        <f aca="true" t="shared" si="1" ref="P122:P167">O122*H122</f>
        <v>0</v>
      </c>
      <c r="Q122" s="159">
        <v>0</v>
      </c>
      <c r="R122" s="159">
        <f aca="true" t="shared" si="2" ref="R122:R167">Q122*H122</f>
        <v>0</v>
      </c>
      <c r="S122" s="159">
        <v>0</v>
      </c>
      <c r="T122" s="160">
        <f aca="true" t="shared" si="3" ref="T122:T167">S122*H122</f>
        <v>0</v>
      </c>
      <c r="AR122" s="161" t="s">
        <v>144</v>
      </c>
      <c r="AT122" s="161" t="s">
        <v>139</v>
      </c>
      <c r="AU122" s="161" t="s">
        <v>87</v>
      </c>
      <c r="AY122" s="15" t="s">
        <v>137</v>
      </c>
      <c r="BE122" s="162">
        <f aca="true" t="shared" si="4" ref="BE122:BE167">IF(N122="základní",J122,0)</f>
        <v>0</v>
      </c>
      <c r="BF122" s="162">
        <f aca="true" t="shared" si="5" ref="BF122:BF167">IF(N122="snížená",J122,0)</f>
        <v>0</v>
      </c>
      <c r="BG122" s="162">
        <f aca="true" t="shared" si="6" ref="BG122:BG167">IF(N122="zákl. přenesená",J122,0)</f>
        <v>0</v>
      </c>
      <c r="BH122" s="162">
        <f aca="true" t="shared" si="7" ref="BH122:BH167">IF(N122="sníž. přenesená",J122,0)</f>
        <v>0</v>
      </c>
      <c r="BI122" s="162">
        <f aca="true" t="shared" si="8" ref="BI122:BI167">IF(N122="nulová",J122,0)</f>
        <v>0</v>
      </c>
      <c r="BJ122" s="15" t="s">
        <v>85</v>
      </c>
      <c r="BK122" s="162">
        <f aca="true" t="shared" si="9" ref="BK122:BK167">ROUND(I122*H122,2)</f>
        <v>0</v>
      </c>
      <c r="BL122" s="15" t="s">
        <v>144</v>
      </c>
      <c r="BM122" s="161" t="s">
        <v>85</v>
      </c>
    </row>
    <row r="123" spans="2:65" s="1" customFormat="1" ht="16.5" customHeight="1">
      <c r="B123" s="149"/>
      <c r="C123" s="182" t="s">
        <v>87</v>
      </c>
      <c r="D123" s="182" t="s">
        <v>218</v>
      </c>
      <c r="E123" s="183" t="s">
        <v>639</v>
      </c>
      <c r="F123" s="184" t="s">
        <v>640</v>
      </c>
      <c r="G123" s="185" t="s">
        <v>322</v>
      </c>
      <c r="H123" s="186">
        <v>15.75</v>
      </c>
      <c r="I123" s="187"/>
      <c r="J123" s="188">
        <f t="shared" si="0"/>
        <v>0</v>
      </c>
      <c r="K123" s="184" t="s">
        <v>1</v>
      </c>
      <c r="L123" s="189"/>
      <c r="M123" s="190" t="s">
        <v>1</v>
      </c>
      <c r="N123" s="191" t="s">
        <v>42</v>
      </c>
      <c r="O123" s="53"/>
      <c r="P123" s="159">
        <f t="shared" si="1"/>
        <v>0</v>
      </c>
      <c r="Q123" s="159">
        <v>0.00128</v>
      </c>
      <c r="R123" s="159">
        <f t="shared" si="2"/>
        <v>0.02016</v>
      </c>
      <c r="S123" s="159">
        <v>0</v>
      </c>
      <c r="T123" s="160">
        <f t="shared" si="3"/>
        <v>0</v>
      </c>
      <c r="AR123" s="161" t="s">
        <v>174</v>
      </c>
      <c r="AT123" s="161" t="s">
        <v>218</v>
      </c>
      <c r="AU123" s="161" t="s">
        <v>87</v>
      </c>
      <c r="AY123" s="15" t="s">
        <v>137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15" t="s">
        <v>85</v>
      </c>
      <c r="BK123" s="162">
        <f t="shared" si="9"/>
        <v>0</v>
      </c>
      <c r="BL123" s="15" t="s">
        <v>144</v>
      </c>
      <c r="BM123" s="161" t="s">
        <v>87</v>
      </c>
    </row>
    <row r="124" spans="2:65" s="1" customFormat="1" ht="24" customHeight="1">
      <c r="B124" s="149"/>
      <c r="C124" s="150" t="s">
        <v>149</v>
      </c>
      <c r="D124" s="150" t="s">
        <v>139</v>
      </c>
      <c r="E124" s="151" t="s">
        <v>641</v>
      </c>
      <c r="F124" s="152" t="s">
        <v>642</v>
      </c>
      <c r="G124" s="153" t="s">
        <v>142</v>
      </c>
      <c r="H124" s="154">
        <v>66</v>
      </c>
      <c r="I124" s="155"/>
      <c r="J124" s="156">
        <f t="shared" si="0"/>
        <v>0</v>
      </c>
      <c r="K124" s="152" t="s">
        <v>1</v>
      </c>
      <c r="L124" s="30"/>
      <c r="M124" s="157" t="s">
        <v>1</v>
      </c>
      <c r="N124" s="158" t="s">
        <v>42</v>
      </c>
      <c r="O124" s="53"/>
      <c r="P124" s="159">
        <f t="shared" si="1"/>
        <v>0</v>
      </c>
      <c r="Q124" s="159">
        <v>0</v>
      </c>
      <c r="R124" s="159">
        <f t="shared" si="2"/>
        <v>0</v>
      </c>
      <c r="S124" s="159">
        <v>0</v>
      </c>
      <c r="T124" s="160">
        <f t="shared" si="3"/>
        <v>0</v>
      </c>
      <c r="AR124" s="161" t="s">
        <v>144</v>
      </c>
      <c r="AT124" s="161" t="s">
        <v>139</v>
      </c>
      <c r="AU124" s="161" t="s">
        <v>87</v>
      </c>
      <c r="AY124" s="15" t="s">
        <v>137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5" t="s">
        <v>85</v>
      </c>
      <c r="BK124" s="162">
        <f t="shared" si="9"/>
        <v>0</v>
      </c>
      <c r="BL124" s="15" t="s">
        <v>144</v>
      </c>
      <c r="BM124" s="161" t="s">
        <v>149</v>
      </c>
    </row>
    <row r="125" spans="2:65" s="1" customFormat="1" ht="24" customHeight="1">
      <c r="B125" s="149"/>
      <c r="C125" s="150" t="s">
        <v>144</v>
      </c>
      <c r="D125" s="150" t="s">
        <v>139</v>
      </c>
      <c r="E125" s="151" t="s">
        <v>643</v>
      </c>
      <c r="F125" s="152" t="s">
        <v>644</v>
      </c>
      <c r="G125" s="153" t="s">
        <v>142</v>
      </c>
      <c r="H125" s="154">
        <v>8</v>
      </c>
      <c r="I125" s="155"/>
      <c r="J125" s="156">
        <f t="shared" si="0"/>
        <v>0</v>
      </c>
      <c r="K125" s="152" t="s">
        <v>1</v>
      </c>
      <c r="L125" s="30"/>
      <c r="M125" s="157" t="s">
        <v>1</v>
      </c>
      <c r="N125" s="158" t="s">
        <v>42</v>
      </c>
      <c r="O125" s="53"/>
      <c r="P125" s="159">
        <f t="shared" si="1"/>
        <v>0</v>
      </c>
      <c r="Q125" s="159">
        <v>0</v>
      </c>
      <c r="R125" s="159">
        <f t="shared" si="2"/>
        <v>0</v>
      </c>
      <c r="S125" s="159">
        <v>0</v>
      </c>
      <c r="T125" s="160">
        <f t="shared" si="3"/>
        <v>0</v>
      </c>
      <c r="AR125" s="161" t="s">
        <v>144</v>
      </c>
      <c r="AT125" s="161" t="s">
        <v>139</v>
      </c>
      <c r="AU125" s="161" t="s">
        <v>87</v>
      </c>
      <c r="AY125" s="15" t="s">
        <v>137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5" t="s">
        <v>85</v>
      </c>
      <c r="BK125" s="162">
        <f t="shared" si="9"/>
        <v>0</v>
      </c>
      <c r="BL125" s="15" t="s">
        <v>144</v>
      </c>
      <c r="BM125" s="161" t="s">
        <v>144</v>
      </c>
    </row>
    <row r="126" spans="2:65" s="1" customFormat="1" ht="24" customHeight="1">
      <c r="B126" s="149"/>
      <c r="C126" s="150" t="s">
        <v>156</v>
      </c>
      <c r="D126" s="150" t="s">
        <v>139</v>
      </c>
      <c r="E126" s="151" t="s">
        <v>645</v>
      </c>
      <c r="F126" s="152" t="s">
        <v>646</v>
      </c>
      <c r="G126" s="153" t="s">
        <v>142</v>
      </c>
      <c r="H126" s="154">
        <v>18</v>
      </c>
      <c r="I126" s="155"/>
      <c r="J126" s="156">
        <f t="shared" si="0"/>
        <v>0</v>
      </c>
      <c r="K126" s="152" t="s">
        <v>1</v>
      </c>
      <c r="L126" s="30"/>
      <c r="M126" s="157" t="s">
        <v>1</v>
      </c>
      <c r="N126" s="158" t="s">
        <v>42</v>
      </c>
      <c r="O126" s="53"/>
      <c r="P126" s="159">
        <f t="shared" si="1"/>
        <v>0</v>
      </c>
      <c r="Q126" s="159">
        <v>0</v>
      </c>
      <c r="R126" s="159">
        <f t="shared" si="2"/>
        <v>0</v>
      </c>
      <c r="S126" s="159">
        <v>0</v>
      </c>
      <c r="T126" s="160">
        <f t="shared" si="3"/>
        <v>0</v>
      </c>
      <c r="AR126" s="161" t="s">
        <v>144</v>
      </c>
      <c r="AT126" s="161" t="s">
        <v>139</v>
      </c>
      <c r="AU126" s="161" t="s">
        <v>87</v>
      </c>
      <c r="AY126" s="15" t="s">
        <v>137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5" t="s">
        <v>85</v>
      </c>
      <c r="BK126" s="162">
        <f t="shared" si="9"/>
        <v>0</v>
      </c>
      <c r="BL126" s="15" t="s">
        <v>144</v>
      </c>
      <c r="BM126" s="161" t="s">
        <v>156</v>
      </c>
    </row>
    <row r="127" spans="2:65" s="1" customFormat="1" ht="24" customHeight="1">
      <c r="B127" s="149"/>
      <c r="C127" s="182" t="s">
        <v>160</v>
      </c>
      <c r="D127" s="182" t="s">
        <v>218</v>
      </c>
      <c r="E127" s="183" t="s">
        <v>647</v>
      </c>
      <c r="F127" s="184" t="s">
        <v>648</v>
      </c>
      <c r="G127" s="185" t="s">
        <v>142</v>
      </c>
      <c r="H127" s="186">
        <v>18</v>
      </c>
      <c r="I127" s="187"/>
      <c r="J127" s="188">
        <f t="shared" si="0"/>
        <v>0</v>
      </c>
      <c r="K127" s="184" t="s">
        <v>1</v>
      </c>
      <c r="L127" s="189"/>
      <c r="M127" s="190" t="s">
        <v>1</v>
      </c>
      <c r="N127" s="191" t="s">
        <v>42</v>
      </c>
      <c r="O127" s="53"/>
      <c r="P127" s="159">
        <f t="shared" si="1"/>
        <v>0</v>
      </c>
      <c r="Q127" s="159">
        <v>0.0037</v>
      </c>
      <c r="R127" s="159">
        <f t="shared" si="2"/>
        <v>0.0666</v>
      </c>
      <c r="S127" s="159">
        <v>0</v>
      </c>
      <c r="T127" s="160">
        <f t="shared" si="3"/>
        <v>0</v>
      </c>
      <c r="AR127" s="161" t="s">
        <v>174</v>
      </c>
      <c r="AT127" s="161" t="s">
        <v>218</v>
      </c>
      <c r="AU127" s="161" t="s">
        <v>87</v>
      </c>
      <c r="AY127" s="15" t="s">
        <v>137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5" t="s">
        <v>85</v>
      </c>
      <c r="BK127" s="162">
        <f t="shared" si="9"/>
        <v>0</v>
      </c>
      <c r="BL127" s="15" t="s">
        <v>144</v>
      </c>
      <c r="BM127" s="161" t="s">
        <v>160</v>
      </c>
    </row>
    <row r="128" spans="2:65" s="1" customFormat="1" ht="24" customHeight="1">
      <c r="B128" s="149"/>
      <c r="C128" s="150" t="s">
        <v>169</v>
      </c>
      <c r="D128" s="150" t="s">
        <v>139</v>
      </c>
      <c r="E128" s="151" t="s">
        <v>649</v>
      </c>
      <c r="F128" s="152" t="s">
        <v>650</v>
      </c>
      <c r="G128" s="153" t="s">
        <v>142</v>
      </c>
      <c r="H128" s="154">
        <v>11</v>
      </c>
      <c r="I128" s="155"/>
      <c r="J128" s="156">
        <f t="shared" si="0"/>
        <v>0</v>
      </c>
      <c r="K128" s="152" t="s">
        <v>1</v>
      </c>
      <c r="L128" s="30"/>
      <c r="M128" s="157" t="s">
        <v>1</v>
      </c>
      <c r="N128" s="158" t="s">
        <v>42</v>
      </c>
      <c r="O128" s="53"/>
      <c r="P128" s="159">
        <f t="shared" si="1"/>
        <v>0</v>
      </c>
      <c r="Q128" s="159">
        <v>0</v>
      </c>
      <c r="R128" s="159">
        <f t="shared" si="2"/>
        <v>0</v>
      </c>
      <c r="S128" s="159">
        <v>0</v>
      </c>
      <c r="T128" s="160">
        <f t="shared" si="3"/>
        <v>0</v>
      </c>
      <c r="AR128" s="161" t="s">
        <v>144</v>
      </c>
      <c r="AT128" s="161" t="s">
        <v>139</v>
      </c>
      <c r="AU128" s="161" t="s">
        <v>87</v>
      </c>
      <c r="AY128" s="15" t="s">
        <v>137</v>
      </c>
      <c r="BE128" s="162">
        <f t="shared" si="4"/>
        <v>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5" t="s">
        <v>85</v>
      </c>
      <c r="BK128" s="162">
        <f t="shared" si="9"/>
        <v>0</v>
      </c>
      <c r="BL128" s="15" t="s">
        <v>144</v>
      </c>
      <c r="BM128" s="161" t="s">
        <v>169</v>
      </c>
    </row>
    <row r="129" spans="2:65" s="1" customFormat="1" ht="16.5" customHeight="1">
      <c r="B129" s="149"/>
      <c r="C129" s="150" t="s">
        <v>174</v>
      </c>
      <c r="D129" s="150" t="s">
        <v>139</v>
      </c>
      <c r="E129" s="151" t="s">
        <v>651</v>
      </c>
      <c r="F129" s="152" t="s">
        <v>652</v>
      </c>
      <c r="G129" s="153" t="s">
        <v>142</v>
      </c>
      <c r="H129" s="154">
        <v>11</v>
      </c>
      <c r="I129" s="155"/>
      <c r="J129" s="156">
        <f t="shared" si="0"/>
        <v>0</v>
      </c>
      <c r="K129" s="152" t="s">
        <v>1</v>
      </c>
      <c r="L129" s="30"/>
      <c r="M129" s="157" t="s">
        <v>1</v>
      </c>
      <c r="N129" s="158" t="s">
        <v>42</v>
      </c>
      <c r="O129" s="53"/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AR129" s="161" t="s">
        <v>144</v>
      </c>
      <c r="AT129" s="161" t="s">
        <v>139</v>
      </c>
      <c r="AU129" s="161" t="s">
        <v>87</v>
      </c>
      <c r="AY129" s="15" t="s">
        <v>137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5" t="s">
        <v>85</v>
      </c>
      <c r="BK129" s="162">
        <f t="shared" si="9"/>
        <v>0</v>
      </c>
      <c r="BL129" s="15" t="s">
        <v>144</v>
      </c>
      <c r="BM129" s="161" t="s">
        <v>174</v>
      </c>
    </row>
    <row r="130" spans="2:65" s="1" customFormat="1" ht="16.5" customHeight="1">
      <c r="B130" s="149"/>
      <c r="C130" s="182" t="s">
        <v>178</v>
      </c>
      <c r="D130" s="182" t="s">
        <v>218</v>
      </c>
      <c r="E130" s="183" t="s">
        <v>653</v>
      </c>
      <c r="F130" s="184" t="s">
        <v>654</v>
      </c>
      <c r="G130" s="185" t="s">
        <v>142</v>
      </c>
      <c r="H130" s="186">
        <v>11</v>
      </c>
      <c r="I130" s="187"/>
      <c r="J130" s="188">
        <f t="shared" si="0"/>
        <v>0</v>
      </c>
      <c r="K130" s="184" t="s">
        <v>1</v>
      </c>
      <c r="L130" s="189"/>
      <c r="M130" s="190" t="s">
        <v>1</v>
      </c>
      <c r="N130" s="191" t="s">
        <v>42</v>
      </c>
      <c r="O130" s="53"/>
      <c r="P130" s="159">
        <f t="shared" si="1"/>
        <v>0</v>
      </c>
      <c r="Q130" s="159">
        <v>3E-05</v>
      </c>
      <c r="R130" s="159">
        <f t="shared" si="2"/>
        <v>0.00033</v>
      </c>
      <c r="S130" s="159">
        <v>0</v>
      </c>
      <c r="T130" s="160">
        <f t="shared" si="3"/>
        <v>0</v>
      </c>
      <c r="AR130" s="161" t="s">
        <v>174</v>
      </c>
      <c r="AT130" s="161" t="s">
        <v>218</v>
      </c>
      <c r="AU130" s="161" t="s">
        <v>87</v>
      </c>
      <c r="AY130" s="15" t="s">
        <v>137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5" t="s">
        <v>85</v>
      </c>
      <c r="BK130" s="162">
        <f t="shared" si="9"/>
        <v>0</v>
      </c>
      <c r="BL130" s="15" t="s">
        <v>144</v>
      </c>
      <c r="BM130" s="161" t="s">
        <v>178</v>
      </c>
    </row>
    <row r="131" spans="2:65" s="1" customFormat="1" ht="16.5" customHeight="1">
      <c r="B131" s="149"/>
      <c r="C131" s="150" t="s">
        <v>184</v>
      </c>
      <c r="D131" s="150" t="s">
        <v>139</v>
      </c>
      <c r="E131" s="151" t="s">
        <v>655</v>
      </c>
      <c r="F131" s="152" t="s">
        <v>656</v>
      </c>
      <c r="G131" s="153" t="s">
        <v>142</v>
      </c>
      <c r="H131" s="154">
        <v>9</v>
      </c>
      <c r="I131" s="155"/>
      <c r="J131" s="156">
        <f t="shared" si="0"/>
        <v>0</v>
      </c>
      <c r="K131" s="152" t="s">
        <v>1</v>
      </c>
      <c r="L131" s="30"/>
      <c r="M131" s="157" t="s">
        <v>1</v>
      </c>
      <c r="N131" s="158" t="s">
        <v>42</v>
      </c>
      <c r="O131" s="53"/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AR131" s="161" t="s">
        <v>144</v>
      </c>
      <c r="AT131" s="161" t="s">
        <v>139</v>
      </c>
      <c r="AU131" s="161" t="s">
        <v>87</v>
      </c>
      <c r="AY131" s="15" t="s">
        <v>137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5" t="s">
        <v>85</v>
      </c>
      <c r="BK131" s="162">
        <f t="shared" si="9"/>
        <v>0</v>
      </c>
      <c r="BL131" s="15" t="s">
        <v>144</v>
      </c>
      <c r="BM131" s="161" t="s">
        <v>184</v>
      </c>
    </row>
    <row r="132" spans="2:65" s="1" customFormat="1" ht="24" customHeight="1">
      <c r="B132" s="149"/>
      <c r="C132" s="182" t="s">
        <v>193</v>
      </c>
      <c r="D132" s="182" t="s">
        <v>218</v>
      </c>
      <c r="E132" s="183" t="s">
        <v>657</v>
      </c>
      <c r="F132" s="184" t="s">
        <v>658</v>
      </c>
      <c r="G132" s="185" t="s">
        <v>142</v>
      </c>
      <c r="H132" s="186">
        <v>3</v>
      </c>
      <c r="I132" s="187"/>
      <c r="J132" s="188">
        <f t="shared" si="0"/>
        <v>0</v>
      </c>
      <c r="K132" s="184" t="s">
        <v>1</v>
      </c>
      <c r="L132" s="189"/>
      <c r="M132" s="190" t="s">
        <v>1</v>
      </c>
      <c r="N132" s="191" t="s">
        <v>42</v>
      </c>
      <c r="O132" s="53"/>
      <c r="P132" s="159">
        <f t="shared" si="1"/>
        <v>0</v>
      </c>
      <c r="Q132" s="159">
        <v>0.00015</v>
      </c>
      <c r="R132" s="159">
        <f t="shared" si="2"/>
        <v>0.00045</v>
      </c>
      <c r="S132" s="159">
        <v>0</v>
      </c>
      <c r="T132" s="160">
        <f t="shared" si="3"/>
        <v>0</v>
      </c>
      <c r="AR132" s="161" t="s">
        <v>174</v>
      </c>
      <c r="AT132" s="161" t="s">
        <v>218</v>
      </c>
      <c r="AU132" s="161" t="s">
        <v>87</v>
      </c>
      <c r="AY132" s="15" t="s">
        <v>137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5" t="s">
        <v>85</v>
      </c>
      <c r="BK132" s="162">
        <f t="shared" si="9"/>
        <v>0</v>
      </c>
      <c r="BL132" s="15" t="s">
        <v>144</v>
      </c>
      <c r="BM132" s="161" t="s">
        <v>193</v>
      </c>
    </row>
    <row r="133" spans="2:65" s="1" customFormat="1" ht="24" customHeight="1">
      <c r="B133" s="149"/>
      <c r="C133" s="182" t="s">
        <v>197</v>
      </c>
      <c r="D133" s="182" t="s">
        <v>218</v>
      </c>
      <c r="E133" s="183" t="s">
        <v>659</v>
      </c>
      <c r="F133" s="184" t="s">
        <v>660</v>
      </c>
      <c r="G133" s="185" t="s">
        <v>142</v>
      </c>
      <c r="H133" s="186">
        <v>6</v>
      </c>
      <c r="I133" s="187"/>
      <c r="J133" s="188">
        <f t="shared" si="0"/>
        <v>0</v>
      </c>
      <c r="K133" s="184" t="s">
        <v>1</v>
      </c>
      <c r="L133" s="189"/>
      <c r="M133" s="190" t="s">
        <v>1</v>
      </c>
      <c r="N133" s="191" t="s">
        <v>42</v>
      </c>
      <c r="O133" s="53"/>
      <c r="P133" s="159">
        <f t="shared" si="1"/>
        <v>0</v>
      </c>
      <c r="Q133" s="159">
        <v>0.00015</v>
      </c>
      <c r="R133" s="159">
        <f t="shared" si="2"/>
        <v>0.0009</v>
      </c>
      <c r="S133" s="159">
        <v>0</v>
      </c>
      <c r="T133" s="160">
        <f t="shared" si="3"/>
        <v>0</v>
      </c>
      <c r="AR133" s="161" t="s">
        <v>174</v>
      </c>
      <c r="AT133" s="161" t="s">
        <v>218</v>
      </c>
      <c r="AU133" s="161" t="s">
        <v>87</v>
      </c>
      <c r="AY133" s="15" t="s">
        <v>137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5" t="s">
        <v>85</v>
      </c>
      <c r="BK133" s="162">
        <f t="shared" si="9"/>
        <v>0</v>
      </c>
      <c r="BL133" s="15" t="s">
        <v>144</v>
      </c>
      <c r="BM133" s="161" t="s">
        <v>197</v>
      </c>
    </row>
    <row r="134" spans="2:65" s="1" customFormat="1" ht="16.5" customHeight="1">
      <c r="B134" s="149"/>
      <c r="C134" s="150" t="s">
        <v>201</v>
      </c>
      <c r="D134" s="150" t="s">
        <v>139</v>
      </c>
      <c r="E134" s="151" t="s">
        <v>661</v>
      </c>
      <c r="F134" s="152" t="s">
        <v>662</v>
      </c>
      <c r="G134" s="153" t="s">
        <v>142</v>
      </c>
      <c r="H134" s="154">
        <v>1</v>
      </c>
      <c r="I134" s="155"/>
      <c r="J134" s="156">
        <f t="shared" si="0"/>
        <v>0</v>
      </c>
      <c r="K134" s="152" t="s">
        <v>1</v>
      </c>
      <c r="L134" s="30"/>
      <c r="M134" s="157" t="s">
        <v>1</v>
      </c>
      <c r="N134" s="158" t="s">
        <v>42</v>
      </c>
      <c r="O134" s="53"/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AR134" s="161" t="s">
        <v>144</v>
      </c>
      <c r="AT134" s="161" t="s">
        <v>139</v>
      </c>
      <c r="AU134" s="161" t="s">
        <v>87</v>
      </c>
      <c r="AY134" s="15" t="s">
        <v>137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5" t="s">
        <v>85</v>
      </c>
      <c r="BK134" s="162">
        <f t="shared" si="9"/>
        <v>0</v>
      </c>
      <c r="BL134" s="15" t="s">
        <v>144</v>
      </c>
      <c r="BM134" s="161" t="s">
        <v>201</v>
      </c>
    </row>
    <row r="135" spans="2:65" s="1" customFormat="1" ht="16.5" customHeight="1">
      <c r="B135" s="149"/>
      <c r="C135" s="182" t="s">
        <v>207</v>
      </c>
      <c r="D135" s="182" t="s">
        <v>218</v>
      </c>
      <c r="E135" s="183" t="s">
        <v>663</v>
      </c>
      <c r="F135" s="184" t="s">
        <v>664</v>
      </c>
      <c r="G135" s="185" t="s">
        <v>142</v>
      </c>
      <c r="H135" s="186">
        <v>1</v>
      </c>
      <c r="I135" s="187"/>
      <c r="J135" s="188">
        <f t="shared" si="0"/>
        <v>0</v>
      </c>
      <c r="K135" s="184" t="s">
        <v>1</v>
      </c>
      <c r="L135" s="189"/>
      <c r="M135" s="190" t="s">
        <v>1</v>
      </c>
      <c r="N135" s="191" t="s">
        <v>42</v>
      </c>
      <c r="O135" s="53"/>
      <c r="P135" s="159">
        <f t="shared" si="1"/>
        <v>0</v>
      </c>
      <c r="Q135" s="159">
        <v>0.006</v>
      </c>
      <c r="R135" s="159">
        <f t="shared" si="2"/>
        <v>0.006</v>
      </c>
      <c r="S135" s="159">
        <v>0</v>
      </c>
      <c r="T135" s="160">
        <f t="shared" si="3"/>
        <v>0</v>
      </c>
      <c r="AR135" s="161" t="s">
        <v>174</v>
      </c>
      <c r="AT135" s="161" t="s">
        <v>218</v>
      </c>
      <c r="AU135" s="161" t="s">
        <v>87</v>
      </c>
      <c r="AY135" s="15" t="s">
        <v>137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5" t="s">
        <v>85</v>
      </c>
      <c r="BK135" s="162">
        <f t="shared" si="9"/>
        <v>0</v>
      </c>
      <c r="BL135" s="15" t="s">
        <v>144</v>
      </c>
      <c r="BM135" s="161" t="s">
        <v>207</v>
      </c>
    </row>
    <row r="136" spans="2:65" s="1" customFormat="1" ht="24" customHeight="1">
      <c r="B136" s="149"/>
      <c r="C136" s="150" t="s">
        <v>8</v>
      </c>
      <c r="D136" s="150" t="s">
        <v>139</v>
      </c>
      <c r="E136" s="151" t="s">
        <v>665</v>
      </c>
      <c r="F136" s="152" t="s">
        <v>666</v>
      </c>
      <c r="G136" s="153" t="s">
        <v>142</v>
      </c>
      <c r="H136" s="154">
        <v>7</v>
      </c>
      <c r="I136" s="155"/>
      <c r="J136" s="156">
        <f t="shared" si="0"/>
        <v>0</v>
      </c>
      <c r="K136" s="152" t="s">
        <v>1</v>
      </c>
      <c r="L136" s="30"/>
      <c r="M136" s="157" t="s">
        <v>1</v>
      </c>
      <c r="N136" s="158" t="s">
        <v>42</v>
      </c>
      <c r="O136" s="53"/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AR136" s="161" t="s">
        <v>144</v>
      </c>
      <c r="AT136" s="161" t="s">
        <v>139</v>
      </c>
      <c r="AU136" s="161" t="s">
        <v>87</v>
      </c>
      <c r="AY136" s="15" t="s">
        <v>137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5" t="s">
        <v>85</v>
      </c>
      <c r="BK136" s="162">
        <f t="shared" si="9"/>
        <v>0</v>
      </c>
      <c r="BL136" s="15" t="s">
        <v>144</v>
      </c>
      <c r="BM136" s="161" t="s">
        <v>8</v>
      </c>
    </row>
    <row r="137" spans="2:65" s="1" customFormat="1" ht="16.5" customHeight="1">
      <c r="B137" s="149"/>
      <c r="C137" s="182" t="s">
        <v>217</v>
      </c>
      <c r="D137" s="182" t="s">
        <v>218</v>
      </c>
      <c r="E137" s="183" t="s">
        <v>667</v>
      </c>
      <c r="F137" s="184" t="s">
        <v>668</v>
      </c>
      <c r="G137" s="185" t="s">
        <v>142</v>
      </c>
      <c r="H137" s="186">
        <v>7</v>
      </c>
      <c r="I137" s="187"/>
      <c r="J137" s="188">
        <f t="shared" si="0"/>
        <v>0</v>
      </c>
      <c r="K137" s="184" t="s">
        <v>1</v>
      </c>
      <c r="L137" s="189"/>
      <c r="M137" s="190" t="s">
        <v>1</v>
      </c>
      <c r="N137" s="191" t="s">
        <v>42</v>
      </c>
      <c r="O137" s="53"/>
      <c r="P137" s="159">
        <f t="shared" si="1"/>
        <v>0</v>
      </c>
      <c r="Q137" s="159">
        <v>0.0075</v>
      </c>
      <c r="R137" s="159">
        <f t="shared" si="2"/>
        <v>0.0525</v>
      </c>
      <c r="S137" s="159">
        <v>0</v>
      </c>
      <c r="T137" s="160">
        <f t="shared" si="3"/>
        <v>0</v>
      </c>
      <c r="AR137" s="161" t="s">
        <v>174</v>
      </c>
      <c r="AT137" s="161" t="s">
        <v>218</v>
      </c>
      <c r="AU137" s="161" t="s">
        <v>87</v>
      </c>
      <c r="AY137" s="15" t="s">
        <v>137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5" t="s">
        <v>85</v>
      </c>
      <c r="BK137" s="162">
        <f t="shared" si="9"/>
        <v>0</v>
      </c>
      <c r="BL137" s="15" t="s">
        <v>144</v>
      </c>
      <c r="BM137" s="161" t="s">
        <v>217</v>
      </c>
    </row>
    <row r="138" spans="2:65" s="1" customFormat="1" ht="16.5" customHeight="1">
      <c r="B138" s="149"/>
      <c r="C138" s="150" t="s">
        <v>225</v>
      </c>
      <c r="D138" s="150" t="s">
        <v>139</v>
      </c>
      <c r="E138" s="151" t="s">
        <v>669</v>
      </c>
      <c r="F138" s="152" t="s">
        <v>670</v>
      </c>
      <c r="G138" s="153" t="s">
        <v>142</v>
      </c>
      <c r="H138" s="154">
        <v>4</v>
      </c>
      <c r="I138" s="155"/>
      <c r="J138" s="156">
        <f t="shared" si="0"/>
        <v>0</v>
      </c>
      <c r="K138" s="152" t="s">
        <v>1</v>
      </c>
      <c r="L138" s="30"/>
      <c r="M138" s="157" t="s">
        <v>1</v>
      </c>
      <c r="N138" s="158" t="s">
        <v>42</v>
      </c>
      <c r="O138" s="53"/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AR138" s="161" t="s">
        <v>144</v>
      </c>
      <c r="AT138" s="161" t="s">
        <v>139</v>
      </c>
      <c r="AU138" s="161" t="s">
        <v>87</v>
      </c>
      <c r="AY138" s="15" t="s">
        <v>137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5" t="s">
        <v>85</v>
      </c>
      <c r="BK138" s="162">
        <f t="shared" si="9"/>
        <v>0</v>
      </c>
      <c r="BL138" s="15" t="s">
        <v>144</v>
      </c>
      <c r="BM138" s="161" t="s">
        <v>225</v>
      </c>
    </row>
    <row r="139" spans="2:65" s="1" customFormat="1" ht="16.5" customHeight="1">
      <c r="B139" s="149"/>
      <c r="C139" s="182" t="s">
        <v>231</v>
      </c>
      <c r="D139" s="182" t="s">
        <v>218</v>
      </c>
      <c r="E139" s="183" t="s">
        <v>671</v>
      </c>
      <c r="F139" s="184" t="s">
        <v>672</v>
      </c>
      <c r="G139" s="185" t="s">
        <v>142</v>
      </c>
      <c r="H139" s="186">
        <v>4</v>
      </c>
      <c r="I139" s="187"/>
      <c r="J139" s="188">
        <f t="shared" si="0"/>
        <v>0</v>
      </c>
      <c r="K139" s="184" t="s">
        <v>1</v>
      </c>
      <c r="L139" s="189"/>
      <c r="M139" s="190" t="s">
        <v>1</v>
      </c>
      <c r="N139" s="191" t="s">
        <v>42</v>
      </c>
      <c r="O139" s="53"/>
      <c r="P139" s="159">
        <f t="shared" si="1"/>
        <v>0</v>
      </c>
      <c r="Q139" s="159">
        <v>0.0075</v>
      </c>
      <c r="R139" s="159">
        <f t="shared" si="2"/>
        <v>0.03</v>
      </c>
      <c r="S139" s="159">
        <v>0</v>
      </c>
      <c r="T139" s="160">
        <f t="shared" si="3"/>
        <v>0</v>
      </c>
      <c r="AR139" s="161" t="s">
        <v>174</v>
      </c>
      <c r="AT139" s="161" t="s">
        <v>218</v>
      </c>
      <c r="AU139" s="161" t="s">
        <v>87</v>
      </c>
      <c r="AY139" s="15" t="s">
        <v>137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5" t="s">
        <v>85</v>
      </c>
      <c r="BK139" s="162">
        <f t="shared" si="9"/>
        <v>0</v>
      </c>
      <c r="BL139" s="15" t="s">
        <v>144</v>
      </c>
      <c r="BM139" s="161" t="s">
        <v>231</v>
      </c>
    </row>
    <row r="140" spans="2:65" s="1" customFormat="1" ht="16.5" customHeight="1">
      <c r="B140" s="149"/>
      <c r="C140" s="150" t="s">
        <v>237</v>
      </c>
      <c r="D140" s="150" t="s">
        <v>139</v>
      </c>
      <c r="E140" s="151" t="s">
        <v>673</v>
      </c>
      <c r="F140" s="152" t="s">
        <v>674</v>
      </c>
      <c r="G140" s="153" t="s">
        <v>142</v>
      </c>
      <c r="H140" s="154">
        <v>4</v>
      </c>
      <c r="I140" s="155"/>
      <c r="J140" s="156">
        <f t="shared" si="0"/>
        <v>0</v>
      </c>
      <c r="K140" s="152" t="s">
        <v>1</v>
      </c>
      <c r="L140" s="30"/>
      <c r="M140" s="157" t="s">
        <v>1</v>
      </c>
      <c r="N140" s="158" t="s">
        <v>42</v>
      </c>
      <c r="O140" s="53"/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AR140" s="161" t="s">
        <v>144</v>
      </c>
      <c r="AT140" s="161" t="s">
        <v>139</v>
      </c>
      <c r="AU140" s="161" t="s">
        <v>87</v>
      </c>
      <c r="AY140" s="15" t="s">
        <v>137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5" t="s">
        <v>85</v>
      </c>
      <c r="BK140" s="162">
        <f t="shared" si="9"/>
        <v>0</v>
      </c>
      <c r="BL140" s="15" t="s">
        <v>144</v>
      </c>
      <c r="BM140" s="161" t="s">
        <v>237</v>
      </c>
    </row>
    <row r="141" spans="2:65" s="1" customFormat="1" ht="16.5" customHeight="1">
      <c r="B141" s="149"/>
      <c r="C141" s="182" t="s">
        <v>242</v>
      </c>
      <c r="D141" s="182" t="s">
        <v>218</v>
      </c>
      <c r="E141" s="183" t="s">
        <v>675</v>
      </c>
      <c r="F141" s="184" t="s">
        <v>676</v>
      </c>
      <c r="G141" s="185" t="s">
        <v>142</v>
      </c>
      <c r="H141" s="186">
        <v>4</v>
      </c>
      <c r="I141" s="187"/>
      <c r="J141" s="188">
        <f t="shared" si="0"/>
        <v>0</v>
      </c>
      <c r="K141" s="184" t="s">
        <v>1</v>
      </c>
      <c r="L141" s="189"/>
      <c r="M141" s="190" t="s">
        <v>1</v>
      </c>
      <c r="N141" s="191" t="s">
        <v>42</v>
      </c>
      <c r="O141" s="53"/>
      <c r="P141" s="159">
        <f t="shared" si="1"/>
        <v>0</v>
      </c>
      <c r="Q141" s="159">
        <v>0.062</v>
      </c>
      <c r="R141" s="159">
        <f t="shared" si="2"/>
        <v>0.248</v>
      </c>
      <c r="S141" s="159">
        <v>0</v>
      </c>
      <c r="T141" s="160">
        <f t="shared" si="3"/>
        <v>0</v>
      </c>
      <c r="AR141" s="161" t="s">
        <v>174</v>
      </c>
      <c r="AT141" s="161" t="s">
        <v>218</v>
      </c>
      <c r="AU141" s="161" t="s">
        <v>87</v>
      </c>
      <c r="AY141" s="15" t="s">
        <v>137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5" t="s">
        <v>85</v>
      </c>
      <c r="BK141" s="162">
        <f t="shared" si="9"/>
        <v>0</v>
      </c>
      <c r="BL141" s="15" t="s">
        <v>144</v>
      </c>
      <c r="BM141" s="161" t="s">
        <v>242</v>
      </c>
    </row>
    <row r="142" spans="2:65" s="1" customFormat="1" ht="16.5" customHeight="1">
      <c r="B142" s="149"/>
      <c r="C142" s="182" t="s">
        <v>7</v>
      </c>
      <c r="D142" s="182" t="s">
        <v>218</v>
      </c>
      <c r="E142" s="183" t="s">
        <v>677</v>
      </c>
      <c r="F142" s="184" t="s">
        <v>678</v>
      </c>
      <c r="G142" s="185" t="s">
        <v>142</v>
      </c>
      <c r="H142" s="186">
        <v>4</v>
      </c>
      <c r="I142" s="187"/>
      <c r="J142" s="188">
        <f t="shared" si="0"/>
        <v>0</v>
      </c>
      <c r="K142" s="184" t="s">
        <v>1</v>
      </c>
      <c r="L142" s="189"/>
      <c r="M142" s="190" t="s">
        <v>1</v>
      </c>
      <c r="N142" s="191" t="s">
        <v>42</v>
      </c>
      <c r="O142" s="53"/>
      <c r="P142" s="159">
        <f t="shared" si="1"/>
        <v>0</v>
      </c>
      <c r="Q142" s="159">
        <v>0.062</v>
      </c>
      <c r="R142" s="159">
        <f t="shared" si="2"/>
        <v>0.248</v>
      </c>
      <c r="S142" s="159">
        <v>0</v>
      </c>
      <c r="T142" s="160">
        <f t="shared" si="3"/>
        <v>0</v>
      </c>
      <c r="AR142" s="161" t="s">
        <v>174</v>
      </c>
      <c r="AT142" s="161" t="s">
        <v>218</v>
      </c>
      <c r="AU142" s="161" t="s">
        <v>87</v>
      </c>
      <c r="AY142" s="15" t="s">
        <v>137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5" t="s">
        <v>85</v>
      </c>
      <c r="BK142" s="162">
        <f t="shared" si="9"/>
        <v>0</v>
      </c>
      <c r="BL142" s="15" t="s">
        <v>144</v>
      </c>
      <c r="BM142" s="161" t="s">
        <v>7</v>
      </c>
    </row>
    <row r="143" spans="2:65" s="1" customFormat="1" ht="24" customHeight="1">
      <c r="B143" s="149"/>
      <c r="C143" s="150" t="s">
        <v>249</v>
      </c>
      <c r="D143" s="150" t="s">
        <v>139</v>
      </c>
      <c r="E143" s="151" t="s">
        <v>679</v>
      </c>
      <c r="F143" s="152" t="s">
        <v>680</v>
      </c>
      <c r="G143" s="153" t="s">
        <v>142</v>
      </c>
      <c r="H143" s="154">
        <v>7</v>
      </c>
      <c r="I143" s="155"/>
      <c r="J143" s="156">
        <f t="shared" si="0"/>
        <v>0</v>
      </c>
      <c r="K143" s="152" t="s">
        <v>1</v>
      </c>
      <c r="L143" s="30"/>
      <c r="M143" s="157" t="s">
        <v>1</v>
      </c>
      <c r="N143" s="158" t="s">
        <v>42</v>
      </c>
      <c r="O143" s="53"/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AR143" s="161" t="s">
        <v>144</v>
      </c>
      <c r="AT143" s="161" t="s">
        <v>139</v>
      </c>
      <c r="AU143" s="161" t="s">
        <v>87</v>
      </c>
      <c r="AY143" s="15" t="s">
        <v>137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5" t="s">
        <v>85</v>
      </c>
      <c r="BK143" s="162">
        <f t="shared" si="9"/>
        <v>0</v>
      </c>
      <c r="BL143" s="15" t="s">
        <v>144</v>
      </c>
      <c r="BM143" s="161" t="s">
        <v>249</v>
      </c>
    </row>
    <row r="144" spans="2:65" s="1" customFormat="1" ht="16.5" customHeight="1">
      <c r="B144" s="149"/>
      <c r="C144" s="182" t="s">
        <v>253</v>
      </c>
      <c r="D144" s="182" t="s">
        <v>218</v>
      </c>
      <c r="E144" s="183" t="s">
        <v>681</v>
      </c>
      <c r="F144" s="184" t="s">
        <v>682</v>
      </c>
      <c r="G144" s="185" t="s">
        <v>142</v>
      </c>
      <c r="H144" s="186">
        <v>7</v>
      </c>
      <c r="I144" s="187"/>
      <c r="J144" s="188">
        <f t="shared" si="0"/>
        <v>0</v>
      </c>
      <c r="K144" s="184" t="s">
        <v>1</v>
      </c>
      <c r="L144" s="189"/>
      <c r="M144" s="190" t="s">
        <v>1</v>
      </c>
      <c r="N144" s="191" t="s">
        <v>42</v>
      </c>
      <c r="O144" s="53"/>
      <c r="P144" s="159">
        <f t="shared" si="1"/>
        <v>0</v>
      </c>
      <c r="Q144" s="159">
        <v>0.062</v>
      </c>
      <c r="R144" s="159">
        <f t="shared" si="2"/>
        <v>0.434</v>
      </c>
      <c r="S144" s="159">
        <v>0</v>
      </c>
      <c r="T144" s="160">
        <f t="shared" si="3"/>
        <v>0</v>
      </c>
      <c r="AR144" s="161" t="s">
        <v>174</v>
      </c>
      <c r="AT144" s="161" t="s">
        <v>218</v>
      </c>
      <c r="AU144" s="161" t="s">
        <v>87</v>
      </c>
      <c r="AY144" s="15" t="s">
        <v>137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5" t="s">
        <v>85</v>
      </c>
      <c r="BK144" s="162">
        <f t="shared" si="9"/>
        <v>0</v>
      </c>
      <c r="BL144" s="15" t="s">
        <v>144</v>
      </c>
      <c r="BM144" s="161" t="s">
        <v>253</v>
      </c>
    </row>
    <row r="145" spans="2:65" s="1" customFormat="1" ht="16.5" customHeight="1">
      <c r="B145" s="149"/>
      <c r="C145" s="182" t="s">
        <v>257</v>
      </c>
      <c r="D145" s="182" t="s">
        <v>218</v>
      </c>
      <c r="E145" s="183" t="s">
        <v>683</v>
      </c>
      <c r="F145" s="184" t="s">
        <v>684</v>
      </c>
      <c r="G145" s="185" t="s">
        <v>142</v>
      </c>
      <c r="H145" s="186">
        <v>7</v>
      </c>
      <c r="I145" s="187"/>
      <c r="J145" s="188">
        <f t="shared" si="0"/>
        <v>0</v>
      </c>
      <c r="K145" s="184" t="s">
        <v>1</v>
      </c>
      <c r="L145" s="189"/>
      <c r="M145" s="190" t="s">
        <v>1</v>
      </c>
      <c r="N145" s="191" t="s">
        <v>42</v>
      </c>
      <c r="O145" s="53"/>
      <c r="P145" s="159">
        <f t="shared" si="1"/>
        <v>0</v>
      </c>
      <c r="Q145" s="159">
        <v>0.062</v>
      </c>
      <c r="R145" s="159">
        <f t="shared" si="2"/>
        <v>0.434</v>
      </c>
      <c r="S145" s="159">
        <v>0</v>
      </c>
      <c r="T145" s="160">
        <f t="shared" si="3"/>
        <v>0</v>
      </c>
      <c r="AR145" s="161" t="s">
        <v>174</v>
      </c>
      <c r="AT145" s="161" t="s">
        <v>218</v>
      </c>
      <c r="AU145" s="161" t="s">
        <v>87</v>
      </c>
      <c r="AY145" s="15" t="s">
        <v>137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5" t="s">
        <v>85</v>
      </c>
      <c r="BK145" s="162">
        <f t="shared" si="9"/>
        <v>0</v>
      </c>
      <c r="BL145" s="15" t="s">
        <v>144</v>
      </c>
      <c r="BM145" s="161" t="s">
        <v>257</v>
      </c>
    </row>
    <row r="146" spans="2:65" s="1" customFormat="1" ht="24" customHeight="1">
      <c r="B146" s="149"/>
      <c r="C146" s="150" t="s">
        <v>262</v>
      </c>
      <c r="D146" s="150" t="s">
        <v>139</v>
      </c>
      <c r="E146" s="151" t="s">
        <v>685</v>
      </c>
      <c r="F146" s="152" t="s">
        <v>686</v>
      </c>
      <c r="G146" s="153" t="s">
        <v>142</v>
      </c>
      <c r="H146" s="154">
        <v>7</v>
      </c>
      <c r="I146" s="155"/>
      <c r="J146" s="156">
        <f t="shared" si="0"/>
        <v>0</v>
      </c>
      <c r="K146" s="152" t="s">
        <v>1</v>
      </c>
      <c r="L146" s="30"/>
      <c r="M146" s="157" t="s">
        <v>1</v>
      </c>
      <c r="N146" s="158" t="s">
        <v>42</v>
      </c>
      <c r="O146" s="53"/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AR146" s="161" t="s">
        <v>144</v>
      </c>
      <c r="AT146" s="161" t="s">
        <v>139</v>
      </c>
      <c r="AU146" s="161" t="s">
        <v>87</v>
      </c>
      <c r="AY146" s="15" t="s">
        <v>137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5" t="s">
        <v>85</v>
      </c>
      <c r="BK146" s="162">
        <f t="shared" si="9"/>
        <v>0</v>
      </c>
      <c r="BL146" s="15" t="s">
        <v>144</v>
      </c>
      <c r="BM146" s="161" t="s">
        <v>262</v>
      </c>
    </row>
    <row r="147" spans="2:65" s="1" customFormat="1" ht="16.5" customHeight="1">
      <c r="B147" s="149"/>
      <c r="C147" s="182" t="s">
        <v>268</v>
      </c>
      <c r="D147" s="182" t="s">
        <v>218</v>
      </c>
      <c r="E147" s="183" t="s">
        <v>687</v>
      </c>
      <c r="F147" s="184" t="s">
        <v>688</v>
      </c>
      <c r="G147" s="185" t="s">
        <v>142</v>
      </c>
      <c r="H147" s="186">
        <v>7</v>
      </c>
      <c r="I147" s="187"/>
      <c r="J147" s="188">
        <f t="shared" si="0"/>
        <v>0</v>
      </c>
      <c r="K147" s="184" t="s">
        <v>1</v>
      </c>
      <c r="L147" s="189"/>
      <c r="M147" s="190" t="s">
        <v>1</v>
      </c>
      <c r="N147" s="191" t="s">
        <v>42</v>
      </c>
      <c r="O147" s="53"/>
      <c r="P147" s="159">
        <f t="shared" si="1"/>
        <v>0</v>
      </c>
      <c r="Q147" s="159">
        <v>0.062</v>
      </c>
      <c r="R147" s="159">
        <f t="shared" si="2"/>
        <v>0.434</v>
      </c>
      <c r="S147" s="159">
        <v>0</v>
      </c>
      <c r="T147" s="160">
        <f t="shared" si="3"/>
        <v>0</v>
      </c>
      <c r="AR147" s="161" t="s">
        <v>174</v>
      </c>
      <c r="AT147" s="161" t="s">
        <v>218</v>
      </c>
      <c r="AU147" s="161" t="s">
        <v>87</v>
      </c>
      <c r="AY147" s="15" t="s">
        <v>137</v>
      </c>
      <c r="BE147" s="162">
        <f t="shared" si="4"/>
        <v>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5" t="s">
        <v>85</v>
      </c>
      <c r="BK147" s="162">
        <f t="shared" si="9"/>
        <v>0</v>
      </c>
      <c r="BL147" s="15" t="s">
        <v>144</v>
      </c>
      <c r="BM147" s="161" t="s">
        <v>268</v>
      </c>
    </row>
    <row r="148" spans="2:65" s="1" customFormat="1" ht="16.5" customHeight="1">
      <c r="B148" s="149"/>
      <c r="C148" s="150" t="s">
        <v>274</v>
      </c>
      <c r="D148" s="150" t="s">
        <v>139</v>
      </c>
      <c r="E148" s="151" t="s">
        <v>689</v>
      </c>
      <c r="F148" s="152" t="s">
        <v>690</v>
      </c>
      <c r="G148" s="153" t="s">
        <v>142</v>
      </c>
      <c r="H148" s="154">
        <v>11</v>
      </c>
      <c r="I148" s="155"/>
      <c r="J148" s="156">
        <f t="shared" si="0"/>
        <v>0</v>
      </c>
      <c r="K148" s="152" t="s">
        <v>1</v>
      </c>
      <c r="L148" s="30"/>
      <c r="M148" s="157" t="s">
        <v>1</v>
      </c>
      <c r="N148" s="158" t="s">
        <v>42</v>
      </c>
      <c r="O148" s="53"/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AR148" s="161" t="s">
        <v>144</v>
      </c>
      <c r="AT148" s="161" t="s">
        <v>139</v>
      </c>
      <c r="AU148" s="161" t="s">
        <v>87</v>
      </c>
      <c r="AY148" s="15" t="s">
        <v>137</v>
      </c>
      <c r="BE148" s="162">
        <f t="shared" si="4"/>
        <v>0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5" t="s">
        <v>85</v>
      </c>
      <c r="BK148" s="162">
        <f t="shared" si="9"/>
        <v>0</v>
      </c>
      <c r="BL148" s="15" t="s">
        <v>144</v>
      </c>
      <c r="BM148" s="161" t="s">
        <v>274</v>
      </c>
    </row>
    <row r="149" spans="2:65" s="1" customFormat="1" ht="16.5" customHeight="1">
      <c r="B149" s="149"/>
      <c r="C149" s="182" t="s">
        <v>280</v>
      </c>
      <c r="D149" s="182" t="s">
        <v>218</v>
      </c>
      <c r="E149" s="183" t="s">
        <v>691</v>
      </c>
      <c r="F149" s="184" t="s">
        <v>692</v>
      </c>
      <c r="G149" s="185" t="s">
        <v>142</v>
      </c>
      <c r="H149" s="186">
        <v>11</v>
      </c>
      <c r="I149" s="187"/>
      <c r="J149" s="188">
        <f t="shared" si="0"/>
        <v>0</v>
      </c>
      <c r="K149" s="184" t="s">
        <v>1</v>
      </c>
      <c r="L149" s="189"/>
      <c r="M149" s="190" t="s">
        <v>1</v>
      </c>
      <c r="N149" s="191" t="s">
        <v>42</v>
      </c>
      <c r="O149" s="53"/>
      <c r="P149" s="159">
        <f t="shared" si="1"/>
        <v>0</v>
      </c>
      <c r="Q149" s="159">
        <v>1E-05</v>
      </c>
      <c r="R149" s="159">
        <f t="shared" si="2"/>
        <v>0.00011</v>
      </c>
      <c r="S149" s="159">
        <v>0</v>
      </c>
      <c r="T149" s="160">
        <f t="shared" si="3"/>
        <v>0</v>
      </c>
      <c r="AR149" s="161" t="s">
        <v>174</v>
      </c>
      <c r="AT149" s="161" t="s">
        <v>218</v>
      </c>
      <c r="AU149" s="161" t="s">
        <v>87</v>
      </c>
      <c r="AY149" s="15" t="s">
        <v>137</v>
      </c>
      <c r="BE149" s="162">
        <f t="shared" si="4"/>
        <v>0</v>
      </c>
      <c r="BF149" s="162">
        <f t="shared" si="5"/>
        <v>0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5" t="s">
        <v>85</v>
      </c>
      <c r="BK149" s="162">
        <f t="shared" si="9"/>
        <v>0</v>
      </c>
      <c r="BL149" s="15" t="s">
        <v>144</v>
      </c>
      <c r="BM149" s="161" t="s">
        <v>280</v>
      </c>
    </row>
    <row r="150" spans="2:65" s="1" customFormat="1" ht="24" customHeight="1">
      <c r="B150" s="149"/>
      <c r="C150" s="150" t="s">
        <v>286</v>
      </c>
      <c r="D150" s="150" t="s">
        <v>139</v>
      </c>
      <c r="E150" s="151" t="s">
        <v>693</v>
      </c>
      <c r="F150" s="152" t="s">
        <v>694</v>
      </c>
      <c r="G150" s="153" t="s">
        <v>322</v>
      </c>
      <c r="H150" s="154">
        <v>374</v>
      </c>
      <c r="I150" s="155"/>
      <c r="J150" s="156">
        <f t="shared" si="0"/>
        <v>0</v>
      </c>
      <c r="K150" s="152" t="s">
        <v>1</v>
      </c>
      <c r="L150" s="30"/>
      <c r="M150" s="157" t="s">
        <v>1</v>
      </c>
      <c r="N150" s="158" t="s">
        <v>42</v>
      </c>
      <c r="O150" s="53"/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AR150" s="161" t="s">
        <v>144</v>
      </c>
      <c r="AT150" s="161" t="s">
        <v>139</v>
      </c>
      <c r="AU150" s="161" t="s">
        <v>87</v>
      </c>
      <c r="AY150" s="15" t="s">
        <v>137</v>
      </c>
      <c r="BE150" s="162">
        <f t="shared" si="4"/>
        <v>0</v>
      </c>
      <c r="BF150" s="162">
        <f t="shared" si="5"/>
        <v>0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5" t="s">
        <v>85</v>
      </c>
      <c r="BK150" s="162">
        <f t="shared" si="9"/>
        <v>0</v>
      </c>
      <c r="BL150" s="15" t="s">
        <v>144</v>
      </c>
      <c r="BM150" s="161" t="s">
        <v>286</v>
      </c>
    </row>
    <row r="151" spans="2:65" s="1" customFormat="1" ht="16.5" customHeight="1">
      <c r="B151" s="149"/>
      <c r="C151" s="182" t="s">
        <v>290</v>
      </c>
      <c r="D151" s="182" t="s">
        <v>218</v>
      </c>
      <c r="E151" s="183" t="s">
        <v>695</v>
      </c>
      <c r="F151" s="184" t="s">
        <v>696</v>
      </c>
      <c r="G151" s="185" t="s">
        <v>221</v>
      </c>
      <c r="H151" s="186">
        <v>243.497</v>
      </c>
      <c r="I151" s="187"/>
      <c r="J151" s="188">
        <f t="shared" si="0"/>
        <v>0</v>
      </c>
      <c r="K151" s="184" t="s">
        <v>1</v>
      </c>
      <c r="L151" s="189"/>
      <c r="M151" s="190" t="s">
        <v>1</v>
      </c>
      <c r="N151" s="191" t="s">
        <v>42</v>
      </c>
      <c r="O151" s="53"/>
      <c r="P151" s="159">
        <f t="shared" si="1"/>
        <v>0</v>
      </c>
      <c r="Q151" s="159">
        <v>0.001</v>
      </c>
      <c r="R151" s="159">
        <f t="shared" si="2"/>
        <v>0.24349700000000002</v>
      </c>
      <c r="S151" s="159">
        <v>0</v>
      </c>
      <c r="T151" s="160">
        <f t="shared" si="3"/>
        <v>0</v>
      </c>
      <c r="AR151" s="161" t="s">
        <v>174</v>
      </c>
      <c r="AT151" s="161" t="s">
        <v>218</v>
      </c>
      <c r="AU151" s="161" t="s">
        <v>87</v>
      </c>
      <c r="AY151" s="15" t="s">
        <v>137</v>
      </c>
      <c r="BE151" s="162">
        <f t="shared" si="4"/>
        <v>0</v>
      </c>
      <c r="BF151" s="162">
        <f t="shared" si="5"/>
        <v>0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5" t="s">
        <v>85</v>
      </c>
      <c r="BK151" s="162">
        <f t="shared" si="9"/>
        <v>0</v>
      </c>
      <c r="BL151" s="15" t="s">
        <v>144</v>
      </c>
      <c r="BM151" s="161" t="s">
        <v>290</v>
      </c>
    </row>
    <row r="152" spans="2:65" s="1" customFormat="1" ht="24" customHeight="1">
      <c r="B152" s="149"/>
      <c r="C152" s="150" t="s">
        <v>294</v>
      </c>
      <c r="D152" s="150" t="s">
        <v>139</v>
      </c>
      <c r="E152" s="151" t="s">
        <v>697</v>
      </c>
      <c r="F152" s="152" t="s">
        <v>698</v>
      </c>
      <c r="G152" s="153" t="s">
        <v>142</v>
      </c>
      <c r="H152" s="154">
        <v>11</v>
      </c>
      <c r="I152" s="155"/>
      <c r="J152" s="156">
        <f t="shared" si="0"/>
        <v>0</v>
      </c>
      <c r="K152" s="152" t="s">
        <v>1</v>
      </c>
      <c r="L152" s="30"/>
      <c r="M152" s="157" t="s">
        <v>1</v>
      </c>
      <c r="N152" s="158" t="s">
        <v>42</v>
      </c>
      <c r="O152" s="53"/>
      <c r="P152" s="159">
        <f t="shared" si="1"/>
        <v>0</v>
      </c>
      <c r="Q152" s="159">
        <v>0</v>
      </c>
      <c r="R152" s="159">
        <f t="shared" si="2"/>
        <v>0</v>
      </c>
      <c r="S152" s="159">
        <v>0</v>
      </c>
      <c r="T152" s="160">
        <f t="shared" si="3"/>
        <v>0</v>
      </c>
      <c r="AR152" s="161" t="s">
        <v>144</v>
      </c>
      <c r="AT152" s="161" t="s">
        <v>139</v>
      </c>
      <c r="AU152" s="161" t="s">
        <v>87</v>
      </c>
      <c r="AY152" s="15" t="s">
        <v>137</v>
      </c>
      <c r="BE152" s="162">
        <f t="shared" si="4"/>
        <v>0</v>
      </c>
      <c r="BF152" s="162">
        <f t="shared" si="5"/>
        <v>0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5" t="s">
        <v>85</v>
      </c>
      <c r="BK152" s="162">
        <f t="shared" si="9"/>
        <v>0</v>
      </c>
      <c r="BL152" s="15" t="s">
        <v>144</v>
      </c>
      <c r="BM152" s="161" t="s">
        <v>294</v>
      </c>
    </row>
    <row r="153" spans="2:65" s="1" customFormat="1" ht="16.5" customHeight="1">
      <c r="B153" s="149"/>
      <c r="C153" s="182" t="s">
        <v>298</v>
      </c>
      <c r="D153" s="182" t="s">
        <v>218</v>
      </c>
      <c r="E153" s="183" t="s">
        <v>699</v>
      </c>
      <c r="F153" s="184" t="s">
        <v>700</v>
      </c>
      <c r="G153" s="185" t="s">
        <v>142</v>
      </c>
      <c r="H153" s="186">
        <v>11</v>
      </c>
      <c r="I153" s="187"/>
      <c r="J153" s="188">
        <f t="shared" si="0"/>
        <v>0</v>
      </c>
      <c r="K153" s="184" t="s">
        <v>1</v>
      </c>
      <c r="L153" s="189"/>
      <c r="M153" s="190" t="s">
        <v>1</v>
      </c>
      <c r="N153" s="191" t="s">
        <v>42</v>
      </c>
      <c r="O153" s="53"/>
      <c r="P153" s="159">
        <f t="shared" si="1"/>
        <v>0</v>
      </c>
      <c r="Q153" s="159">
        <v>0.00016</v>
      </c>
      <c r="R153" s="159">
        <f t="shared" si="2"/>
        <v>0.00176</v>
      </c>
      <c r="S153" s="159">
        <v>0</v>
      </c>
      <c r="T153" s="160">
        <f t="shared" si="3"/>
        <v>0</v>
      </c>
      <c r="AR153" s="161" t="s">
        <v>174</v>
      </c>
      <c r="AT153" s="161" t="s">
        <v>218</v>
      </c>
      <c r="AU153" s="161" t="s">
        <v>87</v>
      </c>
      <c r="AY153" s="15" t="s">
        <v>137</v>
      </c>
      <c r="BE153" s="162">
        <f t="shared" si="4"/>
        <v>0</v>
      </c>
      <c r="BF153" s="162">
        <f t="shared" si="5"/>
        <v>0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5" t="s">
        <v>85</v>
      </c>
      <c r="BK153" s="162">
        <f t="shared" si="9"/>
        <v>0</v>
      </c>
      <c r="BL153" s="15" t="s">
        <v>144</v>
      </c>
      <c r="BM153" s="161" t="s">
        <v>298</v>
      </c>
    </row>
    <row r="154" spans="2:65" s="1" customFormat="1" ht="16.5" customHeight="1">
      <c r="B154" s="149"/>
      <c r="C154" s="150" t="s">
        <v>303</v>
      </c>
      <c r="D154" s="150" t="s">
        <v>139</v>
      </c>
      <c r="E154" s="151" t="s">
        <v>701</v>
      </c>
      <c r="F154" s="152" t="s">
        <v>702</v>
      </c>
      <c r="G154" s="153" t="s">
        <v>142</v>
      </c>
      <c r="H154" s="154">
        <v>11</v>
      </c>
      <c r="I154" s="155"/>
      <c r="J154" s="156">
        <f t="shared" si="0"/>
        <v>0</v>
      </c>
      <c r="K154" s="152" t="s">
        <v>1</v>
      </c>
      <c r="L154" s="30"/>
      <c r="M154" s="157" t="s">
        <v>1</v>
      </c>
      <c r="N154" s="158" t="s">
        <v>42</v>
      </c>
      <c r="O154" s="53"/>
      <c r="P154" s="159">
        <f t="shared" si="1"/>
        <v>0</v>
      </c>
      <c r="Q154" s="159">
        <v>0</v>
      </c>
      <c r="R154" s="159">
        <f t="shared" si="2"/>
        <v>0</v>
      </c>
      <c r="S154" s="159">
        <v>0</v>
      </c>
      <c r="T154" s="160">
        <f t="shared" si="3"/>
        <v>0</v>
      </c>
      <c r="AR154" s="161" t="s">
        <v>144</v>
      </c>
      <c r="AT154" s="161" t="s">
        <v>139</v>
      </c>
      <c r="AU154" s="161" t="s">
        <v>87</v>
      </c>
      <c r="AY154" s="15" t="s">
        <v>137</v>
      </c>
      <c r="BE154" s="162">
        <f t="shared" si="4"/>
        <v>0</v>
      </c>
      <c r="BF154" s="162">
        <f t="shared" si="5"/>
        <v>0</v>
      </c>
      <c r="BG154" s="162">
        <f t="shared" si="6"/>
        <v>0</v>
      </c>
      <c r="BH154" s="162">
        <f t="shared" si="7"/>
        <v>0</v>
      </c>
      <c r="BI154" s="162">
        <f t="shared" si="8"/>
        <v>0</v>
      </c>
      <c r="BJ154" s="15" t="s">
        <v>85</v>
      </c>
      <c r="BK154" s="162">
        <f t="shared" si="9"/>
        <v>0</v>
      </c>
      <c r="BL154" s="15" t="s">
        <v>144</v>
      </c>
      <c r="BM154" s="161" t="s">
        <v>303</v>
      </c>
    </row>
    <row r="155" spans="2:65" s="1" customFormat="1" ht="16.5" customHeight="1">
      <c r="B155" s="149"/>
      <c r="C155" s="182" t="s">
        <v>307</v>
      </c>
      <c r="D155" s="182" t="s">
        <v>218</v>
      </c>
      <c r="E155" s="183" t="s">
        <v>703</v>
      </c>
      <c r="F155" s="184" t="s">
        <v>704</v>
      </c>
      <c r="G155" s="185" t="s">
        <v>142</v>
      </c>
      <c r="H155" s="186">
        <v>11</v>
      </c>
      <c r="I155" s="187"/>
      <c r="J155" s="188">
        <f t="shared" si="0"/>
        <v>0</v>
      </c>
      <c r="K155" s="184" t="s">
        <v>1</v>
      </c>
      <c r="L155" s="189"/>
      <c r="M155" s="190" t="s">
        <v>1</v>
      </c>
      <c r="N155" s="191" t="s">
        <v>42</v>
      </c>
      <c r="O155" s="53"/>
      <c r="P155" s="159">
        <f t="shared" si="1"/>
        <v>0</v>
      </c>
      <c r="Q155" s="159">
        <v>0</v>
      </c>
      <c r="R155" s="159">
        <f t="shared" si="2"/>
        <v>0</v>
      </c>
      <c r="S155" s="159">
        <v>0</v>
      </c>
      <c r="T155" s="160">
        <f t="shared" si="3"/>
        <v>0</v>
      </c>
      <c r="AR155" s="161" t="s">
        <v>174</v>
      </c>
      <c r="AT155" s="161" t="s">
        <v>218</v>
      </c>
      <c r="AU155" s="161" t="s">
        <v>87</v>
      </c>
      <c r="AY155" s="15" t="s">
        <v>137</v>
      </c>
      <c r="BE155" s="162">
        <f t="shared" si="4"/>
        <v>0</v>
      </c>
      <c r="BF155" s="162">
        <f t="shared" si="5"/>
        <v>0</v>
      </c>
      <c r="BG155" s="162">
        <f t="shared" si="6"/>
        <v>0</v>
      </c>
      <c r="BH155" s="162">
        <f t="shared" si="7"/>
        <v>0</v>
      </c>
      <c r="BI155" s="162">
        <f t="shared" si="8"/>
        <v>0</v>
      </c>
      <c r="BJ155" s="15" t="s">
        <v>85</v>
      </c>
      <c r="BK155" s="162">
        <f t="shared" si="9"/>
        <v>0</v>
      </c>
      <c r="BL155" s="15" t="s">
        <v>144</v>
      </c>
      <c r="BM155" s="161" t="s">
        <v>307</v>
      </c>
    </row>
    <row r="156" spans="2:65" s="1" customFormat="1" ht="24" customHeight="1">
      <c r="B156" s="149"/>
      <c r="C156" s="150" t="s">
        <v>311</v>
      </c>
      <c r="D156" s="150" t="s">
        <v>139</v>
      </c>
      <c r="E156" s="151" t="s">
        <v>705</v>
      </c>
      <c r="F156" s="152" t="s">
        <v>706</v>
      </c>
      <c r="G156" s="153" t="s">
        <v>322</v>
      </c>
      <c r="H156" s="154">
        <v>493</v>
      </c>
      <c r="I156" s="155"/>
      <c r="J156" s="156">
        <f t="shared" si="0"/>
        <v>0</v>
      </c>
      <c r="K156" s="152" t="s">
        <v>1</v>
      </c>
      <c r="L156" s="30"/>
      <c r="M156" s="157" t="s">
        <v>1</v>
      </c>
      <c r="N156" s="158" t="s">
        <v>42</v>
      </c>
      <c r="O156" s="53"/>
      <c r="P156" s="159">
        <f t="shared" si="1"/>
        <v>0</v>
      </c>
      <c r="Q156" s="159">
        <v>0</v>
      </c>
      <c r="R156" s="159">
        <f t="shared" si="2"/>
        <v>0</v>
      </c>
      <c r="S156" s="159">
        <v>0</v>
      </c>
      <c r="T156" s="160">
        <f t="shared" si="3"/>
        <v>0</v>
      </c>
      <c r="AR156" s="161" t="s">
        <v>144</v>
      </c>
      <c r="AT156" s="161" t="s">
        <v>139</v>
      </c>
      <c r="AU156" s="161" t="s">
        <v>87</v>
      </c>
      <c r="AY156" s="15" t="s">
        <v>137</v>
      </c>
      <c r="BE156" s="162">
        <f t="shared" si="4"/>
        <v>0</v>
      </c>
      <c r="BF156" s="162">
        <f t="shared" si="5"/>
        <v>0</v>
      </c>
      <c r="BG156" s="162">
        <f t="shared" si="6"/>
        <v>0</v>
      </c>
      <c r="BH156" s="162">
        <f t="shared" si="7"/>
        <v>0</v>
      </c>
      <c r="BI156" s="162">
        <f t="shared" si="8"/>
        <v>0</v>
      </c>
      <c r="BJ156" s="15" t="s">
        <v>85</v>
      </c>
      <c r="BK156" s="162">
        <f t="shared" si="9"/>
        <v>0</v>
      </c>
      <c r="BL156" s="15" t="s">
        <v>144</v>
      </c>
      <c r="BM156" s="161" t="s">
        <v>311</v>
      </c>
    </row>
    <row r="157" spans="2:65" s="1" customFormat="1" ht="16.5" customHeight="1">
      <c r="B157" s="149"/>
      <c r="C157" s="182" t="s">
        <v>315</v>
      </c>
      <c r="D157" s="182" t="s">
        <v>218</v>
      </c>
      <c r="E157" s="183" t="s">
        <v>707</v>
      </c>
      <c r="F157" s="184" t="s">
        <v>708</v>
      </c>
      <c r="G157" s="185" t="s">
        <v>322</v>
      </c>
      <c r="H157" s="186">
        <v>517.65</v>
      </c>
      <c r="I157" s="187"/>
      <c r="J157" s="188">
        <f t="shared" si="0"/>
        <v>0</v>
      </c>
      <c r="K157" s="184" t="s">
        <v>1</v>
      </c>
      <c r="L157" s="189"/>
      <c r="M157" s="190" t="s">
        <v>1</v>
      </c>
      <c r="N157" s="191" t="s">
        <v>42</v>
      </c>
      <c r="O157" s="53"/>
      <c r="P157" s="159">
        <f t="shared" si="1"/>
        <v>0</v>
      </c>
      <c r="Q157" s="159">
        <v>2E-05</v>
      </c>
      <c r="R157" s="159">
        <f t="shared" si="2"/>
        <v>0.010353000000000001</v>
      </c>
      <c r="S157" s="159">
        <v>0</v>
      </c>
      <c r="T157" s="160">
        <f t="shared" si="3"/>
        <v>0</v>
      </c>
      <c r="AR157" s="161" t="s">
        <v>174</v>
      </c>
      <c r="AT157" s="161" t="s">
        <v>218</v>
      </c>
      <c r="AU157" s="161" t="s">
        <v>87</v>
      </c>
      <c r="AY157" s="15" t="s">
        <v>137</v>
      </c>
      <c r="BE157" s="162">
        <f t="shared" si="4"/>
        <v>0</v>
      </c>
      <c r="BF157" s="162">
        <f t="shared" si="5"/>
        <v>0</v>
      </c>
      <c r="BG157" s="162">
        <f t="shared" si="6"/>
        <v>0</v>
      </c>
      <c r="BH157" s="162">
        <f t="shared" si="7"/>
        <v>0</v>
      </c>
      <c r="BI157" s="162">
        <f t="shared" si="8"/>
        <v>0</v>
      </c>
      <c r="BJ157" s="15" t="s">
        <v>85</v>
      </c>
      <c r="BK157" s="162">
        <f t="shared" si="9"/>
        <v>0</v>
      </c>
      <c r="BL157" s="15" t="s">
        <v>144</v>
      </c>
      <c r="BM157" s="161" t="s">
        <v>315</v>
      </c>
    </row>
    <row r="158" spans="2:65" s="1" customFormat="1" ht="24" customHeight="1">
      <c r="B158" s="149"/>
      <c r="C158" s="150" t="s">
        <v>319</v>
      </c>
      <c r="D158" s="150" t="s">
        <v>139</v>
      </c>
      <c r="E158" s="151" t="s">
        <v>709</v>
      </c>
      <c r="F158" s="152" t="s">
        <v>710</v>
      </c>
      <c r="G158" s="153" t="s">
        <v>322</v>
      </c>
      <c r="H158" s="154">
        <v>90</v>
      </c>
      <c r="I158" s="155"/>
      <c r="J158" s="156">
        <f t="shared" si="0"/>
        <v>0</v>
      </c>
      <c r="K158" s="152" t="s">
        <v>1</v>
      </c>
      <c r="L158" s="30"/>
      <c r="M158" s="157" t="s">
        <v>1</v>
      </c>
      <c r="N158" s="158" t="s">
        <v>42</v>
      </c>
      <c r="O158" s="53"/>
      <c r="P158" s="159">
        <f t="shared" si="1"/>
        <v>0</v>
      </c>
      <c r="Q158" s="159">
        <v>0</v>
      </c>
      <c r="R158" s="159">
        <f t="shared" si="2"/>
        <v>0</v>
      </c>
      <c r="S158" s="159">
        <v>0</v>
      </c>
      <c r="T158" s="160">
        <f t="shared" si="3"/>
        <v>0</v>
      </c>
      <c r="AR158" s="161" t="s">
        <v>144</v>
      </c>
      <c r="AT158" s="161" t="s">
        <v>139</v>
      </c>
      <c r="AU158" s="161" t="s">
        <v>87</v>
      </c>
      <c r="AY158" s="15" t="s">
        <v>137</v>
      </c>
      <c r="BE158" s="162">
        <f t="shared" si="4"/>
        <v>0</v>
      </c>
      <c r="BF158" s="162">
        <f t="shared" si="5"/>
        <v>0</v>
      </c>
      <c r="BG158" s="162">
        <f t="shared" si="6"/>
        <v>0</v>
      </c>
      <c r="BH158" s="162">
        <f t="shared" si="7"/>
        <v>0</v>
      </c>
      <c r="BI158" s="162">
        <f t="shared" si="8"/>
        <v>0</v>
      </c>
      <c r="BJ158" s="15" t="s">
        <v>85</v>
      </c>
      <c r="BK158" s="162">
        <f t="shared" si="9"/>
        <v>0</v>
      </c>
      <c r="BL158" s="15" t="s">
        <v>144</v>
      </c>
      <c r="BM158" s="161" t="s">
        <v>319</v>
      </c>
    </row>
    <row r="159" spans="2:65" s="1" customFormat="1" ht="16.5" customHeight="1">
      <c r="B159" s="149"/>
      <c r="C159" s="182" t="s">
        <v>324</v>
      </c>
      <c r="D159" s="182" t="s">
        <v>218</v>
      </c>
      <c r="E159" s="183" t="s">
        <v>711</v>
      </c>
      <c r="F159" s="184" t="s">
        <v>712</v>
      </c>
      <c r="G159" s="185" t="s">
        <v>322</v>
      </c>
      <c r="H159" s="186">
        <v>94.5</v>
      </c>
      <c r="I159" s="187"/>
      <c r="J159" s="188">
        <f t="shared" si="0"/>
        <v>0</v>
      </c>
      <c r="K159" s="184" t="s">
        <v>1</v>
      </c>
      <c r="L159" s="189"/>
      <c r="M159" s="190" t="s">
        <v>1</v>
      </c>
      <c r="N159" s="191" t="s">
        <v>42</v>
      </c>
      <c r="O159" s="53"/>
      <c r="P159" s="159">
        <f t="shared" si="1"/>
        <v>0</v>
      </c>
      <c r="Q159" s="159">
        <v>0.00015</v>
      </c>
      <c r="R159" s="159">
        <f t="shared" si="2"/>
        <v>0.014174999999999998</v>
      </c>
      <c r="S159" s="159">
        <v>0</v>
      </c>
      <c r="T159" s="160">
        <f t="shared" si="3"/>
        <v>0</v>
      </c>
      <c r="AR159" s="161" t="s">
        <v>174</v>
      </c>
      <c r="AT159" s="161" t="s">
        <v>218</v>
      </c>
      <c r="AU159" s="161" t="s">
        <v>87</v>
      </c>
      <c r="AY159" s="15" t="s">
        <v>137</v>
      </c>
      <c r="BE159" s="162">
        <f t="shared" si="4"/>
        <v>0</v>
      </c>
      <c r="BF159" s="162">
        <f t="shared" si="5"/>
        <v>0</v>
      </c>
      <c r="BG159" s="162">
        <f t="shared" si="6"/>
        <v>0</v>
      </c>
      <c r="BH159" s="162">
        <f t="shared" si="7"/>
        <v>0</v>
      </c>
      <c r="BI159" s="162">
        <f t="shared" si="8"/>
        <v>0</v>
      </c>
      <c r="BJ159" s="15" t="s">
        <v>85</v>
      </c>
      <c r="BK159" s="162">
        <f t="shared" si="9"/>
        <v>0</v>
      </c>
      <c r="BL159" s="15" t="s">
        <v>144</v>
      </c>
      <c r="BM159" s="161" t="s">
        <v>324</v>
      </c>
    </row>
    <row r="160" spans="2:65" s="1" customFormat="1" ht="24" customHeight="1">
      <c r="B160" s="149"/>
      <c r="C160" s="150" t="s">
        <v>328</v>
      </c>
      <c r="D160" s="150" t="s">
        <v>139</v>
      </c>
      <c r="E160" s="151" t="s">
        <v>713</v>
      </c>
      <c r="F160" s="152" t="s">
        <v>714</v>
      </c>
      <c r="G160" s="153" t="s">
        <v>322</v>
      </c>
      <c r="H160" s="154">
        <v>160</v>
      </c>
      <c r="I160" s="155"/>
      <c r="J160" s="156">
        <f t="shared" si="0"/>
        <v>0</v>
      </c>
      <c r="K160" s="152" t="s">
        <v>1</v>
      </c>
      <c r="L160" s="30"/>
      <c r="M160" s="157" t="s">
        <v>1</v>
      </c>
      <c r="N160" s="158" t="s">
        <v>42</v>
      </c>
      <c r="O160" s="53"/>
      <c r="P160" s="159">
        <f t="shared" si="1"/>
        <v>0</v>
      </c>
      <c r="Q160" s="159">
        <v>0</v>
      </c>
      <c r="R160" s="159">
        <f t="shared" si="2"/>
        <v>0</v>
      </c>
      <c r="S160" s="159">
        <v>0</v>
      </c>
      <c r="T160" s="160">
        <f t="shared" si="3"/>
        <v>0</v>
      </c>
      <c r="AR160" s="161" t="s">
        <v>144</v>
      </c>
      <c r="AT160" s="161" t="s">
        <v>139</v>
      </c>
      <c r="AU160" s="161" t="s">
        <v>87</v>
      </c>
      <c r="AY160" s="15" t="s">
        <v>137</v>
      </c>
      <c r="BE160" s="162">
        <f t="shared" si="4"/>
        <v>0</v>
      </c>
      <c r="BF160" s="162">
        <f t="shared" si="5"/>
        <v>0</v>
      </c>
      <c r="BG160" s="162">
        <f t="shared" si="6"/>
        <v>0</v>
      </c>
      <c r="BH160" s="162">
        <f t="shared" si="7"/>
        <v>0</v>
      </c>
      <c r="BI160" s="162">
        <f t="shared" si="8"/>
        <v>0</v>
      </c>
      <c r="BJ160" s="15" t="s">
        <v>85</v>
      </c>
      <c r="BK160" s="162">
        <f t="shared" si="9"/>
        <v>0</v>
      </c>
      <c r="BL160" s="15" t="s">
        <v>144</v>
      </c>
      <c r="BM160" s="161" t="s">
        <v>328</v>
      </c>
    </row>
    <row r="161" spans="2:65" s="1" customFormat="1" ht="16.5" customHeight="1">
      <c r="B161" s="149"/>
      <c r="C161" s="182" t="s">
        <v>332</v>
      </c>
      <c r="D161" s="182" t="s">
        <v>218</v>
      </c>
      <c r="E161" s="183" t="s">
        <v>715</v>
      </c>
      <c r="F161" s="184" t="s">
        <v>716</v>
      </c>
      <c r="G161" s="185" t="s">
        <v>322</v>
      </c>
      <c r="H161" s="186">
        <v>168</v>
      </c>
      <c r="I161" s="187"/>
      <c r="J161" s="188">
        <f t="shared" si="0"/>
        <v>0</v>
      </c>
      <c r="K161" s="184" t="s">
        <v>1</v>
      </c>
      <c r="L161" s="189"/>
      <c r="M161" s="190" t="s">
        <v>1</v>
      </c>
      <c r="N161" s="191" t="s">
        <v>42</v>
      </c>
      <c r="O161" s="53"/>
      <c r="P161" s="159">
        <f t="shared" si="1"/>
        <v>0</v>
      </c>
      <c r="Q161" s="159">
        <v>0.00053</v>
      </c>
      <c r="R161" s="159">
        <f t="shared" si="2"/>
        <v>0.08904</v>
      </c>
      <c r="S161" s="159">
        <v>0</v>
      </c>
      <c r="T161" s="160">
        <f t="shared" si="3"/>
        <v>0</v>
      </c>
      <c r="AR161" s="161" t="s">
        <v>174</v>
      </c>
      <c r="AT161" s="161" t="s">
        <v>218</v>
      </c>
      <c r="AU161" s="161" t="s">
        <v>87</v>
      </c>
      <c r="AY161" s="15" t="s">
        <v>137</v>
      </c>
      <c r="BE161" s="162">
        <f t="shared" si="4"/>
        <v>0</v>
      </c>
      <c r="BF161" s="162">
        <f t="shared" si="5"/>
        <v>0</v>
      </c>
      <c r="BG161" s="162">
        <f t="shared" si="6"/>
        <v>0</v>
      </c>
      <c r="BH161" s="162">
        <f t="shared" si="7"/>
        <v>0</v>
      </c>
      <c r="BI161" s="162">
        <f t="shared" si="8"/>
        <v>0</v>
      </c>
      <c r="BJ161" s="15" t="s">
        <v>85</v>
      </c>
      <c r="BK161" s="162">
        <f t="shared" si="9"/>
        <v>0</v>
      </c>
      <c r="BL161" s="15" t="s">
        <v>144</v>
      </c>
      <c r="BM161" s="161" t="s">
        <v>332</v>
      </c>
    </row>
    <row r="162" spans="2:65" s="1" customFormat="1" ht="24" customHeight="1">
      <c r="B162" s="149"/>
      <c r="C162" s="150" t="s">
        <v>338</v>
      </c>
      <c r="D162" s="150" t="s">
        <v>139</v>
      </c>
      <c r="E162" s="151" t="s">
        <v>717</v>
      </c>
      <c r="F162" s="152" t="s">
        <v>718</v>
      </c>
      <c r="G162" s="153" t="s">
        <v>322</v>
      </c>
      <c r="H162" s="154">
        <v>340</v>
      </c>
      <c r="I162" s="155"/>
      <c r="J162" s="156">
        <f t="shared" si="0"/>
        <v>0</v>
      </c>
      <c r="K162" s="152" t="s">
        <v>1</v>
      </c>
      <c r="L162" s="30"/>
      <c r="M162" s="157" t="s">
        <v>1</v>
      </c>
      <c r="N162" s="158" t="s">
        <v>42</v>
      </c>
      <c r="O162" s="53"/>
      <c r="P162" s="159">
        <f t="shared" si="1"/>
        <v>0</v>
      </c>
      <c r="Q162" s="159">
        <v>0</v>
      </c>
      <c r="R162" s="159">
        <f t="shared" si="2"/>
        <v>0</v>
      </c>
      <c r="S162" s="159">
        <v>0</v>
      </c>
      <c r="T162" s="160">
        <f t="shared" si="3"/>
        <v>0</v>
      </c>
      <c r="AR162" s="161" t="s">
        <v>144</v>
      </c>
      <c r="AT162" s="161" t="s">
        <v>139</v>
      </c>
      <c r="AU162" s="161" t="s">
        <v>87</v>
      </c>
      <c r="AY162" s="15" t="s">
        <v>137</v>
      </c>
      <c r="BE162" s="162">
        <f t="shared" si="4"/>
        <v>0</v>
      </c>
      <c r="BF162" s="162">
        <f t="shared" si="5"/>
        <v>0</v>
      </c>
      <c r="BG162" s="162">
        <f t="shared" si="6"/>
        <v>0</v>
      </c>
      <c r="BH162" s="162">
        <f t="shared" si="7"/>
        <v>0</v>
      </c>
      <c r="BI162" s="162">
        <f t="shared" si="8"/>
        <v>0</v>
      </c>
      <c r="BJ162" s="15" t="s">
        <v>85</v>
      </c>
      <c r="BK162" s="162">
        <f t="shared" si="9"/>
        <v>0</v>
      </c>
      <c r="BL162" s="15" t="s">
        <v>144</v>
      </c>
      <c r="BM162" s="161" t="s">
        <v>338</v>
      </c>
    </row>
    <row r="163" spans="2:65" s="1" customFormat="1" ht="16.5" customHeight="1">
      <c r="B163" s="149"/>
      <c r="C163" s="182" t="s">
        <v>346</v>
      </c>
      <c r="D163" s="182" t="s">
        <v>218</v>
      </c>
      <c r="E163" s="183" t="s">
        <v>719</v>
      </c>
      <c r="F163" s="184" t="s">
        <v>720</v>
      </c>
      <c r="G163" s="185" t="s">
        <v>322</v>
      </c>
      <c r="H163" s="186">
        <v>357</v>
      </c>
      <c r="I163" s="187"/>
      <c r="J163" s="188">
        <f t="shared" si="0"/>
        <v>0</v>
      </c>
      <c r="K163" s="184" t="s">
        <v>1</v>
      </c>
      <c r="L163" s="189"/>
      <c r="M163" s="190" t="s">
        <v>1</v>
      </c>
      <c r="N163" s="191" t="s">
        <v>42</v>
      </c>
      <c r="O163" s="53"/>
      <c r="P163" s="159">
        <f t="shared" si="1"/>
        <v>0</v>
      </c>
      <c r="Q163" s="159">
        <v>0.00082</v>
      </c>
      <c r="R163" s="159">
        <f t="shared" si="2"/>
        <v>0.29274</v>
      </c>
      <c r="S163" s="159">
        <v>0</v>
      </c>
      <c r="T163" s="160">
        <f t="shared" si="3"/>
        <v>0</v>
      </c>
      <c r="AR163" s="161" t="s">
        <v>174</v>
      </c>
      <c r="AT163" s="161" t="s">
        <v>218</v>
      </c>
      <c r="AU163" s="161" t="s">
        <v>87</v>
      </c>
      <c r="AY163" s="15" t="s">
        <v>137</v>
      </c>
      <c r="BE163" s="162">
        <f t="shared" si="4"/>
        <v>0</v>
      </c>
      <c r="BF163" s="162">
        <f t="shared" si="5"/>
        <v>0</v>
      </c>
      <c r="BG163" s="162">
        <f t="shared" si="6"/>
        <v>0</v>
      </c>
      <c r="BH163" s="162">
        <f t="shared" si="7"/>
        <v>0</v>
      </c>
      <c r="BI163" s="162">
        <f t="shared" si="8"/>
        <v>0</v>
      </c>
      <c r="BJ163" s="15" t="s">
        <v>85</v>
      </c>
      <c r="BK163" s="162">
        <f t="shared" si="9"/>
        <v>0</v>
      </c>
      <c r="BL163" s="15" t="s">
        <v>144</v>
      </c>
      <c r="BM163" s="161" t="s">
        <v>346</v>
      </c>
    </row>
    <row r="164" spans="2:65" s="1" customFormat="1" ht="24" customHeight="1">
      <c r="B164" s="149"/>
      <c r="C164" s="150" t="s">
        <v>354</v>
      </c>
      <c r="D164" s="150" t="s">
        <v>139</v>
      </c>
      <c r="E164" s="151" t="s">
        <v>721</v>
      </c>
      <c r="F164" s="152" t="s">
        <v>722</v>
      </c>
      <c r="G164" s="153" t="s">
        <v>883</v>
      </c>
      <c r="H164" s="154">
        <v>1</v>
      </c>
      <c r="I164" s="155"/>
      <c r="J164" s="156">
        <f t="shared" si="0"/>
        <v>0</v>
      </c>
      <c r="K164" s="152" t="s">
        <v>1</v>
      </c>
      <c r="L164" s="30"/>
      <c r="M164" s="157" t="s">
        <v>1</v>
      </c>
      <c r="N164" s="158" t="s">
        <v>42</v>
      </c>
      <c r="O164" s="53"/>
      <c r="P164" s="159">
        <f t="shared" si="1"/>
        <v>0</v>
      </c>
      <c r="Q164" s="159">
        <v>0</v>
      </c>
      <c r="R164" s="159">
        <f t="shared" si="2"/>
        <v>0</v>
      </c>
      <c r="S164" s="159">
        <v>0</v>
      </c>
      <c r="T164" s="160">
        <f t="shared" si="3"/>
        <v>0</v>
      </c>
      <c r="AR164" s="161" t="s">
        <v>144</v>
      </c>
      <c r="AT164" s="161" t="s">
        <v>139</v>
      </c>
      <c r="AU164" s="161" t="s">
        <v>87</v>
      </c>
      <c r="AY164" s="15" t="s">
        <v>137</v>
      </c>
      <c r="BE164" s="162">
        <f t="shared" si="4"/>
        <v>0</v>
      </c>
      <c r="BF164" s="162">
        <f t="shared" si="5"/>
        <v>0</v>
      </c>
      <c r="BG164" s="162">
        <f t="shared" si="6"/>
        <v>0</v>
      </c>
      <c r="BH164" s="162">
        <f t="shared" si="7"/>
        <v>0</v>
      </c>
      <c r="BI164" s="162">
        <f t="shared" si="8"/>
        <v>0</v>
      </c>
      <c r="BJ164" s="15" t="s">
        <v>85</v>
      </c>
      <c r="BK164" s="162">
        <f t="shared" si="9"/>
        <v>0</v>
      </c>
      <c r="BL164" s="15" t="s">
        <v>144</v>
      </c>
      <c r="BM164" s="161" t="s">
        <v>354</v>
      </c>
    </row>
    <row r="165" spans="2:65" s="1" customFormat="1" ht="24" customHeight="1">
      <c r="B165" s="149"/>
      <c r="C165" s="150" t="s">
        <v>480</v>
      </c>
      <c r="D165" s="150" t="s">
        <v>139</v>
      </c>
      <c r="E165" s="151" t="s">
        <v>723</v>
      </c>
      <c r="F165" s="152" t="s">
        <v>724</v>
      </c>
      <c r="G165" s="153" t="s">
        <v>142</v>
      </c>
      <c r="H165" s="154">
        <v>1</v>
      </c>
      <c r="I165" s="155"/>
      <c r="J165" s="156">
        <f t="shared" si="0"/>
        <v>0</v>
      </c>
      <c r="K165" s="152" t="s">
        <v>1</v>
      </c>
      <c r="L165" s="30"/>
      <c r="M165" s="157" t="s">
        <v>1</v>
      </c>
      <c r="N165" s="158" t="s">
        <v>42</v>
      </c>
      <c r="O165" s="53"/>
      <c r="P165" s="159">
        <f t="shared" si="1"/>
        <v>0</v>
      </c>
      <c r="Q165" s="159">
        <v>0</v>
      </c>
      <c r="R165" s="159">
        <f t="shared" si="2"/>
        <v>0</v>
      </c>
      <c r="S165" s="159">
        <v>0</v>
      </c>
      <c r="T165" s="160">
        <f t="shared" si="3"/>
        <v>0</v>
      </c>
      <c r="AR165" s="161" t="s">
        <v>144</v>
      </c>
      <c r="AT165" s="161" t="s">
        <v>139</v>
      </c>
      <c r="AU165" s="161" t="s">
        <v>87</v>
      </c>
      <c r="AY165" s="15" t="s">
        <v>137</v>
      </c>
      <c r="BE165" s="162">
        <f t="shared" si="4"/>
        <v>0</v>
      </c>
      <c r="BF165" s="162">
        <f t="shared" si="5"/>
        <v>0</v>
      </c>
      <c r="BG165" s="162">
        <f t="shared" si="6"/>
        <v>0</v>
      </c>
      <c r="BH165" s="162">
        <f t="shared" si="7"/>
        <v>0</v>
      </c>
      <c r="BI165" s="162">
        <f t="shared" si="8"/>
        <v>0</v>
      </c>
      <c r="BJ165" s="15" t="s">
        <v>85</v>
      </c>
      <c r="BK165" s="162">
        <f t="shared" si="9"/>
        <v>0</v>
      </c>
      <c r="BL165" s="15" t="s">
        <v>144</v>
      </c>
      <c r="BM165" s="161" t="s">
        <v>480</v>
      </c>
    </row>
    <row r="166" spans="2:65" s="1" customFormat="1" ht="16.5" customHeight="1">
      <c r="B166" s="149"/>
      <c r="C166" s="150" t="s">
        <v>484</v>
      </c>
      <c r="D166" s="150" t="s">
        <v>139</v>
      </c>
      <c r="E166" s="151" t="s">
        <v>725</v>
      </c>
      <c r="F166" s="152" t="s">
        <v>726</v>
      </c>
      <c r="G166" s="153" t="s">
        <v>348</v>
      </c>
      <c r="H166" s="192"/>
      <c r="I166" s="155"/>
      <c r="J166" s="156">
        <f t="shared" si="0"/>
        <v>0</v>
      </c>
      <c r="K166" s="152" t="s">
        <v>1</v>
      </c>
      <c r="L166" s="30"/>
      <c r="M166" s="157" t="s">
        <v>1</v>
      </c>
      <c r="N166" s="158" t="s">
        <v>42</v>
      </c>
      <c r="O166" s="53"/>
      <c r="P166" s="159">
        <f t="shared" si="1"/>
        <v>0</v>
      </c>
      <c r="Q166" s="159">
        <v>0</v>
      </c>
      <c r="R166" s="159">
        <f t="shared" si="2"/>
        <v>0</v>
      </c>
      <c r="S166" s="159">
        <v>0</v>
      </c>
      <c r="T166" s="160">
        <f t="shared" si="3"/>
        <v>0</v>
      </c>
      <c r="AR166" s="161" t="s">
        <v>144</v>
      </c>
      <c r="AT166" s="161" t="s">
        <v>139</v>
      </c>
      <c r="AU166" s="161" t="s">
        <v>87</v>
      </c>
      <c r="AY166" s="15" t="s">
        <v>137</v>
      </c>
      <c r="BE166" s="162">
        <f t="shared" si="4"/>
        <v>0</v>
      </c>
      <c r="BF166" s="162">
        <f t="shared" si="5"/>
        <v>0</v>
      </c>
      <c r="BG166" s="162">
        <f t="shared" si="6"/>
        <v>0</v>
      </c>
      <c r="BH166" s="162">
        <f t="shared" si="7"/>
        <v>0</v>
      </c>
      <c r="BI166" s="162">
        <f t="shared" si="8"/>
        <v>0</v>
      </c>
      <c r="BJ166" s="15" t="s">
        <v>85</v>
      </c>
      <c r="BK166" s="162">
        <f t="shared" si="9"/>
        <v>0</v>
      </c>
      <c r="BL166" s="15" t="s">
        <v>144</v>
      </c>
      <c r="BM166" s="161" t="s">
        <v>484</v>
      </c>
    </row>
    <row r="167" spans="2:65" s="1" customFormat="1" ht="16.5" customHeight="1">
      <c r="B167" s="149"/>
      <c r="C167" s="150" t="s">
        <v>488</v>
      </c>
      <c r="D167" s="150" t="s">
        <v>139</v>
      </c>
      <c r="E167" s="151" t="s">
        <v>727</v>
      </c>
      <c r="F167" s="152" t="s">
        <v>728</v>
      </c>
      <c r="G167" s="153" t="s">
        <v>348</v>
      </c>
      <c r="H167" s="192"/>
      <c r="I167" s="155"/>
      <c r="J167" s="156">
        <f t="shared" si="0"/>
        <v>0</v>
      </c>
      <c r="K167" s="152" t="s">
        <v>1</v>
      </c>
      <c r="L167" s="30"/>
      <c r="M167" s="157" t="s">
        <v>1</v>
      </c>
      <c r="N167" s="158" t="s">
        <v>42</v>
      </c>
      <c r="O167" s="53"/>
      <c r="P167" s="159">
        <f t="shared" si="1"/>
        <v>0</v>
      </c>
      <c r="Q167" s="159">
        <v>0</v>
      </c>
      <c r="R167" s="159">
        <f t="shared" si="2"/>
        <v>0</v>
      </c>
      <c r="S167" s="159">
        <v>0</v>
      </c>
      <c r="T167" s="160">
        <f t="shared" si="3"/>
        <v>0</v>
      </c>
      <c r="AR167" s="161" t="s">
        <v>144</v>
      </c>
      <c r="AT167" s="161" t="s">
        <v>139</v>
      </c>
      <c r="AU167" s="161" t="s">
        <v>87</v>
      </c>
      <c r="AY167" s="15" t="s">
        <v>137</v>
      </c>
      <c r="BE167" s="162">
        <f t="shared" si="4"/>
        <v>0</v>
      </c>
      <c r="BF167" s="162">
        <f t="shared" si="5"/>
        <v>0</v>
      </c>
      <c r="BG167" s="162">
        <f t="shared" si="6"/>
        <v>0</v>
      </c>
      <c r="BH167" s="162">
        <f t="shared" si="7"/>
        <v>0</v>
      </c>
      <c r="BI167" s="162">
        <f t="shared" si="8"/>
        <v>0</v>
      </c>
      <c r="BJ167" s="15" t="s">
        <v>85</v>
      </c>
      <c r="BK167" s="162">
        <f t="shared" si="9"/>
        <v>0</v>
      </c>
      <c r="BL167" s="15" t="s">
        <v>144</v>
      </c>
      <c r="BM167" s="161" t="s">
        <v>488</v>
      </c>
    </row>
    <row r="168" spans="2:63" s="11" customFormat="1" ht="22.9" customHeight="1">
      <c r="B168" s="136"/>
      <c r="D168" s="137" t="s">
        <v>76</v>
      </c>
      <c r="E168" s="147" t="s">
        <v>729</v>
      </c>
      <c r="F168" s="147" t="s">
        <v>730</v>
      </c>
      <c r="I168" s="139"/>
      <c r="J168" s="148">
        <f>BK168</f>
        <v>0</v>
      </c>
      <c r="L168" s="136"/>
      <c r="M168" s="141"/>
      <c r="N168" s="142"/>
      <c r="O168" s="142"/>
      <c r="P168" s="143">
        <f>SUM(P169:P199)</f>
        <v>0</v>
      </c>
      <c r="Q168" s="142"/>
      <c r="R168" s="143">
        <f>SUM(R169:R199)</f>
        <v>197.32781680000002</v>
      </c>
      <c r="S168" s="142"/>
      <c r="T168" s="144">
        <f>SUM(T169:T199)</f>
        <v>0</v>
      </c>
      <c r="AR168" s="137" t="s">
        <v>149</v>
      </c>
      <c r="AT168" s="145" t="s">
        <v>76</v>
      </c>
      <c r="AU168" s="145" t="s">
        <v>85</v>
      </c>
      <c r="AY168" s="137" t="s">
        <v>137</v>
      </c>
      <c r="BK168" s="146">
        <f>SUM(BK169:BK199)</f>
        <v>0</v>
      </c>
    </row>
    <row r="169" spans="2:65" s="1" customFormat="1" ht="24" customHeight="1">
      <c r="B169" s="149"/>
      <c r="C169" s="150" t="s">
        <v>492</v>
      </c>
      <c r="D169" s="150" t="s">
        <v>139</v>
      </c>
      <c r="E169" s="151" t="s">
        <v>731</v>
      </c>
      <c r="F169" s="152" t="s">
        <v>732</v>
      </c>
      <c r="G169" s="153" t="s">
        <v>733</v>
      </c>
      <c r="H169" s="154">
        <v>0.454</v>
      </c>
      <c r="I169" s="155"/>
      <c r="J169" s="156">
        <f aca="true" t="shared" si="10" ref="J169:J199">ROUND(I169*H169,2)</f>
        <v>0</v>
      </c>
      <c r="K169" s="152" t="s">
        <v>1</v>
      </c>
      <c r="L169" s="30"/>
      <c r="M169" s="157" t="s">
        <v>1</v>
      </c>
      <c r="N169" s="158" t="s">
        <v>42</v>
      </c>
      <c r="O169" s="53"/>
      <c r="P169" s="159">
        <f aca="true" t="shared" si="11" ref="P169:P199">O169*H169</f>
        <v>0</v>
      </c>
      <c r="Q169" s="159">
        <v>0.0088</v>
      </c>
      <c r="R169" s="159">
        <f aca="true" t="shared" si="12" ref="R169:R199">Q169*H169</f>
        <v>0.0039952</v>
      </c>
      <c r="S169" s="159">
        <v>0</v>
      </c>
      <c r="T169" s="160">
        <f aca="true" t="shared" si="13" ref="T169:T199">S169*H169</f>
        <v>0</v>
      </c>
      <c r="AR169" s="161" t="s">
        <v>144</v>
      </c>
      <c r="AT169" s="161" t="s">
        <v>139</v>
      </c>
      <c r="AU169" s="161" t="s">
        <v>87</v>
      </c>
      <c r="AY169" s="15" t="s">
        <v>137</v>
      </c>
      <c r="BE169" s="162">
        <f aca="true" t="shared" si="14" ref="BE169:BE199">IF(N169="základní",J169,0)</f>
        <v>0</v>
      </c>
      <c r="BF169" s="162">
        <f aca="true" t="shared" si="15" ref="BF169:BF199">IF(N169="snížená",J169,0)</f>
        <v>0</v>
      </c>
      <c r="BG169" s="162">
        <f aca="true" t="shared" si="16" ref="BG169:BG199">IF(N169="zákl. přenesená",J169,0)</f>
        <v>0</v>
      </c>
      <c r="BH169" s="162">
        <f aca="true" t="shared" si="17" ref="BH169:BH199">IF(N169="sníž. přenesená",J169,0)</f>
        <v>0</v>
      </c>
      <c r="BI169" s="162">
        <f aca="true" t="shared" si="18" ref="BI169:BI199">IF(N169="nulová",J169,0)</f>
        <v>0</v>
      </c>
      <c r="BJ169" s="15" t="s">
        <v>85</v>
      </c>
      <c r="BK169" s="162">
        <f aca="true" t="shared" si="19" ref="BK169:BK199">ROUND(I169*H169,2)</f>
        <v>0</v>
      </c>
      <c r="BL169" s="15" t="s">
        <v>144</v>
      </c>
      <c r="BM169" s="161" t="s">
        <v>492</v>
      </c>
    </row>
    <row r="170" spans="2:65" s="1" customFormat="1" ht="16.5" customHeight="1">
      <c r="B170" s="149"/>
      <c r="C170" s="150" t="s">
        <v>494</v>
      </c>
      <c r="D170" s="150" t="s">
        <v>139</v>
      </c>
      <c r="E170" s="151" t="s">
        <v>734</v>
      </c>
      <c r="F170" s="152" t="s">
        <v>735</v>
      </c>
      <c r="G170" s="153" t="s">
        <v>733</v>
      </c>
      <c r="H170" s="154">
        <v>0.454</v>
      </c>
      <c r="I170" s="155"/>
      <c r="J170" s="156">
        <f t="shared" si="10"/>
        <v>0</v>
      </c>
      <c r="K170" s="152" t="s">
        <v>1</v>
      </c>
      <c r="L170" s="30"/>
      <c r="M170" s="157" t="s">
        <v>1</v>
      </c>
      <c r="N170" s="158" t="s">
        <v>42</v>
      </c>
      <c r="O170" s="53"/>
      <c r="P170" s="159">
        <f t="shared" si="11"/>
        <v>0</v>
      </c>
      <c r="Q170" s="159">
        <v>0.0099</v>
      </c>
      <c r="R170" s="159">
        <f t="shared" si="12"/>
        <v>0.0044946000000000005</v>
      </c>
      <c r="S170" s="159">
        <v>0</v>
      </c>
      <c r="T170" s="160">
        <f t="shared" si="13"/>
        <v>0</v>
      </c>
      <c r="AR170" s="161" t="s">
        <v>144</v>
      </c>
      <c r="AT170" s="161" t="s">
        <v>139</v>
      </c>
      <c r="AU170" s="161" t="s">
        <v>87</v>
      </c>
      <c r="AY170" s="15" t="s">
        <v>137</v>
      </c>
      <c r="BE170" s="162">
        <f t="shared" si="14"/>
        <v>0</v>
      </c>
      <c r="BF170" s="162">
        <f t="shared" si="15"/>
        <v>0</v>
      </c>
      <c r="BG170" s="162">
        <f t="shared" si="16"/>
        <v>0</v>
      </c>
      <c r="BH170" s="162">
        <f t="shared" si="17"/>
        <v>0</v>
      </c>
      <c r="BI170" s="162">
        <f t="shared" si="18"/>
        <v>0</v>
      </c>
      <c r="BJ170" s="15" t="s">
        <v>85</v>
      </c>
      <c r="BK170" s="162">
        <f t="shared" si="19"/>
        <v>0</v>
      </c>
      <c r="BL170" s="15" t="s">
        <v>144</v>
      </c>
      <c r="BM170" s="161" t="s">
        <v>494</v>
      </c>
    </row>
    <row r="171" spans="2:65" s="1" customFormat="1" ht="24" customHeight="1">
      <c r="B171" s="149"/>
      <c r="C171" s="150" t="s">
        <v>736</v>
      </c>
      <c r="D171" s="150" t="s">
        <v>139</v>
      </c>
      <c r="E171" s="151" t="s">
        <v>737</v>
      </c>
      <c r="F171" s="152" t="s">
        <v>738</v>
      </c>
      <c r="G171" s="153" t="s">
        <v>210</v>
      </c>
      <c r="H171" s="154">
        <v>120</v>
      </c>
      <c r="I171" s="155"/>
      <c r="J171" s="156">
        <f t="shared" si="10"/>
        <v>0</v>
      </c>
      <c r="K171" s="152" t="s">
        <v>1</v>
      </c>
      <c r="L171" s="30"/>
      <c r="M171" s="157" t="s">
        <v>1</v>
      </c>
      <c r="N171" s="158" t="s">
        <v>42</v>
      </c>
      <c r="O171" s="53"/>
      <c r="P171" s="159">
        <f t="shared" si="11"/>
        <v>0</v>
      </c>
      <c r="Q171" s="159">
        <v>0</v>
      </c>
      <c r="R171" s="159">
        <f t="shared" si="12"/>
        <v>0</v>
      </c>
      <c r="S171" s="159">
        <v>0</v>
      </c>
      <c r="T171" s="160">
        <f t="shared" si="13"/>
        <v>0</v>
      </c>
      <c r="AR171" s="161" t="s">
        <v>144</v>
      </c>
      <c r="AT171" s="161" t="s">
        <v>139</v>
      </c>
      <c r="AU171" s="161" t="s">
        <v>87</v>
      </c>
      <c r="AY171" s="15" t="s">
        <v>137</v>
      </c>
      <c r="BE171" s="162">
        <f t="shared" si="14"/>
        <v>0</v>
      </c>
      <c r="BF171" s="162">
        <f t="shared" si="15"/>
        <v>0</v>
      </c>
      <c r="BG171" s="162">
        <f t="shared" si="16"/>
        <v>0</v>
      </c>
      <c r="BH171" s="162">
        <f t="shared" si="17"/>
        <v>0</v>
      </c>
      <c r="BI171" s="162">
        <f t="shared" si="18"/>
        <v>0</v>
      </c>
      <c r="BJ171" s="15" t="s">
        <v>85</v>
      </c>
      <c r="BK171" s="162">
        <f t="shared" si="19"/>
        <v>0</v>
      </c>
      <c r="BL171" s="15" t="s">
        <v>144</v>
      </c>
      <c r="BM171" s="161" t="s">
        <v>736</v>
      </c>
    </row>
    <row r="172" spans="2:65" s="1" customFormat="1" ht="24" customHeight="1">
      <c r="B172" s="149"/>
      <c r="C172" s="150" t="s">
        <v>739</v>
      </c>
      <c r="D172" s="150" t="s">
        <v>139</v>
      </c>
      <c r="E172" s="151" t="s">
        <v>740</v>
      </c>
      <c r="F172" s="152" t="s">
        <v>741</v>
      </c>
      <c r="G172" s="153" t="s">
        <v>210</v>
      </c>
      <c r="H172" s="154">
        <v>18</v>
      </c>
      <c r="I172" s="155"/>
      <c r="J172" s="156">
        <f t="shared" si="10"/>
        <v>0</v>
      </c>
      <c r="K172" s="152" t="s">
        <v>1</v>
      </c>
      <c r="L172" s="30"/>
      <c r="M172" s="157" t="s">
        <v>1</v>
      </c>
      <c r="N172" s="158" t="s">
        <v>42</v>
      </c>
      <c r="O172" s="53"/>
      <c r="P172" s="159">
        <f t="shared" si="11"/>
        <v>0</v>
      </c>
      <c r="Q172" s="159">
        <v>0</v>
      </c>
      <c r="R172" s="159">
        <f t="shared" si="12"/>
        <v>0</v>
      </c>
      <c r="S172" s="159">
        <v>0</v>
      </c>
      <c r="T172" s="160">
        <f t="shared" si="13"/>
        <v>0</v>
      </c>
      <c r="AR172" s="161" t="s">
        <v>144</v>
      </c>
      <c r="AT172" s="161" t="s">
        <v>139</v>
      </c>
      <c r="AU172" s="161" t="s">
        <v>87</v>
      </c>
      <c r="AY172" s="15" t="s">
        <v>137</v>
      </c>
      <c r="BE172" s="162">
        <f t="shared" si="14"/>
        <v>0</v>
      </c>
      <c r="BF172" s="162">
        <f t="shared" si="15"/>
        <v>0</v>
      </c>
      <c r="BG172" s="162">
        <f t="shared" si="16"/>
        <v>0</v>
      </c>
      <c r="BH172" s="162">
        <f t="shared" si="17"/>
        <v>0</v>
      </c>
      <c r="BI172" s="162">
        <f t="shared" si="18"/>
        <v>0</v>
      </c>
      <c r="BJ172" s="15" t="s">
        <v>85</v>
      </c>
      <c r="BK172" s="162">
        <f t="shared" si="19"/>
        <v>0</v>
      </c>
      <c r="BL172" s="15" t="s">
        <v>144</v>
      </c>
      <c r="BM172" s="161" t="s">
        <v>739</v>
      </c>
    </row>
    <row r="173" spans="2:65" s="1" customFormat="1" ht="24" customHeight="1">
      <c r="B173" s="149"/>
      <c r="C173" s="150" t="s">
        <v>742</v>
      </c>
      <c r="D173" s="150" t="s">
        <v>139</v>
      </c>
      <c r="E173" s="151" t="s">
        <v>743</v>
      </c>
      <c r="F173" s="152" t="s">
        <v>744</v>
      </c>
      <c r="G173" s="153" t="s">
        <v>322</v>
      </c>
      <c r="H173" s="154">
        <v>36</v>
      </c>
      <c r="I173" s="155"/>
      <c r="J173" s="156">
        <f t="shared" si="10"/>
        <v>0</v>
      </c>
      <c r="K173" s="152" t="s">
        <v>1</v>
      </c>
      <c r="L173" s="30"/>
      <c r="M173" s="157" t="s">
        <v>1</v>
      </c>
      <c r="N173" s="158" t="s">
        <v>42</v>
      </c>
      <c r="O173" s="53"/>
      <c r="P173" s="159">
        <f t="shared" si="11"/>
        <v>0</v>
      </c>
      <c r="Q173" s="159">
        <v>0</v>
      </c>
      <c r="R173" s="159">
        <f t="shared" si="12"/>
        <v>0</v>
      </c>
      <c r="S173" s="159">
        <v>0</v>
      </c>
      <c r="T173" s="160">
        <f t="shared" si="13"/>
        <v>0</v>
      </c>
      <c r="AR173" s="161" t="s">
        <v>144</v>
      </c>
      <c r="AT173" s="161" t="s">
        <v>139</v>
      </c>
      <c r="AU173" s="161" t="s">
        <v>87</v>
      </c>
      <c r="AY173" s="15" t="s">
        <v>137</v>
      </c>
      <c r="BE173" s="162">
        <f t="shared" si="14"/>
        <v>0</v>
      </c>
      <c r="BF173" s="162">
        <f t="shared" si="15"/>
        <v>0</v>
      </c>
      <c r="BG173" s="162">
        <f t="shared" si="16"/>
        <v>0</v>
      </c>
      <c r="BH173" s="162">
        <f t="shared" si="17"/>
        <v>0</v>
      </c>
      <c r="BI173" s="162">
        <f t="shared" si="18"/>
        <v>0</v>
      </c>
      <c r="BJ173" s="15" t="s">
        <v>85</v>
      </c>
      <c r="BK173" s="162">
        <f t="shared" si="19"/>
        <v>0</v>
      </c>
      <c r="BL173" s="15" t="s">
        <v>144</v>
      </c>
      <c r="BM173" s="161" t="s">
        <v>742</v>
      </c>
    </row>
    <row r="174" spans="2:65" s="1" customFormat="1" ht="24" customHeight="1">
      <c r="B174" s="149"/>
      <c r="C174" s="150" t="s">
        <v>745</v>
      </c>
      <c r="D174" s="150" t="s">
        <v>139</v>
      </c>
      <c r="E174" s="151" t="s">
        <v>746</v>
      </c>
      <c r="F174" s="152" t="s">
        <v>747</v>
      </c>
      <c r="G174" s="153" t="s">
        <v>142</v>
      </c>
      <c r="H174" s="154">
        <v>11</v>
      </c>
      <c r="I174" s="155"/>
      <c r="J174" s="156">
        <f t="shared" si="10"/>
        <v>0</v>
      </c>
      <c r="K174" s="152" t="s">
        <v>1</v>
      </c>
      <c r="L174" s="30"/>
      <c r="M174" s="157" t="s">
        <v>1</v>
      </c>
      <c r="N174" s="158" t="s">
        <v>42</v>
      </c>
      <c r="O174" s="53"/>
      <c r="P174" s="159">
        <f t="shared" si="11"/>
        <v>0</v>
      </c>
      <c r="Q174" s="159">
        <v>0</v>
      </c>
      <c r="R174" s="159">
        <f t="shared" si="12"/>
        <v>0</v>
      </c>
      <c r="S174" s="159">
        <v>0</v>
      </c>
      <c r="T174" s="160">
        <f t="shared" si="13"/>
        <v>0</v>
      </c>
      <c r="AR174" s="161" t="s">
        <v>144</v>
      </c>
      <c r="AT174" s="161" t="s">
        <v>139</v>
      </c>
      <c r="AU174" s="161" t="s">
        <v>87</v>
      </c>
      <c r="AY174" s="15" t="s">
        <v>137</v>
      </c>
      <c r="BE174" s="162">
        <f t="shared" si="14"/>
        <v>0</v>
      </c>
      <c r="BF174" s="162">
        <f t="shared" si="15"/>
        <v>0</v>
      </c>
      <c r="BG174" s="162">
        <f t="shared" si="16"/>
        <v>0</v>
      </c>
      <c r="BH174" s="162">
        <f t="shared" si="17"/>
        <v>0</v>
      </c>
      <c r="BI174" s="162">
        <f t="shared" si="18"/>
        <v>0</v>
      </c>
      <c r="BJ174" s="15" t="s">
        <v>85</v>
      </c>
      <c r="BK174" s="162">
        <f t="shared" si="19"/>
        <v>0</v>
      </c>
      <c r="BL174" s="15" t="s">
        <v>144</v>
      </c>
      <c r="BM174" s="161" t="s">
        <v>745</v>
      </c>
    </row>
    <row r="175" spans="2:65" s="1" customFormat="1" ht="16.5" customHeight="1">
      <c r="B175" s="149"/>
      <c r="C175" s="150" t="s">
        <v>748</v>
      </c>
      <c r="D175" s="150" t="s">
        <v>139</v>
      </c>
      <c r="E175" s="151" t="s">
        <v>749</v>
      </c>
      <c r="F175" s="152" t="s">
        <v>750</v>
      </c>
      <c r="G175" s="153" t="s">
        <v>163</v>
      </c>
      <c r="H175" s="154">
        <v>40</v>
      </c>
      <c r="I175" s="155"/>
      <c r="J175" s="156">
        <f t="shared" si="10"/>
        <v>0</v>
      </c>
      <c r="K175" s="152" t="s">
        <v>1</v>
      </c>
      <c r="L175" s="30"/>
      <c r="M175" s="157" t="s">
        <v>1</v>
      </c>
      <c r="N175" s="158" t="s">
        <v>42</v>
      </c>
      <c r="O175" s="53"/>
      <c r="P175" s="159">
        <f t="shared" si="11"/>
        <v>0</v>
      </c>
      <c r="Q175" s="159">
        <v>0</v>
      </c>
      <c r="R175" s="159">
        <f t="shared" si="12"/>
        <v>0</v>
      </c>
      <c r="S175" s="159">
        <v>0</v>
      </c>
      <c r="T175" s="160">
        <f t="shared" si="13"/>
        <v>0</v>
      </c>
      <c r="AR175" s="161" t="s">
        <v>144</v>
      </c>
      <c r="AT175" s="161" t="s">
        <v>139</v>
      </c>
      <c r="AU175" s="161" t="s">
        <v>87</v>
      </c>
      <c r="AY175" s="15" t="s">
        <v>137</v>
      </c>
      <c r="BE175" s="162">
        <f t="shared" si="14"/>
        <v>0</v>
      </c>
      <c r="BF175" s="162">
        <f t="shared" si="15"/>
        <v>0</v>
      </c>
      <c r="BG175" s="162">
        <f t="shared" si="16"/>
        <v>0</v>
      </c>
      <c r="BH175" s="162">
        <f t="shared" si="17"/>
        <v>0</v>
      </c>
      <c r="BI175" s="162">
        <f t="shared" si="18"/>
        <v>0</v>
      </c>
      <c r="BJ175" s="15" t="s">
        <v>85</v>
      </c>
      <c r="BK175" s="162">
        <f t="shared" si="19"/>
        <v>0</v>
      </c>
      <c r="BL175" s="15" t="s">
        <v>144</v>
      </c>
      <c r="BM175" s="161" t="s">
        <v>748</v>
      </c>
    </row>
    <row r="176" spans="2:65" s="1" customFormat="1" ht="16.5" customHeight="1">
      <c r="B176" s="149"/>
      <c r="C176" s="150" t="s">
        <v>751</v>
      </c>
      <c r="D176" s="150" t="s">
        <v>139</v>
      </c>
      <c r="E176" s="151" t="s">
        <v>752</v>
      </c>
      <c r="F176" s="152" t="s">
        <v>753</v>
      </c>
      <c r="G176" s="153" t="s">
        <v>142</v>
      </c>
      <c r="H176" s="154">
        <v>1</v>
      </c>
      <c r="I176" s="155"/>
      <c r="J176" s="156">
        <f t="shared" si="10"/>
        <v>0</v>
      </c>
      <c r="K176" s="152" t="s">
        <v>1</v>
      </c>
      <c r="L176" s="30"/>
      <c r="M176" s="157" t="s">
        <v>1</v>
      </c>
      <c r="N176" s="158" t="s">
        <v>42</v>
      </c>
      <c r="O176" s="53"/>
      <c r="P176" s="159">
        <f t="shared" si="11"/>
        <v>0</v>
      </c>
      <c r="Q176" s="159">
        <v>0</v>
      </c>
      <c r="R176" s="159">
        <f t="shared" si="12"/>
        <v>0</v>
      </c>
      <c r="S176" s="159">
        <v>0</v>
      </c>
      <c r="T176" s="160">
        <f t="shared" si="13"/>
        <v>0</v>
      </c>
      <c r="AR176" s="161" t="s">
        <v>144</v>
      </c>
      <c r="AT176" s="161" t="s">
        <v>139</v>
      </c>
      <c r="AU176" s="161" t="s">
        <v>87</v>
      </c>
      <c r="AY176" s="15" t="s">
        <v>137</v>
      </c>
      <c r="BE176" s="162">
        <f t="shared" si="14"/>
        <v>0</v>
      </c>
      <c r="BF176" s="162">
        <f t="shared" si="15"/>
        <v>0</v>
      </c>
      <c r="BG176" s="162">
        <f t="shared" si="16"/>
        <v>0</v>
      </c>
      <c r="BH176" s="162">
        <f t="shared" si="17"/>
        <v>0</v>
      </c>
      <c r="BI176" s="162">
        <f t="shared" si="18"/>
        <v>0</v>
      </c>
      <c r="BJ176" s="15" t="s">
        <v>85</v>
      </c>
      <c r="BK176" s="162">
        <f t="shared" si="19"/>
        <v>0</v>
      </c>
      <c r="BL176" s="15" t="s">
        <v>144</v>
      </c>
      <c r="BM176" s="161" t="s">
        <v>751</v>
      </c>
    </row>
    <row r="177" spans="2:65" s="1" customFormat="1" ht="24" customHeight="1">
      <c r="B177" s="149"/>
      <c r="C177" s="150" t="s">
        <v>754</v>
      </c>
      <c r="D177" s="150" t="s">
        <v>139</v>
      </c>
      <c r="E177" s="151" t="s">
        <v>755</v>
      </c>
      <c r="F177" s="152" t="s">
        <v>756</v>
      </c>
      <c r="G177" s="153" t="s">
        <v>163</v>
      </c>
      <c r="H177" s="154">
        <v>0.4</v>
      </c>
      <c r="I177" s="155"/>
      <c r="J177" s="156">
        <f t="shared" si="10"/>
        <v>0</v>
      </c>
      <c r="K177" s="152" t="s">
        <v>1</v>
      </c>
      <c r="L177" s="30"/>
      <c r="M177" s="157" t="s">
        <v>1</v>
      </c>
      <c r="N177" s="158" t="s">
        <v>42</v>
      </c>
      <c r="O177" s="53"/>
      <c r="P177" s="159">
        <f t="shared" si="11"/>
        <v>0</v>
      </c>
      <c r="Q177" s="159">
        <v>2.25634</v>
      </c>
      <c r="R177" s="159">
        <f t="shared" si="12"/>
        <v>0.902536</v>
      </c>
      <c r="S177" s="159">
        <v>0</v>
      </c>
      <c r="T177" s="160">
        <f t="shared" si="13"/>
        <v>0</v>
      </c>
      <c r="AR177" s="161" t="s">
        <v>144</v>
      </c>
      <c r="AT177" s="161" t="s">
        <v>139</v>
      </c>
      <c r="AU177" s="161" t="s">
        <v>87</v>
      </c>
      <c r="AY177" s="15" t="s">
        <v>137</v>
      </c>
      <c r="BE177" s="162">
        <f t="shared" si="14"/>
        <v>0</v>
      </c>
      <c r="BF177" s="162">
        <f t="shared" si="15"/>
        <v>0</v>
      </c>
      <c r="BG177" s="162">
        <f t="shared" si="16"/>
        <v>0</v>
      </c>
      <c r="BH177" s="162">
        <f t="shared" si="17"/>
        <v>0</v>
      </c>
      <c r="BI177" s="162">
        <f t="shared" si="18"/>
        <v>0</v>
      </c>
      <c r="BJ177" s="15" t="s">
        <v>85</v>
      </c>
      <c r="BK177" s="162">
        <f t="shared" si="19"/>
        <v>0</v>
      </c>
      <c r="BL177" s="15" t="s">
        <v>144</v>
      </c>
      <c r="BM177" s="161" t="s">
        <v>754</v>
      </c>
    </row>
    <row r="178" spans="2:65" s="1" customFormat="1" ht="16.5" customHeight="1">
      <c r="B178" s="149"/>
      <c r="C178" s="150" t="s">
        <v>757</v>
      </c>
      <c r="D178" s="150" t="s">
        <v>139</v>
      </c>
      <c r="E178" s="151" t="s">
        <v>758</v>
      </c>
      <c r="F178" s="152" t="s">
        <v>759</v>
      </c>
      <c r="G178" s="153" t="s">
        <v>142</v>
      </c>
      <c r="H178" s="154">
        <v>4</v>
      </c>
      <c r="I178" s="155"/>
      <c r="J178" s="156">
        <f t="shared" si="10"/>
        <v>0</v>
      </c>
      <c r="K178" s="152" t="s">
        <v>1</v>
      </c>
      <c r="L178" s="30"/>
      <c r="M178" s="157" t="s">
        <v>1</v>
      </c>
      <c r="N178" s="158" t="s">
        <v>42</v>
      </c>
      <c r="O178" s="53"/>
      <c r="P178" s="159">
        <f t="shared" si="11"/>
        <v>0</v>
      </c>
      <c r="Q178" s="159">
        <v>2.25634</v>
      </c>
      <c r="R178" s="159">
        <f t="shared" si="12"/>
        <v>9.02536</v>
      </c>
      <c r="S178" s="159">
        <v>0</v>
      </c>
      <c r="T178" s="160">
        <f t="shared" si="13"/>
        <v>0</v>
      </c>
      <c r="AR178" s="161" t="s">
        <v>144</v>
      </c>
      <c r="AT178" s="161" t="s">
        <v>139</v>
      </c>
      <c r="AU178" s="161" t="s">
        <v>87</v>
      </c>
      <c r="AY178" s="15" t="s">
        <v>137</v>
      </c>
      <c r="BE178" s="162">
        <f t="shared" si="14"/>
        <v>0</v>
      </c>
      <c r="BF178" s="162">
        <f t="shared" si="15"/>
        <v>0</v>
      </c>
      <c r="BG178" s="162">
        <f t="shared" si="16"/>
        <v>0</v>
      </c>
      <c r="BH178" s="162">
        <f t="shared" si="17"/>
        <v>0</v>
      </c>
      <c r="BI178" s="162">
        <f t="shared" si="18"/>
        <v>0</v>
      </c>
      <c r="BJ178" s="15" t="s">
        <v>85</v>
      </c>
      <c r="BK178" s="162">
        <f t="shared" si="19"/>
        <v>0</v>
      </c>
      <c r="BL178" s="15" t="s">
        <v>144</v>
      </c>
      <c r="BM178" s="161" t="s">
        <v>757</v>
      </c>
    </row>
    <row r="179" spans="2:65" s="1" customFormat="1" ht="16.5" customHeight="1">
      <c r="B179" s="149"/>
      <c r="C179" s="150" t="s">
        <v>760</v>
      </c>
      <c r="D179" s="150" t="s">
        <v>139</v>
      </c>
      <c r="E179" s="151" t="s">
        <v>761</v>
      </c>
      <c r="F179" s="152" t="s">
        <v>762</v>
      </c>
      <c r="G179" s="153" t="s">
        <v>142</v>
      </c>
      <c r="H179" s="154">
        <v>7</v>
      </c>
      <c r="I179" s="155"/>
      <c r="J179" s="156">
        <f t="shared" si="10"/>
        <v>0</v>
      </c>
      <c r="K179" s="152" t="s">
        <v>1</v>
      </c>
      <c r="L179" s="30"/>
      <c r="M179" s="157" t="s">
        <v>1</v>
      </c>
      <c r="N179" s="158" t="s">
        <v>42</v>
      </c>
      <c r="O179" s="53"/>
      <c r="P179" s="159">
        <f t="shared" si="11"/>
        <v>0</v>
      </c>
      <c r="Q179" s="159">
        <v>2.25634</v>
      </c>
      <c r="R179" s="159">
        <f t="shared" si="12"/>
        <v>15.794379999999999</v>
      </c>
      <c r="S179" s="159">
        <v>0</v>
      </c>
      <c r="T179" s="160">
        <f t="shared" si="13"/>
        <v>0</v>
      </c>
      <c r="AR179" s="161" t="s">
        <v>144</v>
      </c>
      <c r="AT179" s="161" t="s">
        <v>139</v>
      </c>
      <c r="AU179" s="161" t="s">
        <v>87</v>
      </c>
      <c r="AY179" s="15" t="s">
        <v>137</v>
      </c>
      <c r="BE179" s="162">
        <f t="shared" si="14"/>
        <v>0</v>
      </c>
      <c r="BF179" s="162">
        <f t="shared" si="15"/>
        <v>0</v>
      </c>
      <c r="BG179" s="162">
        <f t="shared" si="16"/>
        <v>0</v>
      </c>
      <c r="BH179" s="162">
        <f t="shared" si="17"/>
        <v>0</v>
      </c>
      <c r="BI179" s="162">
        <f t="shared" si="18"/>
        <v>0</v>
      </c>
      <c r="BJ179" s="15" t="s">
        <v>85</v>
      </c>
      <c r="BK179" s="162">
        <f t="shared" si="19"/>
        <v>0</v>
      </c>
      <c r="BL179" s="15" t="s">
        <v>144</v>
      </c>
      <c r="BM179" s="161" t="s">
        <v>760</v>
      </c>
    </row>
    <row r="180" spans="2:65" s="1" customFormat="1" ht="16.5" customHeight="1">
      <c r="B180" s="149"/>
      <c r="C180" s="150" t="s">
        <v>763</v>
      </c>
      <c r="D180" s="150" t="s">
        <v>139</v>
      </c>
      <c r="E180" s="151" t="s">
        <v>764</v>
      </c>
      <c r="F180" s="152" t="s">
        <v>765</v>
      </c>
      <c r="G180" s="153" t="s">
        <v>163</v>
      </c>
      <c r="H180" s="154">
        <v>0.8</v>
      </c>
      <c r="I180" s="155"/>
      <c r="J180" s="156">
        <f t="shared" si="10"/>
        <v>0</v>
      </c>
      <c r="K180" s="152" t="s">
        <v>1</v>
      </c>
      <c r="L180" s="30"/>
      <c r="M180" s="157" t="s">
        <v>1</v>
      </c>
      <c r="N180" s="158" t="s">
        <v>42</v>
      </c>
      <c r="O180" s="53"/>
      <c r="P180" s="159">
        <f t="shared" si="11"/>
        <v>0</v>
      </c>
      <c r="Q180" s="159">
        <v>0</v>
      </c>
      <c r="R180" s="159">
        <f t="shared" si="12"/>
        <v>0</v>
      </c>
      <c r="S180" s="159">
        <v>0</v>
      </c>
      <c r="T180" s="160">
        <f t="shared" si="13"/>
        <v>0</v>
      </c>
      <c r="AR180" s="161" t="s">
        <v>144</v>
      </c>
      <c r="AT180" s="161" t="s">
        <v>139</v>
      </c>
      <c r="AU180" s="161" t="s">
        <v>87</v>
      </c>
      <c r="AY180" s="15" t="s">
        <v>137</v>
      </c>
      <c r="BE180" s="162">
        <f t="shared" si="14"/>
        <v>0</v>
      </c>
      <c r="BF180" s="162">
        <f t="shared" si="15"/>
        <v>0</v>
      </c>
      <c r="BG180" s="162">
        <f t="shared" si="16"/>
        <v>0</v>
      </c>
      <c r="BH180" s="162">
        <f t="shared" si="17"/>
        <v>0</v>
      </c>
      <c r="BI180" s="162">
        <f t="shared" si="18"/>
        <v>0</v>
      </c>
      <c r="BJ180" s="15" t="s">
        <v>85</v>
      </c>
      <c r="BK180" s="162">
        <f t="shared" si="19"/>
        <v>0</v>
      </c>
      <c r="BL180" s="15" t="s">
        <v>144</v>
      </c>
      <c r="BM180" s="161" t="s">
        <v>763</v>
      </c>
    </row>
    <row r="181" spans="2:65" s="1" customFormat="1" ht="24" customHeight="1">
      <c r="B181" s="149"/>
      <c r="C181" s="150" t="s">
        <v>766</v>
      </c>
      <c r="D181" s="150" t="s">
        <v>139</v>
      </c>
      <c r="E181" s="151" t="s">
        <v>767</v>
      </c>
      <c r="F181" s="152" t="s">
        <v>768</v>
      </c>
      <c r="G181" s="153" t="s">
        <v>322</v>
      </c>
      <c r="H181" s="154">
        <v>415</v>
      </c>
      <c r="I181" s="155"/>
      <c r="J181" s="156">
        <f t="shared" si="10"/>
        <v>0</v>
      </c>
      <c r="K181" s="152" t="s">
        <v>1</v>
      </c>
      <c r="L181" s="30"/>
      <c r="M181" s="157" t="s">
        <v>1</v>
      </c>
      <c r="N181" s="158" t="s">
        <v>42</v>
      </c>
      <c r="O181" s="53"/>
      <c r="P181" s="159">
        <f t="shared" si="11"/>
        <v>0</v>
      </c>
      <c r="Q181" s="159">
        <v>0</v>
      </c>
      <c r="R181" s="159">
        <f t="shared" si="12"/>
        <v>0</v>
      </c>
      <c r="S181" s="159">
        <v>0</v>
      </c>
      <c r="T181" s="160">
        <f t="shared" si="13"/>
        <v>0</v>
      </c>
      <c r="AR181" s="161" t="s">
        <v>144</v>
      </c>
      <c r="AT181" s="161" t="s">
        <v>139</v>
      </c>
      <c r="AU181" s="161" t="s">
        <v>87</v>
      </c>
      <c r="AY181" s="15" t="s">
        <v>137</v>
      </c>
      <c r="BE181" s="162">
        <f t="shared" si="14"/>
        <v>0</v>
      </c>
      <c r="BF181" s="162">
        <f t="shared" si="15"/>
        <v>0</v>
      </c>
      <c r="BG181" s="162">
        <f t="shared" si="16"/>
        <v>0</v>
      </c>
      <c r="BH181" s="162">
        <f t="shared" si="17"/>
        <v>0</v>
      </c>
      <c r="BI181" s="162">
        <f t="shared" si="18"/>
        <v>0</v>
      </c>
      <c r="BJ181" s="15" t="s">
        <v>85</v>
      </c>
      <c r="BK181" s="162">
        <f t="shared" si="19"/>
        <v>0</v>
      </c>
      <c r="BL181" s="15" t="s">
        <v>144</v>
      </c>
      <c r="BM181" s="161" t="s">
        <v>766</v>
      </c>
    </row>
    <row r="182" spans="2:65" s="1" customFormat="1" ht="24" customHeight="1">
      <c r="B182" s="149"/>
      <c r="C182" s="150" t="s">
        <v>769</v>
      </c>
      <c r="D182" s="150" t="s">
        <v>139</v>
      </c>
      <c r="E182" s="151" t="s">
        <v>770</v>
      </c>
      <c r="F182" s="152" t="s">
        <v>771</v>
      </c>
      <c r="G182" s="153" t="s">
        <v>322</v>
      </c>
      <c r="H182" s="154">
        <v>18</v>
      </c>
      <c r="I182" s="155"/>
      <c r="J182" s="156">
        <f t="shared" si="10"/>
        <v>0</v>
      </c>
      <c r="K182" s="152" t="s">
        <v>1</v>
      </c>
      <c r="L182" s="30"/>
      <c r="M182" s="157" t="s">
        <v>1</v>
      </c>
      <c r="N182" s="158" t="s">
        <v>42</v>
      </c>
      <c r="O182" s="53"/>
      <c r="P182" s="159">
        <f t="shared" si="11"/>
        <v>0</v>
      </c>
      <c r="Q182" s="159">
        <v>0</v>
      </c>
      <c r="R182" s="159">
        <f t="shared" si="12"/>
        <v>0</v>
      </c>
      <c r="S182" s="159">
        <v>0</v>
      </c>
      <c r="T182" s="160">
        <f t="shared" si="13"/>
        <v>0</v>
      </c>
      <c r="AR182" s="161" t="s">
        <v>144</v>
      </c>
      <c r="AT182" s="161" t="s">
        <v>139</v>
      </c>
      <c r="AU182" s="161" t="s">
        <v>87</v>
      </c>
      <c r="AY182" s="15" t="s">
        <v>137</v>
      </c>
      <c r="BE182" s="162">
        <f t="shared" si="14"/>
        <v>0</v>
      </c>
      <c r="BF182" s="162">
        <f t="shared" si="15"/>
        <v>0</v>
      </c>
      <c r="BG182" s="162">
        <f t="shared" si="16"/>
        <v>0</v>
      </c>
      <c r="BH182" s="162">
        <f t="shared" si="17"/>
        <v>0</v>
      </c>
      <c r="BI182" s="162">
        <f t="shared" si="18"/>
        <v>0</v>
      </c>
      <c r="BJ182" s="15" t="s">
        <v>85</v>
      </c>
      <c r="BK182" s="162">
        <f t="shared" si="19"/>
        <v>0</v>
      </c>
      <c r="BL182" s="15" t="s">
        <v>144</v>
      </c>
      <c r="BM182" s="161" t="s">
        <v>769</v>
      </c>
    </row>
    <row r="183" spans="2:65" s="1" customFormat="1" ht="16.5" customHeight="1">
      <c r="B183" s="149"/>
      <c r="C183" s="150" t="s">
        <v>772</v>
      </c>
      <c r="D183" s="150" t="s">
        <v>139</v>
      </c>
      <c r="E183" s="151" t="s">
        <v>773</v>
      </c>
      <c r="F183" s="152" t="s">
        <v>774</v>
      </c>
      <c r="G183" s="153" t="s">
        <v>322</v>
      </c>
      <c r="H183" s="154">
        <v>534</v>
      </c>
      <c r="I183" s="155"/>
      <c r="J183" s="156">
        <f t="shared" si="10"/>
        <v>0</v>
      </c>
      <c r="K183" s="152" t="s">
        <v>1</v>
      </c>
      <c r="L183" s="30"/>
      <c r="M183" s="157" t="s">
        <v>1</v>
      </c>
      <c r="N183" s="158" t="s">
        <v>42</v>
      </c>
      <c r="O183" s="53"/>
      <c r="P183" s="159">
        <f t="shared" si="11"/>
        <v>0</v>
      </c>
      <c r="Q183" s="159">
        <v>0</v>
      </c>
      <c r="R183" s="159">
        <f t="shared" si="12"/>
        <v>0</v>
      </c>
      <c r="S183" s="159">
        <v>0</v>
      </c>
      <c r="T183" s="160">
        <f t="shared" si="13"/>
        <v>0</v>
      </c>
      <c r="AR183" s="161" t="s">
        <v>144</v>
      </c>
      <c r="AT183" s="161" t="s">
        <v>139</v>
      </c>
      <c r="AU183" s="161" t="s">
        <v>87</v>
      </c>
      <c r="AY183" s="15" t="s">
        <v>137</v>
      </c>
      <c r="BE183" s="162">
        <f t="shared" si="14"/>
        <v>0</v>
      </c>
      <c r="BF183" s="162">
        <f t="shared" si="15"/>
        <v>0</v>
      </c>
      <c r="BG183" s="162">
        <f t="shared" si="16"/>
        <v>0</v>
      </c>
      <c r="BH183" s="162">
        <f t="shared" si="17"/>
        <v>0</v>
      </c>
      <c r="BI183" s="162">
        <f t="shared" si="18"/>
        <v>0</v>
      </c>
      <c r="BJ183" s="15" t="s">
        <v>85</v>
      </c>
      <c r="BK183" s="162">
        <f t="shared" si="19"/>
        <v>0</v>
      </c>
      <c r="BL183" s="15" t="s">
        <v>144</v>
      </c>
      <c r="BM183" s="161" t="s">
        <v>772</v>
      </c>
    </row>
    <row r="184" spans="2:65" s="1" customFormat="1" ht="16.5" customHeight="1">
      <c r="B184" s="149"/>
      <c r="C184" s="150" t="s">
        <v>775</v>
      </c>
      <c r="D184" s="150" t="s">
        <v>139</v>
      </c>
      <c r="E184" s="151" t="s">
        <v>776</v>
      </c>
      <c r="F184" s="152" t="s">
        <v>777</v>
      </c>
      <c r="G184" s="153" t="s">
        <v>163</v>
      </c>
      <c r="H184" s="154">
        <v>40</v>
      </c>
      <c r="I184" s="155"/>
      <c r="J184" s="156">
        <f t="shared" si="10"/>
        <v>0</v>
      </c>
      <c r="K184" s="152" t="s">
        <v>1</v>
      </c>
      <c r="L184" s="30"/>
      <c r="M184" s="157" t="s">
        <v>1</v>
      </c>
      <c r="N184" s="158" t="s">
        <v>42</v>
      </c>
      <c r="O184" s="53"/>
      <c r="P184" s="159">
        <f t="shared" si="11"/>
        <v>0</v>
      </c>
      <c r="Q184" s="159">
        <v>0</v>
      </c>
      <c r="R184" s="159">
        <f t="shared" si="12"/>
        <v>0</v>
      </c>
      <c r="S184" s="159">
        <v>0</v>
      </c>
      <c r="T184" s="160">
        <f t="shared" si="13"/>
        <v>0</v>
      </c>
      <c r="AR184" s="161" t="s">
        <v>144</v>
      </c>
      <c r="AT184" s="161" t="s">
        <v>139</v>
      </c>
      <c r="AU184" s="161" t="s">
        <v>87</v>
      </c>
      <c r="AY184" s="15" t="s">
        <v>137</v>
      </c>
      <c r="BE184" s="162">
        <f t="shared" si="14"/>
        <v>0</v>
      </c>
      <c r="BF184" s="162">
        <f t="shared" si="15"/>
        <v>0</v>
      </c>
      <c r="BG184" s="162">
        <f t="shared" si="16"/>
        <v>0</v>
      </c>
      <c r="BH184" s="162">
        <f t="shared" si="17"/>
        <v>0</v>
      </c>
      <c r="BI184" s="162">
        <f t="shared" si="18"/>
        <v>0</v>
      </c>
      <c r="BJ184" s="15" t="s">
        <v>85</v>
      </c>
      <c r="BK184" s="162">
        <f t="shared" si="19"/>
        <v>0</v>
      </c>
      <c r="BL184" s="15" t="s">
        <v>144</v>
      </c>
      <c r="BM184" s="161" t="s">
        <v>775</v>
      </c>
    </row>
    <row r="185" spans="2:65" s="1" customFormat="1" ht="24" customHeight="1">
      <c r="B185" s="149"/>
      <c r="C185" s="150" t="s">
        <v>778</v>
      </c>
      <c r="D185" s="150" t="s">
        <v>139</v>
      </c>
      <c r="E185" s="151" t="s">
        <v>779</v>
      </c>
      <c r="F185" s="152" t="s">
        <v>780</v>
      </c>
      <c r="G185" s="153" t="s">
        <v>322</v>
      </c>
      <c r="H185" s="154">
        <v>34</v>
      </c>
      <c r="I185" s="155"/>
      <c r="J185" s="156">
        <f t="shared" si="10"/>
        <v>0</v>
      </c>
      <c r="K185" s="152" t="s">
        <v>1</v>
      </c>
      <c r="L185" s="30"/>
      <c r="M185" s="157" t="s">
        <v>1</v>
      </c>
      <c r="N185" s="158" t="s">
        <v>42</v>
      </c>
      <c r="O185" s="53"/>
      <c r="P185" s="159">
        <f t="shared" si="11"/>
        <v>0</v>
      </c>
      <c r="Q185" s="159">
        <v>0</v>
      </c>
      <c r="R185" s="159">
        <f t="shared" si="12"/>
        <v>0</v>
      </c>
      <c r="S185" s="159">
        <v>0</v>
      </c>
      <c r="T185" s="160">
        <f t="shared" si="13"/>
        <v>0</v>
      </c>
      <c r="AR185" s="161" t="s">
        <v>144</v>
      </c>
      <c r="AT185" s="161" t="s">
        <v>139</v>
      </c>
      <c r="AU185" s="161" t="s">
        <v>87</v>
      </c>
      <c r="AY185" s="15" t="s">
        <v>137</v>
      </c>
      <c r="BE185" s="162">
        <f t="shared" si="14"/>
        <v>0</v>
      </c>
      <c r="BF185" s="162">
        <f t="shared" si="15"/>
        <v>0</v>
      </c>
      <c r="BG185" s="162">
        <f t="shared" si="16"/>
        <v>0</v>
      </c>
      <c r="BH185" s="162">
        <f t="shared" si="17"/>
        <v>0</v>
      </c>
      <c r="BI185" s="162">
        <f t="shared" si="18"/>
        <v>0</v>
      </c>
      <c r="BJ185" s="15" t="s">
        <v>85</v>
      </c>
      <c r="BK185" s="162">
        <f t="shared" si="19"/>
        <v>0</v>
      </c>
      <c r="BL185" s="15" t="s">
        <v>144</v>
      </c>
      <c r="BM185" s="161" t="s">
        <v>778</v>
      </c>
    </row>
    <row r="186" spans="2:65" s="1" customFormat="1" ht="24" customHeight="1">
      <c r="B186" s="149"/>
      <c r="C186" s="150" t="s">
        <v>781</v>
      </c>
      <c r="D186" s="150" t="s">
        <v>139</v>
      </c>
      <c r="E186" s="151" t="s">
        <v>782</v>
      </c>
      <c r="F186" s="152" t="s">
        <v>783</v>
      </c>
      <c r="G186" s="153" t="s">
        <v>322</v>
      </c>
      <c r="H186" s="154">
        <v>415</v>
      </c>
      <c r="I186" s="155"/>
      <c r="J186" s="156">
        <f t="shared" si="10"/>
        <v>0</v>
      </c>
      <c r="K186" s="152" t="s">
        <v>1</v>
      </c>
      <c r="L186" s="30"/>
      <c r="M186" s="157" t="s">
        <v>1</v>
      </c>
      <c r="N186" s="158" t="s">
        <v>42</v>
      </c>
      <c r="O186" s="53"/>
      <c r="P186" s="159">
        <f t="shared" si="11"/>
        <v>0</v>
      </c>
      <c r="Q186" s="159">
        <v>0.1</v>
      </c>
      <c r="R186" s="159">
        <f t="shared" si="12"/>
        <v>41.5</v>
      </c>
      <c r="S186" s="159">
        <v>0</v>
      </c>
      <c r="T186" s="160">
        <f t="shared" si="13"/>
        <v>0</v>
      </c>
      <c r="AR186" s="161" t="s">
        <v>144</v>
      </c>
      <c r="AT186" s="161" t="s">
        <v>139</v>
      </c>
      <c r="AU186" s="161" t="s">
        <v>87</v>
      </c>
      <c r="AY186" s="15" t="s">
        <v>137</v>
      </c>
      <c r="BE186" s="162">
        <f t="shared" si="14"/>
        <v>0</v>
      </c>
      <c r="BF186" s="162">
        <f t="shared" si="15"/>
        <v>0</v>
      </c>
      <c r="BG186" s="162">
        <f t="shared" si="16"/>
        <v>0</v>
      </c>
      <c r="BH186" s="162">
        <f t="shared" si="17"/>
        <v>0</v>
      </c>
      <c r="BI186" s="162">
        <f t="shared" si="18"/>
        <v>0</v>
      </c>
      <c r="BJ186" s="15" t="s">
        <v>85</v>
      </c>
      <c r="BK186" s="162">
        <f t="shared" si="19"/>
        <v>0</v>
      </c>
      <c r="BL186" s="15" t="s">
        <v>144</v>
      </c>
      <c r="BM186" s="161" t="s">
        <v>781</v>
      </c>
    </row>
    <row r="187" spans="2:65" s="1" customFormat="1" ht="16.5" customHeight="1">
      <c r="B187" s="149"/>
      <c r="C187" s="150" t="s">
        <v>784</v>
      </c>
      <c r="D187" s="150" t="s">
        <v>139</v>
      </c>
      <c r="E187" s="151" t="s">
        <v>785</v>
      </c>
      <c r="F187" s="152" t="s">
        <v>786</v>
      </c>
      <c r="G187" s="153" t="s">
        <v>322</v>
      </c>
      <c r="H187" s="154">
        <v>415</v>
      </c>
      <c r="I187" s="155"/>
      <c r="J187" s="156">
        <f t="shared" si="10"/>
        <v>0</v>
      </c>
      <c r="K187" s="152" t="s">
        <v>1</v>
      </c>
      <c r="L187" s="30"/>
      <c r="M187" s="157" t="s">
        <v>1</v>
      </c>
      <c r="N187" s="158" t="s">
        <v>42</v>
      </c>
      <c r="O187" s="53"/>
      <c r="P187" s="159">
        <f t="shared" si="11"/>
        <v>0</v>
      </c>
      <c r="Q187" s="159">
        <v>9E-05</v>
      </c>
      <c r="R187" s="159">
        <f t="shared" si="12"/>
        <v>0.03735</v>
      </c>
      <c r="S187" s="159">
        <v>0</v>
      </c>
      <c r="T187" s="160">
        <f t="shared" si="13"/>
        <v>0</v>
      </c>
      <c r="AR187" s="161" t="s">
        <v>144</v>
      </c>
      <c r="AT187" s="161" t="s">
        <v>139</v>
      </c>
      <c r="AU187" s="161" t="s">
        <v>87</v>
      </c>
      <c r="AY187" s="15" t="s">
        <v>137</v>
      </c>
      <c r="BE187" s="162">
        <f t="shared" si="14"/>
        <v>0</v>
      </c>
      <c r="BF187" s="162">
        <f t="shared" si="15"/>
        <v>0</v>
      </c>
      <c r="BG187" s="162">
        <f t="shared" si="16"/>
        <v>0</v>
      </c>
      <c r="BH187" s="162">
        <f t="shared" si="17"/>
        <v>0</v>
      </c>
      <c r="BI187" s="162">
        <f t="shared" si="18"/>
        <v>0</v>
      </c>
      <c r="BJ187" s="15" t="s">
        <v>85</v>
      </c>
      <c r="BK187" s="162">
        <f t="shared" si="19"/>
        <v>0</v>
      </c>
      <c r="BL187" s="15" t="s">
        <v>144</v>
      </c>
      <c r="BM187" s="161" t="s">
        <v>784</v>
      </c>
    </row>
    <row r="188" spans="2:65" s="1" customFormat="1" ht="24" customHeight="1">
      <c r="B188" s="149"/>
      <c r="C188" s="150" t="s">
        <v>787</v>
      </c>
      <c r="D188" s="150" t="s">
        <v>139</v>
      </c>
      <c r="E188" s="151" t="s">
        <v>788</v>
      </c>
      <c r="F188" s="152" t="s">
        <v>789</v>
      </c>
      <c r="G188" s="153" t="s">
        <v>322</v>
      </c>
      <c r="H188" s="154">
        <v>530</v>
      </c>
      <c r="I188" s="155"/>
      <c r="J188" s="156">
        <f t="shared" si="10"/>
        <v>0</v>
      </c>
      <c r="K188" s="152" t="s">
        <v>1</v>
      </c>
      <c r="L188" s="30"/>
      <c r="M188" s="157" t="s">
        <v>1</v>
      </c>
      <c r="N188" s="158" t="s">
        <v>42</v>
      </c>
      <c r="O188" s="53"/>
      <c r="P188" s="159">
        <f t="shared" si="11"/>
        <v>0</v>
      </c>
      <c r="Q188" s="159">
        <v>0.108</v>
      </c>
      <c r="R188" s="159">
        <f t="shared" si="12"/>
        <v>57.24</v>
      </c>
      <c r="S188" s="159">
        <v>0</v>
      </c>
      <c r="T188" s="160">
        <f t="shared" si="13"/>
        <v>0</v>
      </c>
      <c r="AR188" s="161" t="s">
        <v>144</v>
      </c>
      <c r="AT188" s="161" t="s">
        <v>139</v>
      </c>
      <c r="AU188" s="161" t="s">
        <v>87</v>
      </c>
      <c r="AY188" s="15" t="s">
        <v>137</v>
      </c>
      <c r="BE188" s="162">
        <f t="shared" si="14"/>
        <v>0</v>
      </c>
      <c r="BF188" s="162">
        <f t="shared" si="15"/>
        <v>0</v>
      </c>
      <c r="BG188" s="162">
        <f t="shared" si="16"/>
        <v>0</v>
      </c>
      <c r="BH188" s="162">
        <f t="shared" si="17"/>
        <v>0</v>
      </c>
      <c r="BI188" s="162">
        <f t="shared" si="18"/>
        <v>0</v>
      </c>
      <c r="BJ188" s="15" t="s">
        <v>85</v>
      </c>
      <c r="BK188" s="162">
        <f t="shared" si="19"/>
        <v>0</v>
      </c>
      <c r="BL188" s="15" t="s">
        <v>144</v>
      </c>
      <c r="BM188" s="161" t="s">
        <v>787</v>
      </c>
    </row>
    <row r="189" spans="2:65" s="1" customFormat="1" ht="24" customHeight="1">
      <c r="B189" s="149"/>
      <c r="C189" s="182" t="s">
        <v>790</v>
      </c>
      <c r="D189" s="182" t="s">
        <v>218</v>
      </c>
      <c r="E189" s="183" t="s">
        <v>791</v>
      </c>
      <c r="F189" s="184" t="s">
        <v>792</v>
      </c>
      <c r="G189" s="185" t="s">
        <v>322</v>
      </c>
      <c r="H189" s="186">
        <v>556.5</v>
      </c>
      <c r="I189" s="187"/>
      <c r="J189" s="188">
        <f t="shared" si="10"/>
        <v>0</v>
      </c>
      <c r="K189" s="184" t="s">
        <v>1</v>
      </c>
      <c r="L189" s="189"/>
      <c r="M189" s="190" t="s">
        <v>1</v>
      </c>
      <c r="N189" s="191" t="s">
        <v>42</v>
      </c>
      <c r="O189" s="53"/>
      <c r="P189" s="159">
        <f t="shared" si="11"/>
        <v>0</v>
      </c>
      <c r="Q189" s="159">
        <v>0.00043</v>
      </c>
      <c r="R189" s="159">
        <f t="shared" si="12"/>
        <v>0.239295</v>
      </c>
      <c r="S189" s="159">
        <v>0</v>
      </c>
      <c r="T189" s="160">
        <f t="shared" si="13"/>
        <v>0</v>
      </c>
      <c r="AR189" s="161" t="s">
        <v>174</v>
      </c>
      <c r="AT189" s="161" t="s">
        <v>218</v>
      </c>
      <c r="AU189" s="161" t="s">
        <v>87</v>
      </c>
      <c r="AY189" s="15" t="s">
        <v>137</v>
      </c>
      <c r="BE189" s="162">
        <f t="shared" si="14"/>
        <v>0</v>
      </c>
      <c r="BF189" s="162">
        <f t="shared" si="15"/>
        <v>0</v>
      </c>
      <c r="BG189" s="162">
        <f t="shared" si="16"/>
        <v>0</v>
      </c>
      <c r="BH189" s="162">
        <f t="shared" si="17"/>
        <v>0</v>
      </c>
      <c r="BI189" s="162">
        <f t="shared" si="18"/>
        <v>0</v>
      </c>
      <c r="BJ189" s="15" t="s">
        <v>85</v>
      </c>
      <c r="BK189" s="162">
        <f t="shared" si="19"/>
        <v>0</v>
      </c>
      <c r="BL189" s="15" t="s">
        <v>144</v>
      </c>
      <c r="BM189" s="161" t="s">
        <v>790</v>
      </c>
    </row>
    <row r="190" spans="2:65" s="1" customFormat="1" ht="24" customHeight="1">
      <c r="B190" s="149"/>
      <c r="C190" s="150" t="s">
        <v>793</v>
      </c>
      <c r="D190" s="150" t="s">
        <v>139</v>
      </c>
      <c r="E190" s="151" t="s">
        <v>794</v>
      </c>
      <c r="F190" s="152" t="s">
        <v>795</v>
      </c>
      <c r="G190" s="153" t="s">
        <v>322</v>
      </c>
      <c r="H190" s="154">
        <v>34</v>
      </c>
      <c r="I190" s="155"/>
      <c r="J190" s="156">
        <f t="shared" si="10"/>
        <v>0</v>
      </c>
      <c r="K190" s="152" t="s">
        <v>1</v>
      </c>
      <c r="L190" s="30"/>
      <c r="M190" s="157" t="s">
        <v>1</v>
      </c>
      <c r="N190" s="158" t="s">
        <v>42</v>
      </c>
      <c r="O190" s="53"/>
      <c r="P190" s="159">
        <f t="shared" si="11"/>
        <v>0</v>
      </c>
      <c r="Q190" s="159">
        <v>0</v>
      </c>
      <c r="R190" s="159">
        <f t="shared" si="12"/>
        <v>0</v>
      </c>
      <c r="S190" s="159">
        <v>0</v>
      </c>
      <c r="T190" s="160">
        <f t="shared" si="13"/>
        <v>0</v>
      </c>
      <c r="AR190" s="161" t="s">
        <v>144</v>
      </c>
      <c r="AT190" s="161" t="s">
        <v>139</v>
      </c>
      <c r="AU190" s="161" t="s">
        <v>87</v>
      </c>
      <c r="AY190" s="15" t="s">
        <v>137</v>
      </c>
      <c r="BE190" s="162">
        <f t="shared" si="14"/>
        <v>0</v>
      </c>
      <c r="BF190" s="162">
        <f t="shared" si="15"/>
        <v>0</v>
      </c>
      <c r="BG190" s="162">
        <f t="shared" si="16"/>
        <v>0</v>
      </c>
      <c r="BH190" s="162">
        <f t="shared" si="17"/>
        <v>0</v>
      </c>
      <c r="BI190" s="162">
        <f t="shared" si="18"/>
        <v>0</v>
      </c>
      <c r="BJ190" s="15" t="s">
        <v>85</v>
      </c>
      <c r="BK190" s="162">
        <f t="shared" si="19"/>
        <v>0</v>
      </c>
      <c r="BL190" s="15" t="s">
        <v>144</v>
      </c>
      <c r="BM190" s="161" t="s">
        <v>793</v>
      </c>
    </row>
    <row r="191" spans="2:65" s="1" customFormat="1" ht="24" customHeight="1">
      <c r="B191" s="149"/>
      <c r="C191" s="182" t="s">
        <v>796</v>
      </c>
      <c r="D191" s="182" t="s">
        <v>218</v>
      </c>
      <c r="E191" s="183" t="s">
        <v>797</v>
      </c>
      <c r="F191" s="184" t="s">
        <v>798</v>
      </c>
      <c r="G191" s="185" t="s">
        <v>322</v>
      </c>
      <c r="H191" s="186">
        <v>35.7</v>
      </c>
      <c r="I191" s="187"/>
      <c r="J191" s="188">
        <f t="shared" si="10"/>
        <v>0</v>
      </c>
      <c r="K191" s="184" t="s">
        <v>1</v>
      </c>
      <c r="L191" s="189"/>
      <c r="M191" s="190" t="s">
        <v>1</v>
      </c>
      <c r="N191" s="191" t="s">
        <v>42</v>
      </c>
      <c r="O191" s="53"/>
      <c r="P191" s="159">
        <f t="shared" si="11"/>
        <v>0</v>
      </c>
      <c r="Q191" s="159">
        <v>0.00078</v>
      </c>
      <c r="R191" s="159">
        <f t="shared" si="12"/>
        <v>0.027846000000000003</v>
      </c>
      <c r="S191" s="159">
        <v>0</v>
      </c>
      <c r="T191" s="160">
        <f t="shared" si="13"/>
        <v>0</v>
      </c>
      <c r="AR191" s="161" t="s">
        <v>174</v>
      </c>
      <c r="AT191" s="161" t="s">
        <v>218</v>
      </c>
      <c r="AU191" s="161" t="s">
        <v>87</v>
      </c>
      <c r="AY191" s="15" t="s">
        <v>137</v>
      </c>
      <c r="BE191" s="162">
        <f t="shared" si="14"/>
        <v>0</v>
      </c>
      <c r="BF191" s="162">
        <f t="shared" si="15"/>
        <v>0</v>
      </c>
      <c r="BG191" s="162">
        <f t="shared" si="16"/>
        <v>0</v>
      </c>
      <c r="BH191" s="162">
        <f t="shared" si="17"/>
        <v>0</v>
      </c>
      <c r="BI191" s="162">
        <f t="shared" si="18"/>
        <v>0</v>
      </c>
      <c r="BJ191" s="15" t="s">
        <v>85</v>
      </c>
      <c r="BK191" s="162">
        <f t="shared" si="19"/>
        <v>0</v>
      </c>
      <c r="BL191" s="15" t="s">
        <v>144</v>
      </c>
      <c r="BM191" s="161" t="s">
        <v>796</v>
      </c>
    </row>
    <row r="192" spans="2:65" s="1" customFormat="1" ht="24" customHeight="1">
      <c r="B192" s="149"/>
      <c r="C192" s="150" t="s">
        <v>799</v>
      </c>
      <c r="D192" s="150" t="s">
        <v>139</v>
      </c>
      <c r="E192" s="151" t="s">
        <v>800</v>
      </c>
      <c r="F192" s="152" t="s">
        <v>801</v>
      </c>
      <c r="G192" s="153" t="s">
        <v>322</v>
      </c>
      <c r="H192" s="154">
        <v>415</v>
      </c>
      <c r="I192" s="155"/>
      <c r="J192" s="156">
        <f t="shared" si="10"/>
        <v>0</v>
      </c>
      <c r="K192" s="152" t="s">
        <v>1</v>
      </c>
      <c r="L192" s="30"/>
      <c r="M192" s="157" t="s">
        <v>1</v>
      </c>
      <c r="N192" s="158" t="s">
        <v>42</v>
      </c>
      <c r="O192" s="53"/>
      <c r="P192" s="159">
        <f t="shared" si="11"/>
        <v>0</v>
      </c>
      <c r="Q192" s="159">
        <v>0</v>
      </c>
      <c r="R192" s="159">
        <f t="shared" si="12"/>
        <v>0</v>
      </c>
      <c r="S192" s="159">
        <v>0</v>
      </c>
      <c r="T192" s="160">
        <f t="shared" si="13"/>
        <v>0</v>
      </c>
      <c r="AR192" s="161" t="s">
        <v>144</v>
      </c>
      <c r="AT192" s="161" t="s">
        <v>139</v>
      </c>
      <c r="AU192" s="161" t="s">
        <v>87</v>
      </c>
      <c r="AY192" s="15" t="s">
        <v>137</v>
      </c>
      <c r="BE192" s="162">
        <f t="shared" si="14"/>
        <v>0</v>
      </c>
      <c r="BF192" s="162">
        <f t="shared" si="15"/>
        <v>0</v>
      </c>
      <c r="BG192" s="162">
        <f t="shared" si="16"/>
        <v>0</v>
      </c>
      <c r="BH192" s="162">
        <f t="shared" si="17"/>
        <v>0</v>
      </c>
      <c r="BI192" s="162">
        <f t="shared" si="18"/>
        <v>0</v>
      </c>
      <c r="BJ192" s="15" t="s">
        <v>85</v>
      </c>
      <c r="BK192" s="162">
        <f t="shared" si="19"/>
        <v>0</v>
      </c>
      <c r="BL192" s="15" t="s">
        <v>144</v>
      </c>
      <c r="BM192" s="161" t="s">
        <v>799</v>
      </c>
    </row>
    <row r="193" spans="2:65" s="1" customFormat="1" ht="24" customHeight="1">
      <c r="B193" s="149"/>
      <c r="C193" s="150" t="s">
        <v>802</v>
      </c>
      <c r="D193" s="150" t="s">
        <v>139</v>
      </c>
      <c r="E193" s="151" t="s">
        <v>803</v>
      </c>
      <c r="F193" s="152" t="s">
        <v>804</v>
      </c>
      <c r="G193" s="153" t="s">
        <v>322</v>
      </c>
      <c r="H193" s="154">
        <v>18</v>
      </c>
      <c r="I193" s="155"/>
      <c r="J193" s="156">
        <f t="shared" si="10"/>
        <v>0</v>
      </c>
      <c r="K193" s="152" t="s">
        <v>1</v>
      </c>
      <c r="L193" s="30"/>
      <c r="M193" s="157" t="s">
        <v>1</v>
      </c>
      <c r="N193" s="158" t="s">
        <v>42</v>
      </c>
      <c r="O193" s="53"/>
      <c r="P193" s="159">
        <f t="shared" si="11"/>
        <v>0</v>
      </c>
      <c r="Q193" s="159">
        <v>0</v>
      </c>
      <c r="R193" s="159">
        <f t="shared" si="12"/>
        <v>0</v>
      </c>
      <c r="S193" s="159">
        <v>0</v>
      </c>
      <c r="T193" s="160">
        <f t="shared" si="13"/>
        <v>0</v>
      </c>
      <c r="AR193" s="161" t="s">
        <v>144</v>
      </c>
      <c r="AT193" s="161" t="s">
        <v>139</v>
      </c>
      <c r="AU193" s="161" t="s">
        <v>87</v>
      </c>
      <c r="AY193" s="15" t="s">
        <v>137</v>
      </c>
      <c r="BE193" s="162">
        <f t="shared" si="14"/>
        <v>0</v>
      </c>
      <c r="BF193" s="162">
        <f t="shared" si="15"/>
        <v>0</v>
      </c>
      <c r="BG193" s="162">
        <f t="shared" si="16"/>
        <v>0</v>
      </c>
      <c r="BH193" s="162">
        <f t="shared" si="17"/>
        <v>0</v>
      </c>
      <c r="BI193" s="162">
        <f t="shared" si="18"/>
        <v>0</v>
      </c>
      <c r="BJ193" s="15" t="s">
        <v>85</v>
      </c>
      <c r="BK193" s="162">
        <f t="shared" si="19"/>
        <v>0</v>
      </c>
      <c r="BL193" s="15" t="s">
        <v>144</v>
      </c>
      <c r="BM193" s="161" t="s">
        <v>802</v>
      </c>
    </row>
    <row r="194" spans="2:65" s="1" customFormat="1" ht="16.5" customHeight="1">
      <c r="B194" s="149"/>
      <c r="C194" s="150" t="s">
        <v>805</v>
      </c>
      <c r="D194" s="150" t="s">
        <v>139</v>
      </c>
      <c r="E194" s="151" t="s">
        <v>806</v>
      </c>
      <c r="F194" s="152" t="s">
        <v>807</v>
      </c>
      <c r="G194" s="153" t="s">
        <v>210</v>
      </c>
      <c r="H194" s="154">
        <v>415</v>
      </c>
      <c r="I194" s="155"/>
      <c r="J194" s="156">
        <f t="shared" si="10"/>
        <v>0</v>
      </c>
      <c r="K194" s="152" t="s">
        <v>1</v>
      </c>
      <c r="L194" s="30"/>
      <c r="M194" s="157" t="s">
        <v>1</v>
      </c>
      <c r="N194" s="158" t="s">
        <v>42</v>
      </c>
      <c r="O194" s="53"/>
      <c r="P194" s="159">
        <f t="shared" si="11"/>
        <v>0</v>
      </c>
      <c r="Q194" s="159">
        <v>0</v>
      </c>
      <c r="R194" s="159">
        <f t="shared" si="12"/>
        <v>0</v>
      </c>
      <c r="S194" s="159">
        <v>0</v>
      </c>
      <c r="T194" s="160">
        <f t="shared" si="13"/>
        <v>0</v>
      </c>
      <c r="AR194" s="161" t="s">
        <v>144</v>
      </c>
      <c r="AT194" s="161" t="s">
        <v>139</v>
      </c>
      <c r="AU194" s="161" t="s">
        <v>87</v>
      </c>
      <c r="AY194" s="15" t="s">
        <v>137</v>
      </c>
      <c r="BE194" s="162">
        <f t="shared" si="14"/>
        <v>0</v>
      </c>
      <c r="BF194" s="162">
        <f t="shared" si="15"/>
        <v>0</v>
      </c>
      <c r="BG194" s="162">
        <f t="shared" si="16"/>
        <v>0</v>
      </c>
      <c r="BH194" s="162">
        <f t="shared" si="17"/>
        <v>0</v>
      </c>
      <c r="BI194" s="162">
        <f t="shared" si="18"/>
        <v>0</v>
      </c>
      <c r="BJ194" s="15" t="s">
        <v>85</v>
      </c>
      <c r="BK194" s="162">
        <f t="shared" si="19"/>
        <v>0</v>
      </c>
      <c r="BL194" s="15" t="s">
        <v>144</v>
      </c>
      <c r="BM194" s="161" t="s">
        <v>805</v>
      </c>
    </row>
    <row r="195" spans="2:65" s="1" customFormat="1" ht="24" customHeight="1">
      <c r="B195" s="149"/>
      <c r="C195" s="150" t="s">
        <v>808</v>
      </c>
      <c r="D195" s="150" t="s">
        <v>139</v>
      </c>
      <c r="E195" s="151" t="s">
        <v>809</v>
      </c>
      <c r="F195" s="152" t="s">
        <v>810</v>
      </c>
      <c r="G195" s="153" t="s">
        <v>210</v>
      </c>
      <c r="H195" s="154">
        <v>128</v>
      </c>
      <c r="I195" s="155"/>
      <c r="J195" s="156">
        <f t="shared" si="10"/>
        <v>0</v>
      </c>
      <c r="K195" s="152" t="s">
        <v>1</v>
      </c>
      <c r="L195" s="30"/>
      <c r="M195" s="157" t="s">
        <v>1</v>
      </c>
      <c r="N195" s="158" t="s">
        <v>42</v>
      </c>
      <c r="O195" s="53"/>
      <c r="P195" s="159">
        <f t="shared" si="11"/>
        <v>0</v>
      </c>
      <c r="Q195" s="159">
        <v>0.46166</v>
      </c>
      <c r="R195" s="159">
        <f t="shared" si="12"/>
        <v>59.09248</v>
      </c>
      <c r="S195" s="159">
        <v>0</v>
      </c>
      <c r="T195" s="160">
        <f t="shared" si="13"/>
        <v>0</v>
      </c>
      <c r="AR195" s="161" t="s">
        <v>144</v>
      </c>
      <c r="AT195" s="161" t="s">
        <v>139</v>
      </c>
      <c r="AU195" s="161" t="s">
        <v>87</v>
      </c>
      <c r="AY195" s="15" t="s">
        <v>137</v>
      </c>
      <c r="BE195" s="162">
        <f t="shared" si="14"/>
        <v>0</v>
      </c>
      <c r="BF195" s="162">
        <f t="shared" si="15"/>
        <v>0</v>
      </c>
      <c r="BG195" s="162">
        <f t="shared" si="16"/>
        <v>0</v>
      </c>
      <c r="BH195" s="162">
        <f t="shared" si="17"/>
        <v>0</v>
      </c>
      <c r="BI195" s="162">
        <f t="shared" si="18"/>
        <v>0</v>
      </c>
      <c r="BJ195" s="15" t="s">
        <v>85</v>
      </c>
      <c r="BK195" s="162">
        <f t="shared" si="19"/>
        <v>0</v>
      </c>
      <c r="BL195" s="15" t="s">
        <v>144</v>
      </c>
      <c r="BM195" s="161" t="s">
        <v>808</v>
      </c>
    </row>
    <row r="196" spans="2:65" s="1" customFormat="1" ht="24" customHeight="1">
      <c r="B196" s="149"/>
      <c r="C196" s="150" t="s">
        <v>811</v>
      </c>
      <c r="D196" s="150" t="s">
        <v>139</v>
      </c>
      <c r="E196" s="151" t="s">
        <v>812</v>
      </c>
      <c r="F196" s="152" t="s">
        <v>813</v>
      </c>
      <c r="G196" s="153" t="s">
        <v>210</v>
      </c>
      <c r="H196" s="154">
        <v>18</v>
      </c>
      <c r="I196" s="155"/>
      <c r="J196" s="156">
        <f t="shared" si="10"/>
        <v>0</v>
      </c>
      <c r="K196" s="152" t="s">
        <v>1</v>
      </c>
      <c r="L196" s="30"/>
      <c r="M196" s="157" t="s">
        <v>1</v>
      </c>
      <c r="N196" s="158" t="s">
        <v>42</v>
      </c>
      <c r="O196" s="53"/>
      <c r="P196" s="159">
        <f t="shared" si="11"/>
        <v>0</v>
      </c>
      <c r="Q196" s="159">
        <v>0.18025</v>
      </c>
      <c r="R196" s="159">
        <f t="shared" si="12"/>
        <v>3.2445</v>
      </c>
      <c r="S196" s="159">
        <v>0</v>
      </c>
      <c r="T196" s="160">
        <f t="shared" si="13"/>
        <v>0</v>
      </c>
      <c r="AR196" s="161" t="s">
        <v>144</v>
      </c>
      <c r="AT196" s="161" t="s">
        <v>139</v>
      </c>
      <c r="AU196" s="161" t="s">
        <v>87</v>
      </c>
      <c r="AY196" s="15" t="s">
        <v>137</v>
      </c>
      <c r="BE196" s="162">
        <f t="shared" si="14"/>
        <v>0</v>
      </c>
      <c r="BF196" s="162">
        <f t="shared" si="15"/>
        <v>0</v>
      </c>
      <c r="BG196" s="162">
        <f t="shared" si="16"/>
        <v>0</v>
      </c>
      <c r="BH196" s="162">
        <f t="shared" si="17"/>
        <v>0</v>
      </c>
      <c r="BI196" s="162">
        <f t="shared" si="18"/>
        <v>0</v>
      </c>
      <c r="BJ196" s="15" t="s">
        <v>85</v>
      </c>
      <c r="BK196" s="162">
        <f t="shared" si="19"/>
        <v>0</v>
      </c>
      <c r="BL196" s="15" t="s">
        <v>144</v>
      </c>
      <c r="BM196" s="161" t="s">
        <v>811</v>
      </c>
    </row>
    <row r="197" spans="2:65" s="1" customFormat="1" ht="24" customHeight="1">
      <c r="B197" s="149"/>
      <c r="C197" s="150" t="s">
        <v>814</v>
      </c>
      <c r="D197" s="150" t="s">
        <v>139</v>
      </c>
      <c r="E197" s="151" t="s">
        <v>815</v>
      </c>
      <c r="F197" s="152" t="s">
        <v>816</v>
      </c>
      <c r="G197" s="153" t="s">
        <v>210</v>
      </c>
      <c r="H197" s="154">
        <v>120</v>
      </c>
      <c r="I197" s="155"/>
      <c r="J197" s="156">
        <f t="shared" si="10"/>
        <v>0</v>
      </c>
      <c r="K197" s="152" t="s">
        <v>1</v>
      </c>
      <c r="L197" s="30"/>
      <c r="M197" s="157" t="s">
        <v>1</v>
      </c>
      <c r="N197" s="158" t="s">
        <v>42</v>
      </c>
      <c r="O197" s="53"/>
      <c r="P197" s="159">
        <f t="shared" si="11"/>
        <v>0</v>
      </c>
      <c r="Q197" s="159">
        <v>0.08425</v>
      </c>
      <c r="R197" s="159">
        <f t="shared" si="12"/>
        <v>10.110000000000001</v>
      </c>
      <c r="S197" s="159">
        <v>0</v>
      </c>
      <c r="T197" s="160">
        <f t="shared" si="13"/>
        <v>0</v>
      </c>
      <c r="AR197" s="161" t="s">
        <v>144</v>
      </c>
      <c r="AT197" s="161" t="s">
        <v>139</v>
      </c>
      <c r="AU197" s="161" t="s">
        <v>87</v>
      </c>
      <c r="AY197" s="15" t="s">
        <v>137</v>
      </c>
      <c r="BE197" s="162">
        <f t="shared" si="14"/>
        <v>0</v>
      </c>
      <c r="BF197" s="162">
        <f t="shared" si="15"/>
        <v>0</v>
      </c>
      <c r="BG197" s="162">
        <f t="shared" si="16"/>
        <v>0</v>
      </c>
      <c r="BH197" s="162">
        <f t="shared" si="17"/>
        <v>0</v>
      </c>
      <c r="BI197" s="162">
        <f t="shared" si="18"/>
        <v>0</v>
      </c>
      <c r="BJ197" s="15" t="s">
        <v>85</v>
      </c>
      <c r="BK197" s="162">
        <f t="shared" si="19"/>
        <v>0</v>
      </c>
      <c r="BL197" s="15" t="s">
        <v>144</v>
      </c>
      <c r="BM197" s="161" t="s">
        <v>814</v>
      </c>
    </row>
    <row r="198" spans="2:65" s="1" customFormat="1" ht="24" customHeight="1">
      <c r="B198" s="149"/>
      <c r="C198" s="150" t="s">
        <v>817</v>
      </c>
      <c r="D198" s="150" t="s">
        <v>139</v>
      </c>
      <c r="E198" s="151" t="s">
        <v>818</v>
      </c>
      <c r="F198" s="152" t="s">
        <v>819</v>
      </c>
      <c r="G198" s="153" t="s">
        <v>210</v>
      </c>
      <c r="H198" s="154">
        <v>120</v>
      </c>
      <c r="I198" s="155"/>
      <c r="J198" s="156">
        <f t="shared" si="10"/>
        <v>0</v>
      </c>
      <c r="K198" s="152" t="s">
        <v>1</v>
      </c>
      <c r="L198" s="30"/>
      <c r="M198" s="157" t="s">
        <v>1</v>
      </c>
      <c r="N198" s="158" t="s">
        <v>42</v>
      </c>
      <c r="O198" s="53"/>
      <c r="P198" s="159">
        <f t="shared" si="11"/>
        <v>0</v>
      </c>
      <c r="Q198" s="159">
        <v>0</v>
      </c>
      <c r="R198" s="159">
        <f t="shared" si="12"/>
        <v>0</v>
      </c>
      <c r="S198" s="159">
        <v>0</v>
      </c>
      <c r="T198" s="160">
        <f t="shared" si="13"/>
        <v>0</v>
      </c>
      <c r="AR198" s="161" t="s">
        <v>144</v>
      </c>
      <c r="AT198" s="161" t="s">
        <v>139</v>
      </c>
      <c r="AU198" s="161" t="s">
        <v>87</v>
      </c>
      <c r="AY198" s="15" t="s">
        <v>137</v>
      </c>
      <c r="BE198" s="162">
        <f t="shared" si="14"/>
        <v>0</v>
      </c>
      <c r="BF198" s="162">
        <f t="shared" si="15"/>
        <v>0</v>
      </c>
      <c r="BG198" s="162">
        <f t="shared" si="16"/>
        <v>0</v>
      </c>
      <c r="BH198" s="162">
        <f t="shared" si="17"/>
        <v>0</v>
      </c>
      <c r="BI198" s="162">
        <f t="shared" si="18"/>
        <v>0</v>
      </c>
      <c r="BJ198" s="15" t="s">
        <v>85</v>
      </c>
      <c r="BK198" s="162">
        <f t="shared" si="19"/>
        <v>0</v>
      </c>
      <c r="BL198" s="15" t="s">
        <v>144</v>
      </c>
      <c r="BM198" s="161" t="s">
        <v>817</v>
      </c>
    </row>
    <row r="199" spans="2:65" s="1" customFormat="1" ht="16.5" customHeight="1">
      <c r="B199" s="149"/>
      <c r="C199" s="150" t="s">
        <v>820</v>
      </c>
      <c r="D199" s="150" t="s">
        <v>139</v>
      </c>
      <c r="E199" s="151" t="s">
        <v>821</v>
      </c>
      <c r="F199" s="152" t="s">
        <v>884</v>
      </c>
      <c r="G199" s="153" t="s">
        <v>883</v>
      </c>
      <c r="H199" s="154">
        <v>1</v>
      </c>
      <c r="I199" s="155"/>
      <c r="J199" s="156">
        <f t="shared" si="10"/>
        <v>0</v>
      </c>
      <c r="K199" s="152" t="s">
        <v>1</v>
      </c>
      <c r="L199" s="30"/>
      <c r="M199" s="196" t="s">
        <v>1</v>
      </c>
      <c r="N199" s="197" t="s">
        <v>42</v>
      </c>
      <c r="O199" s="194"/>
      <c r="P199" s="198">
        <f t="shared" si="11"/>
        <v>0</v>
      </c>
      <c r="Q199" s="198">
        <v>0.10558</v>
      </c>
      <c r="R199" s="198">
        <f t="shared" si="12"/>
        <v>0.10558</v>
      </c>
      <c r="S199" s="198">
        <v>0</v>
      </c>
      <c r="T199" s="199">
        <f t="shared" si="13"/>
        <v>0</v>
      </c>
      <c r="AR199" s="161" t="s">
        <v>144</v>
      </c>
      <c r="AT199" s="161" t="s">
        <v>139</v>
      </c>
      <c r="AU199" s="161" t="s">
        <v>87</v>
      </c>
      <c r="AY199" s="15" t="s">
        <v>137</v>
      </c>
      <c r="BE199" s="162">
        <f t="shared" si="14"/>
        <v>0</v>
      </c>
      <c r="BF199" s="162">
        <f t="shared" si="15"/>
        <v>0</v>
      </c>
      <c r="BG199" s="162">
        <f t="shared" si="16"/>
        <v>0</v>
      </c>
      <c r="BH199" s="162">
        <f t="shared" si="17"/>
        <v>0</v>
      </c>
      <c r="BI199" s="162">
        <f t="shared" si="18"/>
        <v>0</v>
      </c>
      <c r="BJ199" s="15" t="s">
        <v>85</v>
      </c>
      <c r="BK199" s="162">
        <f t="shared" si="19"/>
        <v>0</v>
      </c>
      <c r="BL199" s="15" t="s">
        <v>144</v>
      </c>
      <c r="BM199" s="161" t="s">
        <v>820</v>
      </c>
    </row>
    <row r="200" spans="2:12" s="1" customFormat="1" ht="6.95" customHeight="1">
      <c r="B200" s="42"/>
      <c r="C200" s="43"/>
      <c r="D200" s="43"/>
      <c r="E200" s="43"/>
      <c r="F200" s="43"/>
      <c r="G200" s="43"/>
      <c r="H200" s="43"/>
      <c r="I200" s="110"/>
      <c r="J200" s="43"/>
      <c r="K200" s="43"/>
      <c r="L200" s="30"/>
    </row>
  </sheetData>
  <sheetProtection password="CC4E" sheet="1" objects="1" scenarios="1"/>
  <protectedRanges>
    <protectedRange sqref="I201 I1:I1048576 H166:H167 J17:J18 E18" name="Oblast1"/>
  </protectedRanges>
  <autoFilter ref="C118:K19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1"/>
  <sheetViews>
    <sheetView showGridLines="0" workbookViewId="0" topLeftCell="A113">
      <selection activeCell="I135" sqref="I13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9.00390625" style="0" customWidth="1"/>
    <col min="8" max="8" width="11.421875" style="0" customWidth="1"/>
    <col min="9" max="9" width="20.140625" style="8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1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5" t="s">
        <v>103</v>
      </c>
    </row>
    <row r="3" spans="2:46" ht="6.95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87</v>
      </c>
    </row>
    <row r="4" spans="2:46" ht="24.95" customHeight="1">
      <c r="B4" s="18"/>
      <c r="D4" s="19" t="s">
        <v>104</v>
      </c>
      <c r="L4" s="18"/>
      <c r="M4" s="88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39" t="str">
        <f>'Rekapitulace stavby'!K6</f>
        <v>Dačice - výstavba parkoviště na ulici Berky z Dubé</v>
      </c>
      <c r="F7" s="240"/>
      <c r="G7" s="240"/>
      <c r="H7" s="240"/>
      <c r="L7" s="18"/>
    </row>
    <row r="8" spans="2:12" s="1" customFormat="1" ht="12" customHeight="1">
      <c r="B8" s="30"/>
      <c r="D8" s="25" t="s">
        <v>105</v>
      </c>
      <c r="I8" s="89"/>
      <c r="L8" s="30"/>
    </row>
    <row r="9" spans="2:12" s="1" customFormat="1" ht="36.95" customHeight="1">
      <c r="B9" s="30"/>
      <c r="E9" s="219" t="s">
        <v>822</v>
      </c>
      <c r="F9" s="241"/>
      <c r="G9" s="241"/>
      <c r="H9" s="241"/>
      <c r="I9" s="89"/>
      <c r="L9" s="30"/>
    </row>
    <row r="10" spans="2:12" s="1" customFormat="1" ht="11.25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29. 11. 2019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6.95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42" t="str">
        <f>'Rekapitulace stavby'!E14</f>
        <v>Vyplň údaj</v>
      </c>
      <c r="F18" s="222"/>
      <c r="G18" s="222"/>
      <c r="H18" s="222"/>
      <c r="I18" s="90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31</v>
      </c>
      <c r="L20" s="30"/>
    </row>
    <row r="21" spans="2:12" s="1" customFormat="1" ht="18" customHeight="1">
      <c r="B21" s="30"/>
      <c r="E21" s="23" t="s">
        <v>32</v>
      </c>
      <c r="I21" s="90" t="s">
        <v>27</v>
      </c>
      <c r="J21" s="23" t="s">
        <v>1</v>
      </c>
      <c r="L21" s="30"/>
    </row>
    <row r="22" spans="2:12" s="1" customFormat="1" ht="6.95" customHeight="1">
      <c r="B22" s="30"/>
      <c r="I22" s="89"/>
      <c r="L22" s="30"/>
    </row>
    <row r="23" spans="2:12" s="1" customFormat="1" ht="12" customHeight="1">
      <c r="B23" s="30"/>
      <c r="D23" s="25" t="s">
        <v>34</v>
      </c>
      <c r="I23" s="90" t="s">
        <v>25</v>
      </c>
      <c r="J23" s="23" t="s">
        <v>31</v>
      </c>
      <c r="L23" s="30"/>
    </row>
    <row r="24" spans="2:12" s="1" customFormat="1" ht="18" customHeight="1">
      <c r="B24" s="30"/>
      <c r="E24" s="23" t="s">
        <v>32</v>
      </c>
      <c r="I24" s="90" t="s">
        <v>27</v>
      </c>
      <c r="J24" s="23" t="s">
        <v>1</v>
      </c>
      <c r="L24" s="30"/>
    </row>
    <row r="25" spans="2:12" s="1" customFormat="1" ht="6.95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226" t="s">
        <v>1</v>
      </c>
      <c r="F27" s="226"/>
      <c r="G27" s="226"/>
      <c r="H27" s="226"/>
      <c r="I27" s="92"/>
      <c r="L27" s="91"/>
    </row>
    <row r="28" spans="2:12" s="1" customFormat="1" ht="6.95" customHeight="1">
      <c r="B28" s="30"/>
      <c r="I28" s="89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37</v>
      </c>
      <c r="I30" s="89"/>
      <c r="J30" s="64">
        <f>ROUND(J122,2)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5" customHeight="1">
      <c r="B32" s="30"/>
      <c r="F32" s="33" t="s">
        <v>39</v>
      </c>
      <c r="I32" s="95" t="s">
        <v>38</v>
      </c>
      <c r="J32" s="33" t="s">
        <v>40</v>
      </c>
      <c r="L32" s="30"/>
    </row>
    <row r="33" spans="2:12" s="1" customFormat="1" ht="14.45" customHeight="1">
      <c r="B33" s="30"/>
      <c r="D33" s="96" t="s">
        <v>41</v>
      </c>
      <c r="E33" s="25" t="s">
        <v>42</v>
      </c>
      <c r="F33" s="97">
        <f>ROUND((SUM(BE122:BE170)),2)</f>
        <v>0</v>
      </c>
      <c r="I33" s="98">
        <v>0.21</v>
      </c>
      <c r="J33" s="97">
        <f>ROUND(((SUM(BE122:BE170))*I33),2)</f>
        <v>0</v>
      </c>
      <c r="L33" s="30"/>
    </row>
    <row r="34" spans="2:12" s="1" customFormat="1" ht="14.45" customHeight="1">
      <c r="B34" s="30"/>
      <c r="E34" s="25" t="s">
        <v>43</v>
      </c>
      <c r="F34" s="97">
        <f>ROUND((SUM(BF122:BF170)),2)</f>
        <v>0</v>
      </c>
      <c r="I34" s="98">
        <v>0.15</v>
      </c>
      <c r="J34" s="97">
        <f>ROUND(((SUM(BF122:BF170))*I34),2)</f>
        <v>0</v>
      </c>
      <c r="L34" s="30"/>
    </row>
    <row r="35" spans="2:12" s="1" customFormat="1" ht="14.45" customHeight="1" hidden="1">
      <c r="B35" s="30"/>
      <c r="E35" s="25" t="s">
        <v>44</v>
      </c>
      <c r="F35" s="97">
        <f>ROUND((SUM(BG122:BG170)),2)</f>
        <v>0</v>
      </c>
      <c r="I35" s="98">
        <v>0.21</v>
      </c>
      <c r="J35" s="97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97">
        <f>ROUND((SUM(BH122:BH170)),2)</f>
        <v>0</v>
      </c>
      <c r="I36" s="98">
        <v>0.15</v>
      </c>
      <c r="J36" s="97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97">
        <f>ROUND((SUM(BI122:BI170)),2)</f>
        <v>0</v>
      </c>
      <c r="I37" s="98">
        <v>0</v>
      </c>
      <c r="J37" s="97">
        <f>0</f>
        <v>0</v>
      </c>
      <c r="L37" s="30"/>
    </row>
    <row r="38" spans="2:12" s="1" customFormat="1" ht="6.95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47</v>
      </c>
      <c r="E39" s="55"/>
      <c r="F39" s="55"/>
      <c r="G39" s="101" t="s">
        <v>48</v>
      </c>
      <c r="H39" s="102" t="s">
        <v>49</v>
      </c>
      <c r="I39" s="103"/>
      <c r="J39" s="104">
        <f>SUM(J30:J37)</f>
        <v>0</v>
      </c>
      <c r="K39" s="105"/>
      <c r="L39" s="30"/>
    </row>
    <row r="40" spans="2:12" s="1" customFormat="1" ht="14.45" customHeight="1">
      <c r="B40" s="30"/>
      <c r="I40" s="89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50</v>
      </c>
      <c r="E50" s="40"/>
      <c r="F50" s="40"/>
      <c r="G50" s="39" t="s">
        <v>51</v>
      </c>
      <c r="H50" s="40"/>
      <c r="I50" s="106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52</v>
      </c>
      <c r="E61" s="32"/>
      <c r="F61" s="107" t="s">
        <v>53</v>
      </c>
      <c r="G61" s="41" t="s">
        <v>52</v>
      </c>
      <c r="H61" s="32"/>
      <c r="I61" s="108"/>
      <c r="J61" s="109" t="s">
        <v>53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54</v>
      </c>
      <c r="E65" s="40"/>
      <c r="F65" s="40"/>
      <c r="G65" s="39" t="s">
        <v>55</v>
      </c>
      <c r="H65" s="40"/>
      <c r="I65" s="106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52</v>
      </c>
      <c r="E76" s="32"/>
      <c r="F76" s="107" t="s">
        <v>53</v>
      </c>
      <c r="G76" s="41" t="s">
        <v>52</v>
      </c>
      <c r="H76" s="32"/>
      <c r="I76" s="108"/>
      <c r="J76" s="109" t="s">
        <v>53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5" customHeight="1">
      <c r="B82" s="30"/>
      <c r="C82" s="19" t="s">
        <v>107</v>
      </c>
      <c r="I82" s="89"/>
      <c r="L82" s="30"/>
    </row>
    <row r="83" spans="2:12" s="1" customFormat="1" ht="6.95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239" t="str">
        <f>E7</f>
        <v>Dačice - výstavba parkoviště na ulici Berky z Dubé</v>
      </c>
      <c r="F85" s="240"/>
      <c r="G85" s="240"/>
      <c r="H85" s="240"/>
      <c r="I85" s="89"/>
      <c r="L85" s="30"/>
    </row>
    <row r="86" spans="2:12" s="1" customFormat="1" ht="12" customHeight="1">
      <c r="B86" s="30"/>
      <c r="C86" s="25" t="s">
        <v>105</v>
      </c>
      <c r="I86" s="89"/>
      <c r="L86" s="30"/>
    </row>
    <row r="87" spans="2:12" s="1" customFormat="1" ht="16.5" customHeight="1">
      <c r="B87" s="30"/>
      <c r="E87" s="219" t="str">
        <f>E9</f>
        <v>IO 801 - Vegetační úpravy</v>
      </c>
      <c r="F87" s="241"/>
      <c r="G87" s="241"/>
      <c r="H87" s="241"/>
      <c r="I87" s="89"/>
      <c r="L87" s="30"/>
    </row>
    <row r="88" spans="2:12" s="1" customFormat="1" ht="6.95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Dačice</v>
      </c>
      <c r="I89" s="90" t="s">
        <v>22</v>
      </c>
      <c r="J89" s="50" t="str">
        <f>IF(J12="","",J12)</f>
        <v>29. 11. 2019</v>
      </c>
      <c r="L89" s="30"/>
    </row>
    <row r="90" spans="2:12" s="1" customFormat="1" ht="6.95" customHeight="1">
      <c r="B90" s="30"/>
      <c r="I90" s="89"/>
      <c r="L90" s="30"/>
    </row>
    <row r="91" spans="2:12" s="1" customFormat="1" ht="27.95" customHeight="1">
      <c r="B91" s="30"/>
      <c r="C91" s="25" t="s">
        <v>24</v>
      </c>
      <c r="F91" s="23" t="str">
        <f>E15</f>
        <v>Město Dačice</v>
      </c>
      <c r="I91" s="90" t="s">
        <v>30</v>
      </c>
      <c r="J91" s="28" t="str">
        <f>E21</f>
        <v>Agroprojekt Jihlava spol. s.r.o.</v>
      </c>
      <c r="L91" s="30"/>
    </row>
    <row r="92" spans="2:12" s="1" customFormat="1" ht="27.95" customHeight="1">
      <c r="B92" s="30"/>
      <c r="C92" s="25" t="s">
        <v>28</v>
      </c>
      <c r="F92" s="23" t="str">
        <f>IF(E18="","",E18)</f>
        <v>Vyplň údaj</v>
      </c>
      <c r="I92" s="90" t="s">
        <v>34</v>
      </c>
      <c r="J92" s="28" t="str">
        <f>E24</f>
        <v>Agroprojekt Jihlava spol. s.r.o.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108</v>
      </c>
      <c r="D94" s="99"/>
      <c r="E94" s="99"/>
      <c r="F94" s="99"/>
      <c r="G94" s="99"/>
      <c r="H94" s="99"/>
      <c r="I94" s="113"/>
      <c r="J94" s="114" t="s">
        <v>109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9" customHeight="1">
      <c r="B96" s="30"/>
      <c r="C96" s="115" t="s">
        <v>110</v>
      </c>
      <c r="I96" s="89"/>
      <c r="J96" s="64">
        <f>J122</f>
        <v>0</v>
      </c>
      <c r="L96" s="30"/>
      <c r="AU96" s="15" t="s">
        <v>111</v>
      </c>
    </row>
    <row r="97" spans="2:12" s="8" customFormat="1" ht="24.95" customHeight="1">
      <c r="B97" s="116"/>
      <c r="D97" s="117" t="s">
        <v>112</v>
      </c>
      <c r="E97" s="118"/>
      <c r="F97" s="118"/>
      <c r="G97" s="118"/>
      <c r="H97" s="118"/>
      <c r="I97" s="119"/>
      <c r="J97" s="120">
        <f>J123</f>
        <v>0</v>
      </c>
      <c r="L97" s="116"/>
    </row>
    <row r="98" spans="2:12" s="9" customFormat="1" ht="19.9" customHeight="1">
      <c r="B98" s="121"/>
      <c r="D98" s="122" t="s">
        <v>113</v>
      </c>
      <c r="E98" s="123"/>
      <c r="F98" s="123"/>
      <c r="G98" s="123"/>
      <c r="H98" s="123"/>
      <c r="I98" s="124"/>
      <c r="J98" s="125">
        <f>J124</f>
        <v>0</v>
      </c>
      <c r="L98" s="121"/>
    </row>
    <row r="99" spans="2:12" s="9" customFormat="1" ht="19.9" customHeight="1">
      <c r="B99" s="121"/>
      <c r="D99" s="122" t="s">
        <v>118</v>
      </c>
      <c r="E99" s="123"/>
      <c r="F99" s="123"/>
      <c r="G99" s="123"/>
      <c r="H99" s="123"/>
      <c r="I99" s="124"/>
      <c r="J99" s="125">
        <f>J163</f>
        <v>0</v>
      </c>
      <c r="L99" s="121"/>
    </row>
    <row r="100" spans="2:12" s="8" customFormat="1" ht="24.95" customHeight="1">
      <c r="B100" s="116"/>
      <c r="D100" s="117" t="s">
        <v>119</v>
      </c>
      <c r="E100" s="118"/>
      <c r="F100" s="118"/>
      <c r="G100" s="118"/>
      <c r="H100" s="118"/>
      <c r="I100" s="119"/>
      <c r="J100" s="120">
        <f>J165</f>
        <v>0</v>
      </c>
      <c r="L100" s="116"/>
    </row>
    <row r="101" spans="2:12" s="9" customFormat="1" ht="19.9" customHeight="1">
      <c r="B101" s="121"/>
      <c r="D101" s="122" t="s">
        <v>120</v>
      </c>
      <c r="E101" s="123"/>
      <c r="F101" s="123"/>
      <c r="G101" s="123"/>
      <c r="H101" s="123"/>
      <c r="I101" s="124"/>
      <c r="J101" s="125">
        <f>J166</f>
        <v>0</v>
      </c>
      <c r="L101" s="121"/>
    </row>
    <row r="102" spans="2:12" s="9" customFormat="1" ht="19.9" customHeight="1">
      <c r="B102" s="121"/>
      <c r="D102" s="122" t="s">
        <v>121</v>
      </c>
      <c r="E102" s="123"/>
      <c r="F102" s="123"/>
      <c r="G102" s="123"/>
      <c r="H102" s="123"/>
      <c r="I102" s="124"/>
      <c r="J102" s="125">
        <f>J168</f>
        <v>0</v>
      </c>
      <c r="L102" s="121"/>
    </row>
    <row r="103" spans="2:12" s="1" customFormat="1" ht="21.75" customHeight="1">
      <c r="B103" s="30"/>
      <c r="I103" s="89"/>
      <c r="L103" s="30"/>
    </row>
    <row r="104" spans="2:12" s="1" customFormat="1" ht="6.95" customHeight="1">
      <c r="B104" s="42"/>
      <c r="C104" s="43"/>
      <c r="D104" s="43"/>
      <c r="E104" s="43"/>
      <c r="F104" s="43"/>
      <c r="G104" s="43"/>
      <c r="H104" s="43"/>
      <c r="I104" s="110"/>
      <c r="J104" s="43"/>
      <c r="K104" s="43"/>
      <c r="L104" s="30"/>
    </row>
    <row r="108" spans="2:12" s="1" customFormat="1" ht="6.95" customHeight="1">
      <c r="B108" s="44"/>
      <c r="C108" s="45"/>
      <c r="D108" s="45"/>
      <c r="E108" s="45"/>
      <c r="F108" s="45"/>
      <c r="G108" s="45"/>
      <c r="H108" s="45"/>
      <c r="I108" s="111"/>
      <c r="J108" s="45"/>
      <c r="K108" s="45"/>
      <c r="L108" s="30"/>
    </row>
    <row r="109" spans="2:12" s="1" customFormat="1" ht="24.95" customHeight="1">
      <c r="B109" s="30"/>
      <c r="C109" s="19" t="s">
        <v>122</v>
      </c>
      <c r="I109" s="89"/>
      <c r="L109" s="30"/>
    </row>
    <row r="110" spans="2:12" s="1" customFormat="1" ht="6.95" customHeight="1">
      <c r="B110" s="30"/>
      <c r="I110" s="89"/>
      <c r="L110" s="30"/>
    </row>
    <row r="111" spans="2:12" s="1" customFormat="1" ht="12" customHeight="1">
      <c r="B111" s="30"/>
      <c r="C111" s="25" t="s">
        <v>16</v>
      </c>
      <c r="I111" s="89"/>
      <c r="L111" s="30"/>
    </row>
    <row r="112" spans="2:12" s="1" customFormat="1" ht="16.5" customHeight="1">
      <c r="B112" s="30"/>
      <c r="E112" s="239" t="str">
        <f>E7</f>
        <v>Dačice - výstavba parkoviště na ulici Berky z Dubé</v>
      </c>
      <c r="F112" s="240"/>
      <c r="G112" s="240"/>
      <c r="H112" s="240"/>
      <c r="I112" s="89"/>
      <c r="L112" s="30"/>
    </row>
    <row r="113" spans="2:12" s="1" customFormat="1" ht="12" customHeight="1">
      <c r="B113" s="30"/>
      <c r="C113" s="25" t="s">
        <v>105</v>
      </c>
      <c r="I113" s="89"/>
      <c r="L113" s="30"/>
    </row>
    <row r="114" spans="2:12" s="1" customFormat="1" ht="16.5" customHeight="1">
      <c r="B114" s="30"/>
      <c r="E114" s="219" t="str">
        <f>E9</f>
        <v>IO 801 - Vegetační úpravy</v>
      </c>
      <c r="F114" s="241"/>
      <c r="G114" s="241"/>
      <c r="H114" s="241"/>
      <c r="I114" s="89"/>
      <c r="L114" s="30"/>
    </row>
    <row r="115" spans="2:12" s="1" customFormat="1" ht="6.95" customHeight="1">
      <c r="B115" s="30"/>
      <c r="I115" s="89"/>
      <c r="L115" s="30"/>
    </row>
    <row r="116" spans="2:12" s="1" customFormat="1" ht="12" customHeight="1">
      <c r="B116" s="30"/>
      <c r="C116" s="25" t="s">
        <v>20</v>
      </c>
      <c r="F116" s="23" t="str">
        <f>F12</f>
        <v>Dačice</v>
      </c>
      <c r="I116" s="90" t="s">
        <v>22</v>
      </c>
      <c r="J116" s="50" t="str">
        <f>IF(J12="","",J12)</f>
        <v>29. 11. 2019</v>
      </c>
      <c r="L116" s="30"/>
    </row>
    <row r="117" spans="2:12" s="1" customFormat="1" ht="6.95" customHeight="1">
      <c r="B117" s="30"/>
      <c r="I117" s="89"/>
      <c r="L117" s="30"/>
    </row>
    <row r="118" spans="2:12" s="1" customFormat="1" ht="27.95" customHeight="1">
      <c r="B118" s="30"/>
      <c r="C118" s="25" t="s">
        <v>24</v>
      </c>
      <c r="F118" s="23" t="str">
        <f>E15</f>
        <v>Město Dačice</v>
      </c>
      <c r="I118" s="90" t="s">
        <v>30</v>
      </c>
      <c r="J118" s="28" t="str">
        <f>E21</f>
        <v>Agroprojekt Jihlava spol. s.r.o.</v>
      </c>
      <c r="L118" s="30"/>
    </row>
    <row r="119" spans="2:12" s="1" customFormat="1" ht="27.95" customHeight="1">
      <c r="B119" s="30"/>
      <c r="C119" s="25" t="s">
        <v>28</v>
      </c>
      <c r="F119" s="23" t="str">
        <f>IF(E18="","",E18)</f>
        <v>Vyplň údaj</v>
      </c>
      <c r="I119" s="90" t="s">
        <v>34</v>
      </c>
      <c r="J119" s="28" t="str">
        <f>E24</f>
        <v>Agroprojekt Jihlava spol. s.r.o.</v>
      </c>
      <c r="L119" s="30"/>
    </row>
    <row r="120" spans="2:12" s="1" customFormat="1" ht="10.35" customHeight="1">
      <c r="B120" s="30"/>
      <c r="I120" s="89"/>
      <c r="L120" s="30"/>
    </row>
    <row r="121" spans="2:20" s="10" customFormat="1" ht="29.25" customHeight="1">
      <c r="B121" s="126"/>
      <c r="C121" s="127" t="s">
        <v>123</v>
      </c>
      <c r="D121" s="128" t="s">
        <v>62</v>
      </c>
      <c r="E121" s="128" t="s">
        <v>58</v>
      </c>
      <c r="F121" s="128" t="s">
        <v>59</v>
      </c>
      <c r="G121" s="128" t="s">
        <v>124</v>
      </c>
      <c r="H121" s="128" t="s">
        <v>125</v>
      </c>
      <c r="I121" s="129" t="s">
        <v>126</v>
      </c>
      <c r="J121" s="130" t="s">
        <v>109</v>
      </c>
      <c r="K121" s="131" t="s">
        <v>127</v>
      </c>
      <c r="L121" s="126"/>
      <c r="M121" s="57" t="s">
        <v>1</v>
      </c>
      <c r="N121" s="58" t="s">
        <v>41</v>
      </c>
      <c r="O121" s="58" t="s">
        <v>128</v>
      </c>
      <c r="P121" s="58" t="s">
        <v>129</v>
      </c>
      <c r="Q121" s="58" t="s">
        <v>130</v>
      </c>
      <c r="R121" s="58" t="s">
        <v>131</v>
      </c>
      <c r="S121" s="58" t="s">
        <v>132</v>
      </c>
      <c r="T121" s="59" t="s">
        <v>133</v>
      </c>
    </row>
    <row r="122" spans="2:63" s="1" customFormat="1" ht="22.9" customHeight="1">
      <c r="B122" s="30"/>
      <c r="C122" s="62" t="s">
        <v>134</v>
      </c>
      <c r="I122" s="89"/>
      <c r="J122" s="132">
        <f>BK122</f>
        <v>0</v>
      </c>
      <c r="L122" s="30"/>
      <c r="M122" s="60"/>
      <c r="N122" s="51"/>
      <c r="O122" s="51"/>
      <c r="P122" s="133">
        <f>P123+P165</f>
        <v>0</v>
      </c>
      <c r="Q122" s="51"/>
      <c r="R122" s="133">
        <f>R123+R165</f>
        <v>0.31441499999999994</v>
      </c>
      <c r="S122" s="51"/>
      <c r="T122" s="134">
        <f>T123+T165</f>
        <v>0</v>
      </c>
      <c r="AT122" s="15" t="s">
        <v>76</v>
      </c>
      <c r="AU122" s="15" t="s">
        <v>111</v>
      </c>
      <c r="BK122" s="135">
        <f>BK123+BK165</f>
        <v>0</v>
      </c>
    </row>
    <row r="123" spans="2:63" s="11" customFormat="1" ht="25.9" customHeight="1">
      <c r="B123" s="136"/>
      <c r="D123" s="137" t="s">
        <v>76</v>
      </c>
      <c r="E123" s="138" t="s">
        <v>135</v>
      </c>
      <c r="F123" s="138" t="s">
        <v>136</v>
      </c>
      <c r="I123" s="139"/>
      <c r="J123" s="140">
        <f>BK123</f>
        <v>0</v>
      </c>
      <c r="L123" s="136"/>
      <c r="M123" s="141"/>
      <c r="N123" s="142"/>
      <c r="O123" s="142"/>
      <c r="P123" s="143">
        <f>P124+P163</f>
        <v>0</v>
      </c>
      <c r="Q123" s="142"/>
      <c r="R123" s="143">
        <f>R124+R163</f>
        <v>0.31441499999999994</v>
      </c>
      <c r="S123" s="142"/>
      <c r="T123" s="144">
        <f>T124+T163</f>
        <v>0</v>
      </c>
      <c r="AR123" s="137" t="s">
        <v>85</v>
      </c>
      <c r="AT123" s="145" t="s">
        <v>76</v>
      </c>
      <c r="AU123" s="145" t="s">
        <v>77</v>
      </c>
      <c r="AY123" s="137" t="s">
        <v>137</v>
      </c>
      <c r="BK123" s="146">
        <f>BK124+BK163</f>
        <v>0</v>
      </c>
    </row>
    <row r="124" spans="2:63" s="11" customFormat="1" ht="22.9" customHeight="1">
      <c r="B124" s="136"/>
      <c r="D124" s="137" t="s">
        <v>76</v>
      </c>
      <c r="E124" s="147" t="s">
        <v>85</v>
      </c>
      <c r="F124" s="147" t="s">
        <v>138</v>
      </c>
      <c r="I124" s="139"/>
      <c r="J124" s="148">
        <f>BK124</f>
        <v>0</v>
      </c>
      <c r="L124" s="136"/>
      <c r="M124" s="141"/>
      <c r="N124" s="142"/>
      <c r="O124" s="142"/>
      <c r="P124" s="143">
        <f>SUM(P125:P162)</f>
        <v>0</v>
      </c>
      <c r="Q124" s="142"/>
      <c r="R124" s="143">
        <f>SUM(R125:R162)</f>
        <v>0.31441499999999994</v>
      </c>
      <c r="S124" s="142"/>
      <c r="T124" s="144">
        <f>SUM(T125:T162)</f>
        <v>0</v>
      </c>
      <c r="AR124" s="137" t="s">
        <v>85</v>
      </c>
      <c r="AT124" s="145" t="s">
        <v>76</v>
      </c>
      <c r="AU124" s="145" t="s">
        <v>85</v>
      </c>
      <c r="AY124" s="137" t="s">
        <v>137</v>
      </c>
      <c r="BK124" s="146">
        <f>SUM(BK125:BK162)</f>
        <v>0</v>
      </c>
    </row>
    <row r="125" spans="2:65" s="1" customFormat="1" ht="16.5" customHeight="1">
      <c r="B125" s="149"/>
      <c r="C125" s="150" t="s">
        <v>85</v>
      </c>
      <c r="D125" s="150" t="s">
        <v>139</v>
      </c>
      <c r="E125" s="151" t="s">
        <v>161</v>
      </c>
      <c r="F125" s="152" t="s">
        <v>162</v>
      </c>
      <c r="G125" s="153" t="s">
        <v>163</v>
      </c>
      <c r="H125" s="154">
        <v>23.7</v>
      </c>
      <c r="I125" s="155"/>
      <c r="J125" s="156">
        <f>ROUND(I125*H125,2)</f>
        <v>0</v>
      </c>
      <c r="K125" s="152" t="s">
        <v>143</v>
      </c>
      <c r="L125" s="30"/>
      <c r="M125" s="157" t="s">
        <v>1</v>
      </c>
      <c r="N125" s="158" t="s">
        <v>42</v>
      </c>
      <c r="O125" s="53"/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61" t="s">
        <v>144</v>
      </c>
      <c r="AT125" s="161" t="s">
        <v>139</v>
      </c>
      <c r="AU125" s="161" t="s">
        <v>87</v>
      </c>
      <c r="AY125" s="15" t="s">
        <v>137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15" t="s">
        <v>85</v>
      </c>
      <c r="BK125" s="162">
        <f>ROUND(I125*H125,2)</f>
        <v>0</v>
      </c>
      <c r="BL125" s="15" t="s">
        <v>144</v>
      </c>
      <c r="BM125" s="161" t="s">
        <v>823</v>
      </c>
    </row>
    <row r="126" spans="2:51" s="12" customFormat="1" ht="11.25">
      <c r="B126" s="163"/>
      <c r="D126" s="164" t="s">
        <v>165</v>
      </c>
      <c r="E126" s="165" t="s">
        <v>1</v>
      </c>
      <c r="F126" s="166" t="s">
        <v>824</v>
      </c>
      <c r="H126" s="167">
        <v>23.7</v>
      </c>
      <c r="I126" s="168"/>
      <c r="L126" s="163"/>
      <c r="M126" s="169"/>
      <c r="N126" s="170"/>
      <c r="O126" s="170"/>
      <c r="P126" s="170"/>
      <c r="Q126" s="170"/>
      <c r="R126" s="170"/>
      <c r="S126" s="170"/>
      <c r="T126" s="171"/>
      <c r="AT126" s="165" t="s">
        <v>165</v>
      </c>
      <c r="AU126" s="165" t="s">
        <v>87</v>
      </c>
      <c r="AV126" s="12" t="s">
        <v>87</v>
      </c>
      <c r="AW126" s="12" t="s">
        <v>33</v>
      </c>
      <c r="AX126" s="12" t="s">
        <v>85</v>
      </c>
      <c r="AY126" s="165" t="s">
        <v>137</v>
      </c>
    </row>
    <row r="127" spans="2:65" s="1" customFormat="1" ht="36" customHeight="1">
      <c r="B127" s="149"/>
      <c r="C127" s="150" t="s">
        <v>87</v>
      </c>
      <c r="D127" s="150" t="s">
        <v>139</v>
      </c>
      <c r="E127" s="151" t="s">
        <v>170</v>
      </c>
      <c r="F127" s="152" t="s">
        <v>369</v>
      </c>
      <c r="G127" s="153" t="s">
        <v>163</v>
      </c>
      <c r="H127" s="154">
        <v>84.8</v>
      </c>
      <c r="I127" s="155"/>
      <c r="J127" s="156">
        <f>ROUND(I127*H127,2)</f>
        <v>0</v>
      </c>
      <c r="K127" s="152" t="s">
        <v>143</v>
      </c>
      <c r="L127" s="30"/>
      <c r="M127" s="157" t="s">
        <v>1</v>
      </c>
      <c r="N127" s="158" t="s">
        <v>42</v>
      </c>
      <c r="O127" s="53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144</v>
      </c>
      <c r="AT127" s="161" t="s">
        <v>139</v>
      </c>
      <c r="AU127" s="161" t="s">
        <v>87</v>
      </c>
      <c r="AY127" s="15" t="s">
        <v>137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5" t="s">
        <v>85</v>
      </c>
      <c r="BK127" s="162">
        <f>ROUND(I127*H127,2)</f>
        <v>0</v>
      </c>
      <c r="BL127" s="15" t="s">
        <v>144</v>
      </c>
      <c r="BM127" s="161" t="s">
        <v>825</v>
      </c>
    </row>
    <row r="128" spans="2:51" s="12" customFormat="1" ht="11.25">
      <c r="B128" s="163"/>
      <c r="D128" s="164" t="s">
        <v>165</v>
      </c>
      <c r="E128" s="165" t="s">
        <v>1</v>
      </c>
      <c r="F128" s="166" t="s">
        <v>826</v>
      </c>
      <c r="H128" s="167">
        <v>47.4</v>
      </c>
      <c r="I128" s="168"/>
      <c r="L128" s="163"/>
      <c r="M128" s="169"/>
      <c r="N128" s="170"/>
      <c r="O128" s="170"/>
      <c r="P128" s="170"/>
      <c r="Q128" s="170"/>
      <c r="R128" s="170"/>
      <c r="S128" s="170"/>
      <c r="T128" s="171"/>
      <c r="AT128" s="165" t="s">
        <v>165</v>
      </c>
      <c r="AU128" s="165" t="s">
        <v>87</v>
      </c>
      <c r="AV128" s="12" t="s">
        <v>87</v>
      </c>
      <c r="AW128" s="12" t="s">
        <v>33</v>
      </c>
      <c r="AX128" s="12" t="s">
        <v>77</v>
      </c>
      <c r="AY128" s="165" t="s">
        <v>137</v>
      </c>
    </row>
    <row r="129" spans="2:51" s="12" customFormat="1" ht="11.25">
      <c r="B129" s="163"/>
      <c r="D129" s="164" t="s">
        <v>165</v>
      </c>
      <c r="E129" s="165" t="s">
        <v>1</v>
      </c>
      <c r="F129" s="166" t="s">
        <v>827</v>
      </c>
      <c r="H129" s="167">
        <v>37.4</v>
      </c>
      <c r="I129" s="168"/>
      <c r="L129" s="163"/>
      <c r="M129" s="169"/>
      <c r="N129" s="170"/>
      <c r="O129" s="170"/>
      <c r="P129" s="170"/>
      <c r="Q129" s="170"/>
      <c r="R129" s="170"/>
      <c r="S129" s="170"/>
      <c r="T129" s="171"/>
      <c r="AT129" s="165" t="s">
        <v>165</v>
      </c>
      <c r="AU129" s="165" t="s">
        <v>87</v>
      </c>
      <c r="AV129" s="12" t="s">
        <v>87</v>
      </c>
      <c r="AW129" s="12" t="s">
        <v>33</v>
      </c>
      <c r="AX129" s="12" t="s">
        <v>77</v>
      </c>
      <c r="AY129" s="165" t="s">
        <v>137</v>
      </c>
    </row>
    <row r="130" spans="2:51" s="13" customFormat="1" ht="11.25">
      <c r="B130" s="172"/>
      <c r="D130" s="164" t="s">
        <v>165</v>
      </c>
      <c r="E130" s="173" t="s">
        <v>1</v>
      </c>
      <c r="F130" s="174" t="s">
        <v>168</v>
      </c>
      <c r="H130" s="175">
        <v>84.8</v>
      </c>
      <c r="I130" s="176"/>
      <c r="L130" s="172"/>
      <c r="M130" s="177"/>
      <c r="N130" s="178"/>
      <c r="O130" s="178"/>
      <c r="P130" s="178"/>
      <c r="Q130" s="178"/>
      <c r="R130" s="178"/>
      <c r="S130" s="178"/>
      <c r="T130" s="179"/>
      <c r="AT130" s="173" t="s">
        <v>165</v>
      </c>
      <c r="AU130" s="173" t="s">
        <v>87</v>
      </c>
      <c r="AV130" s="13" t="s">
        <v>144</v>
      </c>
      <c r="AW130" s="13" t="s">
        <v>33</v>
      </c>
      <c r="AX130" s="13" t="s">
        <v>85</v>
      </c>
      <c r="AY130" s="173" t="s">
        <v>137</v>
      </c>
    </row>
    <row r="131" spans="2:65" s="1" customFormat="1" ht="16.5" customHeight="1">
      <c r="B131" s="149"/>
      <c r="C131" s="150" t="s">
        <v>149</v>
      </c>
      <c r="D131" s="150" t="s">
        <v>139</v>
      </c>
      <c r="E131" s="151" t="s">
        <v>175</v>
      </c>
      <c r="F131" s="152" t="s">
        <v>176</v>
      </c>
      <c r="G131" s="153" t="s">
        <v>163</v>
      </c>
      <c r="H131" s="154">
        <v>84.8</v>
      </c>
      <c r="I131" s="155"/>
      <c r="J131" s="156">
        <f>ROUND(I131*H131,2)</f>
        <v>0</v>
      </c>
      <c r="K131" s="152" t="s">
        <v>143</v>
      </c>
      <c r="L131" s="30"/>
      <c r="M131" s="157" t="s">
        <v>1</v>
      </c>
      <c r="N131" s="158" t="s">
        <v>42</v>
      </c>
      <c r="O131" s="53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144</v>
      </c>
      <c r="AT131" s="161" t="s">
        <v>139</v>
      </c>
      <c r="AU131" s="161" t="s">
        <v>87</v>
      </c>
      <c r="AY131" s="15" t="s">
        <v>137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5" t="s">
        <v>85</v>
      </c>
      <c r="BK131" s="162">
        <f>ROUND(I131*H131,2)</f>
        <v>0</v>
      </c>
      <c r="BL131" s="15" t="s">
        <v>144</v>
      </c>
      <c r="BM131" s="161" t="s">
        <v>828</v>
      </c>
    </row>
    <row r="132" spans="2:51" s="12" customFormat="1" ht="11.25">
      <c r="B132" s="163"/>
      <c r="D132" s="164" t="s">
        <v>165</v>
      </c>
      <c r="E132" s="165" t="s">
        <v>1</v>
      </c>
      <c r="F132" s="166" t="s">
        <v>829</v>
      </c>
      <c r="H132" s="167">
        <v>47.4</v>
      </c>
      <c r="I132" s="168"/>
      <c r="L132" s="163"/>
      <c r="M132" s="169"/>
      <c r="N132" s="170"/>
      <c r="O132" s="170"/>
      <c r="P132" s="170"/>
      <c r="Q132" s="170"/>
      <c r="R132" s="170"/>
      <c r="S132" s="170"/>
      <c r="T132" s="171"/>
      <c r="AT132" s="165" t="s">
        <v>165</v>
      </c>
      <c r="AU132" s="165" t="s">
        <v>87</v>
      </c>
      <c r="AV132" s="12" t="s">
        <v>87</v>
      </c>
      <c r="AW132" s="12" t="s">
        <v>33</v>
      </c>
      <c r="AX132" s="12" t="s">
        <v>77</v>
      </c>
      <c r="AY132" s="165" t="s">
        <v>137</v>
      </c>
    </row>
    <row r="133" spans="2:51" s="12" customFormat="1" ht="11.25">
      <c r="B133" s="163"/>
      <c r="D133" s="164" t="s">
        <v>165</v>
      </c>
      <c r="E133" s="165" t="s">
        <v>1</v>
      </c>
      <c r="F133" s="166" t="s">
        <v>830</v>
      </c>
      <c r="H133" s="167">
        <v>37.4</v>
      </c>
      <c r="I133" s="168"/>
      <c r="L133" s="163"/>
      <c r="M133" s="169"/>
      <c r="N133" s="170"/>
      <c r="O133" s="170"/>
      <c r="P133" s="170"/>
      <c r="Q133" s="170"/>
      <c r="R133" s="170"/>
      <c r="S133" s="170"/>
      <c r="T133" s="171"/>
      <c r="AT133" s="165" t="s">
        <v>165</v>
      </c>
      <c r="AU133" s="165" t="s">
        <v>87</v>
      </c>
      <c r="AV133" s="12" t="s">
        <v>87</v>
      </c>
      <c r="AW133" s="12" t="s">
        <v>33</v>
      </c>
      <c r="AX133" s="12" t="s">
        <v>77</v>
      </c>
      <c r="AY133" s="165" t="s">
        <v>137</v>
      </c>
    </row>
    <row r="134" spans="2:51" s="13" customFormat="1" ht="11.25">
      <c r="B134" s="172"/>
      <c r="D134" s="164" t="s">
        <v>165</v>
      </c>
      <c r="E134" s="173" t="s">
        <v>1</v>
      </c>
      <c r="F134" s="174" t="s">
        <v>168</v>
      </c>
      <c r="H134" s="175">
        <v>84.8</v>
      </c>
      <c r="I134" s="176"/>
      <c r="L134" s="172"/>
      <c r="M134" s="177"/>
      <c r="N134" s="178"/>
      <c r="O134" s="178"/>
      <c r="P134" s="178"/>
      <c r="Q134" s="178"/>
      <c r="R134" s="178"/>
      <c r="S134" s="178"/>
      <c r="T134" s="179"/>
      <c r="AT134" s="173" t="s">
        <v>165</v>
      </c>
      <c r="AU134" s="173" t="s">
        <v>87</v>
      </c>
      <c r="AV134" s="13" t="s">
        <v>144</v>
      </c>
      <c r="AW134" s="13" t="s">
        <v>33</v>
      </c>
      <c r="AX134" s="13" t="s">
        <v>85</v>
      </c>
      <c r="AY134" s="173" t="s">
        <v>137</v>
      </c>
    </row>
    <row r="135" spans="2:65" s="1" customFormat="1" ht="24" customHeight="1">
      <c r="B135" s="149"/>
      <c r="C135" s="150" t="s">
        <v>144</v>
      </c>
      <c r="D135" s="150" t="s">
        <v>139</v>
      </c>
      <c r="E135" s="151" t="s">
        <v>179</v>
      </c>
      <c r="F135" s="152" t="s">
        <v>180</v>
      </c>
      <c r="G135" s="153" t="s">
        <v>163</v>
      </c>
      <c r="H135" s="154">
        <v>23.7</v>
      </c>
      <c r="I135" s="155"/>
      <c r="J135" s="156">
        <f>ROUND(I135*H135,2)</f>
        <v>0</v>
      </c>
      <c r="K135" s="152" t="s">
        <v>143</v>
      </c>
      <c r="L135" s="30"/>
      <c r="M135" s="157" t="s">
        <v>1</v>
      </c>
      <c r="N135" s="158" t="s">
        <v>42</v>
      </c>
      <c r="O135" s="53"/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AR135" s="161" t="s">
        <v>144</v>
      </c>
      <c r="AT135" s="161" t="s">
        <v>139</v>
      </c>
      <c r="AU135" s="161" t="s">
        <v>87</v>
      </c>
      <c r="AY135" s="15" t="s">
        <v>137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15" t="s">
        <v>85</v>
      </c>
      <c r="BK135" s="162">
        <f>ROUND(I135*H135,2)</f>
        <v>0</v>
      </c>
      <c r="BL135" s="15" t="s">
        <v>144</v>
      </c>
      <c r="BM135" s="161" t="s">
        <v>831</v>
      </c>
    </row>
    <row r="136" spans="2:47" s="1" customFormat="1" ht="29.25">
      <c r="B136" s="30"/>
      <c r="D136" s="164" t="s">
        <v>182</v>
      </c>
      <c r="F136" s="180" t="s">
        <v>183</v>
      </c>
      <c r="I136" s="89"/>
      <c r="L136" s="30"/>
      <c r="M136" s="181"/>
      <c r="N136" s="53"/>
      <c r="O136" s="53"/>
      <c r="P136" s="53"/>
      <c r="Q136" s="53"/>
      <c r="R136" s="53"/>
      <c r="S136" s="53"/>
      <c r="T136" s="54"/>
      <c r="AT136" s="15" t="s">
        <v>182</v>
      </c>
      <c r="AU136" s="15" t="s">
        <v>87</v>
      </c>
    </row>
    <row r="137" spans="2:65" s="1" customFormat="1" ht="24" customHeight="1">
      <c r="B137" s="149"/>
      <c r="C137" s="150" t="s">
        <v>156</v>
      </c>
      <c r="D137" s="150" t="s">
        <v>139</v>
      </c>
      <c r="E137" s="151" t="s">
        <v>185</v>
      </c>
      <c r="F137" s="152" t="s">
        <v>186</v>
      </c>
      <c r="G137" s="153" t="s">
        <v>163</v>
      </c>
      <c r="H137" s="154">
        <v>118.5</v>
      </c>
      <c r="I137" s="155"/>
      <c r="J137" s="156">
        <f>ROUND(I137*H137,2)</f>
        <v>0</v>
      </c>
      <c r="K137" s="152" t="s">
        <v>143</v>
      </c>
      <c r="L137" s="30"/>
      <c r="M137" s="157" t="s">
        <v>1</v>
      </c>
      <c r="N137" s="158" t="s">
        <v>42</v>
      </c>
      <c r="O137" s="53"/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61" t="s">
        <v>144</v>
      </c>
      <c r="AT137" s="161" t="s">
        <v>139</v>
      </c>
      <c r="AU137" s="161" t="s">
        <v>87</v>
      </c>
      <c r="AY137" s="15" t="s">
        <v>137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5" t="s">
        <v>85</v>
      </c>
      <c r="BK137" s="162">
        <f>ROUND(I137*H137,2)</f>
        <v>0</v>
      </c>
      <c r="BL137" s="15" t="s">
        <v>144</v>
      </c>
      <c r="BM137" s="161" t="s">
        <v>832</v>
      </c>
    </row>
    <row r="138" spans="2:47" s="1" customFormat="1" ht="39">
      <c r="B138" s="30"/>
      <c r="D138" s="164" t="s">
        <v>182</v>
      </c>
      <c r="F138" s="180" t="s">
        <v>188</v>
      </c>
      <c r="I138" s="89"/>
      <c r="L138" s="30"/>
      <c r="M138" s="181"/>
      <c r="N138" s="53"/>
      <c r="O138" s="53"/>
      <c r="P138" s="53"/>
      <c r="Q138" s="53"/>
      <c r="R138" s="53"/>
      <c r="S138" s="53"/>
      <c r="T138" s="54"/>
      <c r="AT138" s="15" t="s">
        <v>182</v>
      </c>
      <c r="AU138" s="15" t="s">
        <v>87</v>
      </c>
    </row>
    <row r="139" spans="2:51" s="12" customFormat="1" ht="11.25">
      <c r="B139" s="163"/>
      <c r="D139" s="164" t="s">
        <v>165</v>
      </c>
      <c r="E139" s="165" t="s">
        <v>1</v>
      </c>
      <c r="F139" s="166" t="s">
        <v>833</v>
      </c>
      <c r="H139" s="167">
        <v>118.5</v>
      </c>
      <c r="I139" s="168"/>
      <c r="L139" s="163"/>
      <c r="M139" s="169"/>
      <c r="N139" s="170"/>
      <c r="O139" s="170"/>
      <c r="P139" s="170"/>
      <c r="Q139" s="170"/>
      <c r="R139" s="170"/>
      <c r="S139" s="170"/>
      <c r="T139" s="171"/>
      <c r="AT139" s="165" t="s">
        <v>165</v>
      </c>
      <c r="AU139" s="165" t="s">
        <v>87</v>
      </c>
      <c r="AV139" s="12" t="s">
        <v>87</v>
      </c>
      <c r="AW139" s="12" t="s">
        <v>33</v>
      </c>
      <c r="AX139" s="12" t="s">
        <v>85</v>
      </c>
      <c r="AY139" s="165" t="s">
        <v>137</v>
      </c>
    </row>
    <row r="140" spans="2:65" s="1" customFormat="1" ht="24" customHeight="1">
      <c r="B140" s="149"/>
      <c r="C140" s="150" t="s">
        <v>160</v>
      </c>
      <c r="D140" s="150" t="s">
        <v>139</v>
      </c>
      <c r="E140" s="151" t="s">
        <v>194</v>
      </c>
      <c r="F140" s="152" t="s">
        <v>195</v>
      </c>
      <c r="G140" s="153" t="s">
        <v>163</v>
      </c>
      <c r="H140" s="154">
        <v>118.5</v>
      </c>
      <c r="I140" s="155"/>
      <c r="J140" s="156">
        <f>ROUND(I140*H140,2)</f>
        <v>0</v>
      </c>
      <c r="K140" s="152" t="s">
        <v>143</v>
      </c>
      <c r="L140" s="30"/>
      <c r="M140" s="157" t="s">
        <v>1</v>
      </c>
      <c r="N140" s="158" t="s">
        <v>42</v>
      </c>
      <c r="O140" s="53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61" t="s">
        <v>144</v>
      </c>
      <c r="AT140" s="161" t="s">
        <v>139</v>
      </c>
      <c r="AU140" s="161" t="s">
        <v>87</v>
      </c>
      <c r="AY140" s="15" t="s">
        <v>137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5" t="s">
        <v>85</v>
      </c>
      <c r="BK140" s="162">
        <f>ROUND(I140*H140,2)</f>
        <v>0</v>
      </c>
      <c r="BL140" s="15" t="s">
        <v>144</v>
      </c>
      <c r="BM140" s="161" t="s">
        <v>834</v>
      </c>
    </row>
    <row r="141" spans="2:65" s="1" customFormat="1" ht="16.5" customHeight="1">
      <c r="B141" s="149"/>
      <c r="C141" s="150" t="s">
        <v>169</v>
      </c>
      <c r="D141" s="150" t="s">
        <v>139</v>
      </c>
      <c r="E141" s="151" t="s">
        <v>198</v>
      </c>
      <c r="F141" s="152" t="s">
        <v>199</v>
      </c>
      <c r="G141" s="153" t="s">
        <v>163</v>
      </c>
      <c r="H141" s="154">
        <v>119.4</v>
      </c>
      <c r="I141" s="155"/>
      <c r="J141" s="156">
        <f>ROUND(I141*H141,2)</f>
        <v>0</v>
      </c>
      <c r="K141" s="152" t="s">
        <v>143</v>
      </c>
      <c r="L141" s="30"/>
      <c r="M141" s="157" t="s">
        <v>1</v>
      </c>
      <c r="N141" s="158" t="s">
        <v>42</v>
      </c>
      <c r="O141" s="53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144</v>
      </c>
      <c r="AT141" s="161" t="s">
        <v>139</v>
      </c>
      <c r="AU141" s="161" t="s">
        <v>87</v>
      </c>
      <c r="AY141" s="15" t="s">
        <v>137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5" t="s">
        <v>85</v>
      </c>
      <c r="BK141" s="162">
        <f>ROUND(I141*H141,2)</f>
        <v>0</v>
      </c>
      <c r="BL141" s="15" t="s">
        <v>144</v>
      </c>
      <c r="BM141" s="161" t="s">
        <v>835</v>
      </c>
    </row>
    <row r="142" spans="2:51" s="12" customFormat="1" ht="11.25">
      <c r="B142" s="163"/>
      <c r="D142" s="164" t="s">
        <v>165</v>
      </c>
      <c r="E142" s="165" t="s">
        <v>1</v>
      </c>
      <c r="F142" s="166" t="s">
        <v>836</v>
      </c>
      <c r="H142" s="167">
        <v>118.5</v>
      </c>
      <c r="I142" s="168"/>
      <c r="L142" s="163"/>
      <c r="M142" s="169"/>
      <c r="N142" s="170"/>
      <c r="O142" s="170"/>
      <c r="P142" s="170"/>
      <c r="Q142" s="170"/>
      <c r="R142" s="170"/>
      <c r="S142" s="170"/>
      <c r="T142" s="171"/>
      <c r="AT142" s="165" t="s">
        <v>165</v>
      </c>
      <c r="AU142" s="165" t="s">
        <v>87</v>
      </c>
      <c r="AV142" s="12" t="s">
        <v>87</v>
      </c>
      <c r="AW142" s="12" t="s">
        <v>33</v>
      </c>
      <c r="AX142" s="12" t="s">
        <v>77</v>
      </c>
      <c r="AY142" s="165" t="s">
        <v>137</v>
      </c>
    </row>
    <row r="143" spans="2:51" s="12" customFormat="1" ht="11.25">
      <c r="B143" s="163"/>
      <c r="D143" s="164" t="s">
        <v>165</v>
      </c>
      <c r="E143" s="165" t="s">
        <v>1</v>
      </c>
      <c r="F143" s="166" t="s">
        <v>837</v>
      </c>
      <c r="H143" s="167">
        <v>0.9</v>
      </c>
      <c r="I143" s="168"/>
      <c r="L143" s="163"/>
      <c r="M143" s="169"/>
      <c r="N143" s="170"/>
      <c r="O143" s="170"/>
      <c r="P143" s="170"/>
      <c r="Q143" s="170"/>
      <c r="R143" s="170"/>
      <c r="S143" s="170"/>
      <c r="T143" s="171"/>
      <c r="AT143" s="165" t="s">
        <v>165</v>
      </c>
      <c r="AU143" s="165" t="s">
        <v>87</v>
      </c>
      <c r="AV143" s="12" t="s">
        <v>87</v>
      </c>
      <c r="AW143" s="12" t="s">
        <v>33</v>
      </c>
      <c r="AX143" s="12" t="s">
        <v>77</v>
      </c>
      <c r="AY143" s="165" t="s">
        <v>137</v>
      </c>
    </row>
    <row r="144" spans="2:51" s="13" customFormat="1" ht="11.25">
      <c r="B144" s="172"/>
      <c r="D144" s="164" t="s">
        <v>165</v>
      </c>
      <c r="E144" s="173" t="s">
        <v>1</v>
      </c>
      <c r="F144" s="174" t="s">
        <v>168</v>
      </c>
      <c r="H144" s="175">
        <v>119.4</v>
      </c>
      <c r="I144" s="176"/>
      <c r="L144" s="172"/>
      <c r="M144" s="177"/>
      <c r="N144" s="178"/>
      <c r="O144" s="178"/>
      <c r="P144" s="178"/>
      <c r="Q144" s="178"/>
      <c r="R144" s="178"/>
      <c r="S144" s="178"/>
      <c r="T144" s="179"/>
      <c r="AT144" s="173" t="s">
        <v>165</v>
      </c>
      <c r="AU144" s="173" t="s">
        <v>87</v>
      </c>
      <c r="AV144" s="13" t="s">
        <v>144</v>
      </c>
      <c r="AW144" s="13" t="s">
        <v>33</v>
      </c>
      <c r="AX144" s="13" t="s">
        <v>85</v>
      </c>
      <c r="AY144" s="173" t="s">
        <v>137</v>
      </c>
    </row>
    <row r="145" spans="2:65" s="1" customFormat="1" ht="24" customHeight="1">
      <c r="B145" s="149"/>
      <c r="C145" s="150" t="s">
        <v>174</v>
      </c>
      <c r="D145" s="150" t="s">
        <v>139</v>
      </c>
      <c r="E145" s="151" t="s">
        <v>202</v>
      </c>
      <c r="F145" s="152" t="s">
        <v>203</v>
      </c>
      <c r="G145" s="153" t="s">
        <v>204</v>
      </c>
      <c r="H145" s="154">
        <v>214.92</v>
      </c>
      <c r="I145" s="155"/>
      <c r="J145" s="156">
        <f>ROUND(I145*H145,2)</f>
        <v>0</v>
      </c>
      <c r="K145" s="152" t="s">
        <v>143</v>
      </c>
      <c r="L145" s="30"/>
      <c r="M145" s="157" t="s">
        <v>1</v>
      </c>
      <c r="N145" s="158" t="s">
        <v>42</v>
      </c>
      <c r="O145" s="53"/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61" t="s">
        <v>144</v>
      </c>
      <c r="AT145" s="161" t="s">
        <v>139</v>
      </c>
      <c r="AU145" s="161" t="s">
        <v>87</v>
      </c>
      <c r="AY145" s="15" t="s">
        <v>137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5" t="s">
        <v>85</v>
      </c>
      <c r="BK145" s="162">
        <f>ROUND(I145*H145,2)</f>
        <v>0</v>
      </c>
      <c r="BL145" s="15" t="s">
        <v>144</v>
      </c>
      <c r="BM145" s="161" t="s">
        <v>838</v>
      </c>
    </row>
    <row r="146" spans="2:51" s="12" customFormat="1" ht="11.25">
      <c r="B146" s="163"/>
      <c r="D146" s="164" t="s">
        <v>165</v>
      </c>
      <c r="E146" s="165" t="s">
        <v>1</v>
      </c>
      <c r="F146" s="166" t="s">
        <v>839</v>
      </c>
      <c r="H146" s="167">
        <v>214.92</v>
      </c>
      <c r="I146" s="168"/>
      <c r="L146" s="163"/>
      <c r="M146" s="169"/>
      <c r="N146" s="170"/>
      <c r="O146" s="170"/>
      <c r="P146" s="170"/>
      <c r="Q146" s="170"/>
      <c r="R146" s="170"/>
      <c r="S146" s="170"/>
      <c r="T146" s="171"/>
      <c r="AT146" s="165" t="s">
        <v>165</v>
      </c>
      <c r="AU146" s="165" t="s">
        <v>87</v>
      </c>
      <c r="AV146" s="12" t="s">
        <v>87</v>
      </c>
      <c r="AW146" s="12" t="s">
        <v>33</v>
      </c>
      <c r="AX146" s="12" t="s">
        <v>85</v>
      </c>
      <c r="AY146" s="165" t="s">
        <v>137</v>
      </c>
    </row>
    <row r="147" spans="2:65" s="1" customFormat="1" ht="24" customHeight="1">
      <c r="B147" s="149"/>
      <c r="C147" s="150" t="s">
        <v>178</v>
      </c>
      <c r="D147" s="150" t="s">
        <v>139</v>
      </c>
      <c r="E147" s="151" t="s">
        <v>840</v>
      </c>
      <c r="F147" s="152" t="s">
        <v>841</v>
      </c>
      <c r="G147" s="153" t="s">
        <v>210</v>
      </c>
      <c r="H147" s="154">
        <v>237</v>
      </c>
      <c r="I147" s="155"/>
      <c r="J147" s="156">
        <f>ROUND(I147*H147,2)</f>
        <v>0</v>
      </c>
      <c r="K147" s="152" t="s">
        <v>143</v>
      </c>
      <c r="L147" s="30"/>
      <c r="M147" s="157" t="s">
        <v>1</v>
      </c>
      <c r="N147" s="158" t="s">
        <v>42</v>
      </c>
      <c r="O147" s="53"/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61" t="s">
        <v>144</v>
      </c>
      <c r="AT147" s="161" t="s">
        <v>139</v>
      </c>
      <c r="AU147" s="161" t="s">
        <v>87</v>
      </c>
      <c r="AY147" s="15" t="s">
        <v>137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5" t="s">
        <v>85</v>
      </c>
      <c r="BK147" s="162">
        <f>ROUND(I147*H147,2)</f>
        <v>0</v>
      </c>
      <c r="BL147" s="15" t="s">
        <v>144</v>
      </c>
      <c r="BM147" s="161" t="s">
        <v>842</v>
      </c>
    </row>
    <row r="148" spans="2:65" s="1" customFormat="1" ht="24" customHeight="1">
      <c r="B148" s="149"/>
      <c r="C148" s="150" t="s">
        <v>184</v>
      </c>
      <c r="D148" s="150" t="s">
        <v>139</v>
      </c>
      <c r="E148" s="151" t="s">
        <v>843</v>
      </c>
      <c r="F148" s="152" t="s">
        <v>844</v>
      </c>
      <c r="G148" s="153" t="s">
        <v>210</v>
      </c>
      <c r="H148" s="154">
        <v>237</v>
      </c>
      <c r="I148" s="155"/>
      <c r="J148" s="156">
        <f>ROUND(I148*H148,2)</f>
        <v>0</v>
      </c>
      <c r="K148" s="152" t="s">
        <v>143</v>
      </c>
      <c r="L148" s="30"/>
      <c r="M148" s="157" t="s">
        <v>1</v>
      </c>
      <c r="N148" s="158" t="s">
        <v>42</v>
      </c>
      <c r="O148" s="53"/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61" t="s">
        <v>144</v>
      </c>
      <c r="AT148" s="161" t="s">
        <v>139</v>
      </c>
      <c r="AU148" s="161" t="s">
        <v>87</v>
      </c>
      <c r="AY148" s="15" t="s">
        <v>137</v>
      </c>
      <c r="BE148" s="162">
        <f>IF(N148="základní",J148,0)</f>
        <v>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15" t="s">
        <v>85</v>
      </c>
      <c r="BK148" s="162">
        <f>ROUND(I148*H148,2)</f>
        <v>0</v>
      </c>
      <c r="BL148" s="15" t="s">
        <v>144</v>
      </c>
      <c r="BM148" s="161" t="s">
        <v>845</v>
      </c>
    </row>
    <row r="149" spans="2:65" s="1" customFormat="1" ht="24" customHeight="1">
      <c r="B149" s="149"/>
      <c r="C149" s="150" t="s">
        <v>193</v>
      </c>
      <c r="D149" s="150" t="s">
        <v>139</v>
      </c>
      <c r="E149" s="151" t="s">
        <v>846</v>
      </c>
      <c r="F149" s="152" t="s">
        <v>847</v>
      </c>
      <c r="G149" s="153" t="s">
        <v>142</v>
      </c>
      <c r="H149" s="154">
        <v>18</v>
      </c>
      <c r="I149" s="155"/>
      <c r="J149" s="156">
        <f>ROUND(I149*H149,2)</f>
        <v>0</v>
      </c>
      <c r="K149" s="152" t="s">
        <v>143</v>
      </c>
      <c r="L149" s="30"/>
      <c r="M149" s="157" t="s">
        <v>1</v>
      </c>
      <c r="N149" s="158" t="s">
        <v>42</v>
      </c>
      <c r="O149" s="53"/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61" t="s">
        <v>144</v>
      </c>
      <c r="AT149" s="161" t="s">
        <v>139</v>
      </c>
      <c r="AU149" s="161" t="s">
        <v>87</v>
      </c>
      <c r="AY149" s="15" t="s">
        <v>137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5" t="s">
        <v>85</v>
      </c>
      <c r="BK149" s="162">
        <f>ROUND(I149*H149,2)</f>
        <v>0</v>
      </c>
      <c r="BL149" s="15" t="s">
        <v>144</v>
      </c>
      <c r="BM149" s="161" t="s">
        <v>848</v>
      </c>
    </row>
    <row r="150" spans="2:47" s="1" customFormat="1" ht="39">
      <c r="B150" s="30"/>
      <c r="D150" s="164" t="s">
        <v>182</v>
      </c>
      <c r="F150" s="180" t="s">
        <v>849</v>
      </c>
      <c r="I150" s="89"/>
      <c r="L150" s="30"/>
      <c r="M150" s="181"/>
      <c r="N150" s="53"/>
      <c r="O150" s="53"/>
      <c r="P150" s="53"/>
      <c r="Q150" s="53"/>
      <c r="R150" s="53"/>
      <c r="S150" s="53"/>
      <c r="T150" s="54"/>
      <c r="AT150" s="15" t="s">
        <v>182</v>
      </c>
      <c r="AU150" s="15" t="s">
        <v>87</v>
      </c>
    </row>
    <row r="151" spans="2:65" s="1" customFormat="1" ht="24" customHeight="1">
      <c r="B151" s="149"/>
      <c r="C151" s="150" t="s">
        <v>197</v>
      </c>
      <c r="D151" s="150" t="s">
        <v>139</v>
      </c>
      <c r="E151" s="151" t="s">
        <v>850</v>
      </c>
      <c r="F151" s="152" t="s">
        <v>851</v>
      </c>
      <c r="G151" s="153" t="s">
        <v>142</v>
      </c>
      <c r="H151" s="154">
        <v>18</v>
      </c>
      <c r="I151" s="155"/>
      <c r="J151" s="156">
        <f>ROUND(I151*H151,2)</f>
        <v>0</v>
      </c>
      <c r="K151" s="152" t="s">
        <v>143</v>
      </c>
      <c r="L151" s="30"/>
      <c r="M151" s="157" t="s">
        <v>1</v>
      </c>
      <c r="N151" s="158" t="s">
        <v>42</v>
      </c>
      <c r="O151" s="53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144</v>
      </c>
      <c r="AT151" s="161" t="s">
        <v>139</v>
      </c>
      <c r="AU151" s="161" t="s">
        <v>87</v>
      </c>
      <c r="AY151" s="15" t="s">
        <v>137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5" t="s">
        <v>85</v>
      </c>
      <c r="BK151" s="162">
        <f>ROUND(I151*H151,2)</f>
        <v>0</v>
      </c>
      <c r="BL151" s="15" t="s">
        <v>144</v>
      </c>
      <c r="BM151" s="161" t="s">
        <v>852</v>
      </c>
    </row>
    <row r="152" spans="2:65" s="1" customFormat="1" ht="16.5" customHeight="1">
      <c r="B152" s="149"/>
      <c r="C152" s="182" t="s">
        <v>201</v>
      </c>
      <c r="D152" s="182" t="s">
        <v>218</v>
      </c>
      <c r="E152" s="183" t="s">
        <v>853</v>
      </c>
      <c r="F152" s="184" t="s">
        <v>854</v>
      </c>
      <c r="G152" s="185" t="s">
        <v>142</v>
      </c>
      <c r="H152" s="186">
        <v>18</v>
      </c>
      <c r="I152" s="187"/>
      <c r="J152" s="188">
        <f>ROUND(I152*H152,2)</f>
        <v>0</v>
      </c>
      <c r="K152" s="184" t="s">
        <v>143</v>
      </c>
      <c r="L152" s="189"/>
      <c r="M152" s="190" t="s">
        <v>1</v>
      </c>
      <c r="N152" s="191" t="s">
        <v>42</v>
      </c>
      <c r="O152" s="53"/>
      <c r="P152" s="159">
        <f>O152*H152</f>
        <v>0</v>
      </c>
      <c r="Q152" s="159">
        <v>0.01</v>
      </c>
      <c r="R152" s="159">
        <f>Q152*H152</f>
        <v>0.18</v>
      </c>
      <c r="S152" s="159">
        <v>0</v>
      </c>
      <c r="T152" s="160">
        <f>S152*H152</f>
        <v>0</v>
      </c>
      <c r="AR152" s="161" t="s">
        <v>174</v>
      </c>
      <c r="AT152" s="161" t="s">
        <v>218</v>
      </c>
      <c r="AU152" s="161" t="s">
        <v>87</v>
      </c>
      <c r="AY152" s="15" t="s">
        <v>137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5" t="s">
        <v>85</v>
      </c>
      <c r="BK152" s="162">
        <f>ROUND(I152*H152,2)</f>
        <v>0</v>
      </c>
      <c r="BL152" s="15" t="s">
        <v>144</v>
      </c>
      <c r="BM152" s="161" t="s">
        <v>855</v>
      </c>
    </row>
    <row r="153" spans="2:65" s="1" customFormat="1" ht="24" customHeight="1">
      <c r="B153" s="149"/>
      <c r="C153" s="150" t="s">
        <v>207</v>
      </c>
      <c r="D153" s="150" t="s">
        <v>139</v>
      </c>
      <c r="E153" s="151" t="s">
        <v>856</v>
      </c>
      <c r="F153" s="152" t="s">
        <v>857</v>
      </c>
      <c r="G153" s="153" t="s">
        <v>142</v>
      </c>
      <c r="H153" s="154">
        <v>36</v>
      </c>
      <c r="I153" s="155"/>
      <c r="J153" s="156">
        <f>ROUND(I153*H153,2)</f>
        <v>0</v>
      </c>
      <c r="K153" s="152" t="s">
        <v>143</v>
      </c>
      <c r="L153" s="30"/>
      <c r="M153" s="157" t="s">
        <v>1</v>
      </c>
      <c r="N153" s="158" t="s">
        <v>42</v>
      </c>
      <c r="O153" s="53"/>
      <c r="P153" s="159">
        <f>O153*H153</f>
        <v>0</v>
      </c>
      <c r="Q153" s="159">
        <v>5E-05</v>
      </c>
      <c r="R153" s="159">
        <f>Q153*H153</f>
        <v>0.0018000000000000002</v>
      </c>
      <c r="S153" s="159">
        <v>0</v>
      </c>
      <c r="T153" s="160">
        <f>S153*H153</f>
        <v>0</v>
      </c>
      <c r="AR153" s="161" t="s">
        <v>144</v>
      </c>
      <c r="AT153" s="161" t="s">
        <v>139</v>
      </c>
      <c r="AU153" s="161" t="s">
        <v>87</v>
      </c>
      <c r="AY153" s="15" t="s">
        <v>137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5" t="s">
        <v>85</v>
      </c>
      <c r="BK153" s="162">
        <f>ROUND(I153*H153,2)</f>
        <v>0</v>
      </c>
      <c r="BL153" s="15" t="s">
        <v>144</v>
      </c>
      <c r="BM153" s="161" t="s">
        <v>858</v>
      </c>
    </row>
    <row r="154" spans="2:47" s="1" customFormat="1" ht="29.25">
      <c r="B154" s="30"/>
      <c r="D154" s="164" t="s">
        <v>182</v>
      </c>
      <c r="F154" s="180" t="s">
        <v>859</v>
      </c>
      <c r="I154" s="89"/>
      <c r="L154" s="30"/>
      <c r="M154" s="181"/>
      <c r="N154" s="53"/>
      <c r="O154" s="53"/>
      <c r="P154" s="53"/>
      <c r="Q154" s="53"/>
      <c r="R154" s="53"/>
      <c r="S154" s="53"/>
      <c r="T154" s="54"/>
      <c r="AT154" s="15" t="s">
        <v>182</v>
      </c>
      <c r="AU154" s="15" t="s">
        <v>87</v>
      </c>
    </row>
    <row r="155" spans="2:51" s="12" customFormat="1" ht="11.25">
      <c r="B155" s="163"/>
      <c r="D155" s="164" t="s">
        <v>165</v>
      </c>
      <c r="E155" s="165" t="s">
        <v>1</v>
      </c>
      <c r="F155" s="166" t="s">
        <v>860</v>
      </c>
      <c r="H155" s="167">
        <v>36</v>
      </c>
      <c r="I155" s="168"/>
      <c r="L155" s="163"/>
      <c r="M155" s="169"/>
      <c r="N155" s="170"/>
      <c r="O155" s="170"/>
      <c r="P155" s="170"/>
      <c r="Q155" s="170"/>
      <c r="R155" s="170"/>
      <c r="S155" s="170"/>
      <c r="T155" s="171"/>
      <c r="AT155" s="165" t="s">
        <v>165</v>
      </c>
      <c r="AU155" s="165" t="s">
        <v>87</v>
      </c>
      <c r="AV155" s="12" t="s">
        <v>87</v>
      </c>
      <c r="AW155" s="12" t="s">
        <v>33</v>
      </c>
      <c r="AX155" s="12" t="s">
        <v>85</v>
      </c>
      <c r="AY155" s="165" t="s">
        <v>137</v>
      </c>
    </row>
    <row r="156" spans="2:65" s="1" customFormat="1" ht="16.5" customHeight="1">
      <c r="B156" s="149"/>
      <c r="C156" s="182" t="s">
        <v>8</v>
      </c>
      <c r="D156" s="182" t="s">
        <v>218</v>
      </c>
      <c r="E156" s="183" t="s">
        <v>861</v>
      </c>
      <c r="F156" s="184" t="s">
        <v>862</v>
      </c>
      <c r="G156" s="185" t="s">
        <v>142</v>
      </c>
      <c r="H156" s="186">
        <v>36</v>
      </c>
      <c r="I156" s="187"/>
      <c r="J156" s="188">
        <f>ROUND(I156*H156,2)</f>
        <v>0</v>
      </c>
      <c r="K156" s="184" t="s">
        <v>143</v>
      </c>
      <c r="L156" s="189"/>
      <c r="M156" s="190" t="s">
        <v>1</v>
      </c>
      <c r="N156" s="191" t="s">
        <v>42</v>
      </c>
      <c r="O156" s="53"/>
      <c r="P156" s="159">
        <f>O156*H156</f>
        <v>0</v>
      </c>
      <c r="Q156" s="159">
        <v>0.00354</v>
      </c>
      <c r="R156" s="159">
        <f>Q156*H156</f>
        <v>0.12744</v>
      </c>
      <c r="S156" s="159">
        <v>0</v>
      </c>
      <c r="T156" s="160">
        <f>S156*H156</f>
        <v>0</v>
      </c>
      <c r="AR156" s="161" t="s">
        <v>174</v>
      </c>
      <c r="AT156" s="161" t="s">
        <v>218</v>
      </c>
      <c r="AU156" s="161" t="s">
        <v>87</v>
      </c>
      <c r="AY156" s="15" t="s">
        <v>137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5" t="s">
        <v>85</v>
      </c>
      <c r="BK156" s="162">
        <f>ROUND(I156*H156,2)</f>
        <v>0</v>
      </c>
      <c r="BL156" s="15" t="s">
        <v>144</v>
      </c>
      <c r="BM156" s="161" t="s">
        <v>863</v>
      </c>
    </row>
    <row r="157" spans="2:65" s="1" customFormat="1" ht="24" customHeight="1">
      <c r="B157" s="149"/>
      <c r="C157" s="150" t="s">
        <v>217</v>
      </c>
      <c r="D157" s="150" t="s">
        <v>139</v>
      </c>
      <c r="E157" s="151" t="s">
        <v>864</v>
      </c>
      <c r="F157" s="152" t="s">
        <v>865</v>
      </c>
      <c r="G157" s="153" t="s">
        <v>210</v>
      </c>
      <c r="H157" s="154">
        <v>4.5</v>
      </c>
      <c r="I157" s="155"/>
      <c r="J157" s="156">
        <f>ROUND(I157*H157,2)</f>
        <v>0</v>
      </c>
      <c r="K157" s="152" t="s">
        <v>143</v>
      </c>
      <c r="L157" s="30"/>
      <c r="M157" s="157" t="s">
        <v>1</v>
      </c>
      <c r="N157" s="158" t="s">
        <v>42</v>
      </c>
      <c r="O157" s="53"/>
      <c r="P157" s="159">
        <f>O157*H157</f>
        <v>0</v>
      </c>
      <c r="Q157" s="159">
        <v>0.00036</v>
      </c>
      <c r="R157" s="159">
        <f>Q157*H157</f>
        <v>0.0016200000000000001</v>
      </c>
      <c r="S157" s="159">
        <v>0</v>
      </c>
      <c r="T157" s="160">
        <f>S157*H157</f>
        <v>0</v>
      </c>
      <c r="AR157" s="161" t="s">
        <v>144</v>
      </c>
      <c r="AT157" s="161" t="s">
        <v>139</v>
      </c>
      <c r="AU157" s="161" t="s">
        <v>87</v>
      </c>
      <c r="AY157" s="15" t="s">
        <v>137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5" t="s">
        <v>85</v>
      </c>
      <c r="BK157" s="162">
        <f>ROUND(I157*H157,2)</f>
        <v>0</v>
      </c>
      <c r="BL157" s="15" t="s">
        <v>144</v>
      </c>
      <c r="BM157" s="161" t="s">
        <v>866</v>
      </c>
    </row>
    <row r="158" spans="2:47" s="1" customFormat="1" ht="19.5">
      <c r="B158" s="30"/>
      <c r="D158" s="164" t="s">
        <v>182</v>
      </c>
      <c r="F158" s="180" t="s">
        <v>867</v>
      </c>
      <c r="I158" s="89"/>
      <c r="L158" s="30"/>
      <c r="M158" s="181"/>
      <c r="N158" s="53"/>
      <c r="O158" s="53"/>
      <c r="P158" s="53"/>
      <c r="Q158" s="53"/>
      <c r="R158" s="53"/>
      <c r="S158" s="53"/>
      <c r="T158" s="54"/>
      <c r="AT158" s="15" t="s">
        <v>182</v>
      </c>
      <c r="AU158" s="15" t="s">
        <v>87</v>
      </c>
    </row>
    <row r="159" spans="2:51" s="12" customFormat="1" ht="11.25">
      <c r="B159" s="163"/>
      <c r="D159" s="164" t="s">
        <v>165</v>
      </c>
      <c r="E159" s="165" t="s">
        <v>1</v>
      </c>
      <c r="F159" s="166" t="s">
        <v>868</v>
      </c>
      <c r="H159" s="167">
        <v>4.5</v>
      </c>
      <c r="I159" s="168"/>
      <c r="L159" s="163"/>
      <c r="M159" s="169"/>
      <c r="N159" s="170"/>
      <c r="O159" s="170"/>
      <c r="P159" s="170"/>
      <c r="Q159" s="170"/>
      <c r="R159" s="170"/>
      <c r="S159" s="170"/>
      <c r="T159" s="171"/>
      <c r="AT159" s="165" t="s">
        <v>165</v>
      </c>
      <c r="AU159" s="165" t="s">
        <v>87</v>
      </c>
      <c r="AV159" s="12" t="s">
        <v>87</v>
      </c>
      <c r="AW159" s="12" t="s">
        <v>33</v>
      </c>
      <c r="AX159" s="12" t="s">
        <v>85</v>
      </c>
      <c r="AY159" s="165" t="s">
        <v>137</v>
      </c>
    </row>
    <row r="160" spans="2:65" s="1" customFormat="1" ht="24" customHeight="1">
      <c r="B160" s="149"/>
      <c r="C160" s="150" t="s">
        <v>225</v>
      </c>
      <c r="D160" s="150" t="s">
        <v>139</v>
      </c>
      <c r="E160" s="151" t="s">
        <v>869</v>
      </c>
      <c r="F160" s="152" t="s">
        <v>870</v>
      </c>
      <c r="G160" s="153" t="s">
        <v>210</v>
      </c>
      <c r="H160" s="154">
        <v>237</v>
      </c>
      <c r="I160" s="155"/>
      <c r="J160" s="156">
        <f>ROUND(I160*H160,2)</f>
        <v>0</v>
      </c>
      <c r="K160" s="152" t="s">
        <v>143</v>
      </c>
      <c r="L160" s="30"/>
      <c r="M160" s="157" t="s">
        <v>1</v>
      </c>
      <c r="N160" s="158" t="s">
        <v>42</v>
      </c>
      <c r="O160" s="53"/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AR160" s="161" t="s">
        <v>144</v>
      </c>
      <c r="AT160" s="161" t="s">
        <v>139</v>
      </c>
      <c r="AU160" s="161" t="s">
        <v>87</v>
      </c>
      <c r="AY160" s="15" t="s">
        <v>137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5" t="s">
        <v>85</v>
      </c>
      <c r="BK160" s="162">
        <f>ROUND(I160*H160,2)</f>
        <v>0</v>
      </c>
      <c r="BL160" s="15" t="s">
        <v>144</v>
      </c>
      <c r="BM160" s="161" t="s">
        <v>871</v>
      </c>
    </row>
    <row r="161" spans="2:65" s="1" customFormat="1" ht="16.5" customHeight="1">
      <c r="B161" s="149"/>
      <c r="C161" s="182" t="s">
        <v>231</v>
      </c>
      <c r="D161" s="182" t="s">
        <v>218</v>
      </c>
      <c r="E161" s="183" t="s">
        <v>219</v>
      </c>
      <c r="F161" s="184" t="s">
        <v>220</v>
      </c>
      <c r="G161" s="185" t="s">
        <v>221</v>
      </c>
      <c r="H161" s="186">
        <v>3.555</v>
      </c>
      <c r="I161" s="187"/>
      <c r="J161" s="188">
        <f>ROUND(I161*H161,2)</f>
        <v>0</v>
      </c>
      <c r="K161" s="184" t="s">
        <v>143</v>
      </c>
      <c r="L161" s="189"/>
      <c r="M161" s="190" t="s">
        <v>1</v>
      </c>
      <c r="N161" s="191" t="s">
        <v>42</v>
      </c>
      <c r="O161" s="53"/>
      <c r="P161" s="159">
        <f>O161*H161</f>
        <v>0</v>
      </c>
      <c r="Q161" s="159">
        <v>0.001</v>
      </c>
      <c r="R161" s="159">
        <f>Q161*H161</f>
        <v>0.0035550000000000004</v>
      </c>
      <c r="S161" s="159">
        <v>0</v>
      </c>
      <c r="T161" s="160">
        <f>S161*H161</f>
        <v>0</v>
      </c>
      <c r="AR161" s="161" t="s">
        <v>174</v>
      </c>
      <c r="AT161" s="161" t="s">
        <v>218</v>
      </c>
      <c r="AU161" s="161" t="s">
        <v>87</v>
      </c>
      <c r="AY161" s="15" t="s">
        <v>137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5" t="s">
        <v>85</v>
      </c>
      <c r="BK161" s="162">
        <f>ROUND(I161*H161,2)</f>
        <v>0</v>
      </c>
      <c r="BL161" s="15" t="s">
        <v>144</v>
      </c>
      <c r="BM161" s="161" t="s">
        <v>872</v>
      </c>
    </row>
    <row r="162" spans="2:51" s="12" customFormat="1" ht="11.25">
      <c r="B162" s="163"/>
      <c r="D162" s="164" t="s">
        <v>165</v>
      </c>
      <c r="F162" s="166" t="s">
        <v>873</v>
      </c>
      <c r="H162" s="167">
        <v>3.555</v>
      </c>
      <c r="I162" s="168"/>
      <c r="L162" s="163"/>
      <c r="M162" s="169"/>
      <c r="N162" s="170"/>
      <c r="O162" s="170"/>
      <c r="P162" s="170"/>
      <c r="Q162" s="170"/>
      <c r="R162" s="170"/>
      <c r="S162" s="170"/>
      <c r="T162" s="171"/>
      <c r="AT162" s="165" t="s">
        <v>165</v>
      </c>
      <c r="AU162" s="165" t="s">
        <v>87</v>
      </c>
      <c r="AV162" s="12" t="s">
        <v>87</v>
      </c>
      <c r="AW162" s="12" t="s">
        <v>3</v>
      </c>
      <c r="AX162" s="12" t="s">
        <v>85</v>
      </c>
      <c r="AY162" s="165" t="s">
        <v>137</v>
      </c>
    </row>
    <row r="163" spans="2:63" s="11" customFormat="1" ht="22.9" customHeight="1">
      <c r="B163" s="136"/>
      <c r="D163" s="137" t="s">
        <v>76</v>
      </c>
      <c r="E163" s="147" t="s">
        <v>336</v>
      </c>
      <c r="F163" s="147" t="s">
        <v>337</v>
      </c>
      <c r="I163" s="139"/>
      <c r="J163" s="148">
        <f>BK163</f>
        <v>0</v>
      </c>
      <c r="L163" s="136"/>
      <c r="M163" s="141"/>
      <c r="N163" s="142"/>
      <c r="O163" s="142"/>
      <c r="P163" s="143">
        <f>P164</f>
        <v>0</v>
      </c>
      <c r="Q163" s="142"/>
      <c r="R163" s="143">
        <f>R164</f>
        <v>0</v>
      </c>
      <c r="S163" s="142"/>
      <c r="T163" s="144">
        <f>T164</f>
        <v>0</v>
      </c>
      <c r="AR163" s="137" t="s">
        <v>85</v>
      </c>
      <c r="AT163" s="145" t="s">
        <v>76</v>
      </c>
      <c r="AU163" s="145" t="s">
        <v>85</v>
      </c>
      <c r="AY163" s="137" t="s">
        <v>137</v>
      </c>
      <c r="BK163" s="146">
        <f>BK164</f>
        <v>0</v>
      </c>
    </row>
    <row r="164" spans="2:65" s="1" customFormat="1" ht="24" customHeight="1">
      <c r="B164" s="149"/>
      <c r="C164" s="150" t="s">
        <v>237</v>
      </c>
      <c r="D164" s="150" t="s">
        <v>139</v>
      </c>
      <c r="E164" s="151" t="s">
        <v>874</v>
      </c>
      <c r="F164" s="152" t="s">
        <v>875</v>
      </c>
      <c r="G164" s="153" t="s">
        <v>204</v>
      </c>
      <c r="H164" s="154">
        <v>0.314</v>
      </c>
      <c r="I164" s="155"/>
      <c r="J164" s="156">
        <f>ROUND(I164*H164,2)</f>
        <v>0</v>
      </c>
      <c r="K164" s="152" t="s">
        <v>143</v>
      </c>
      <c r="L164" s="30"/>
      <c r="M164" s="157" t="s">
        <v>1</v>
      </c>
      <c r="N164" s="158" t="s">
        <v>42</v>
      </c>
      <c r="O164" s="53"/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AR164" s="161" t="s">
        <v>144</v>
      </c>
      <c r="AT164" s="161" t="s">
        <v>139</v>
      </c>
      <c r="AU164" s="161" t="s">
        <v>87</v>
      </c>
      <c r="AY164" s="15" t="s">
        <v>137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15" t="s">
        <v>85</v>
      </c>
      <c r="BK164" s="162">
        <f>ROUND(I164*H164,2)</f>
        <v>0</v>
      </c>
      <c r="BL164" s="15" t="s">
        <v>144</v>
      </c>
      <c r="BM164" s="161" t="s">
        <v>876</v>
      </c>
    </row>
    <row r="165" spans="2:63" s="11" customFormat="1" ht="25.9" customHeight="1">
      <c r="B165" s="136"/>
      <c r="D165" s="137" t="s">
        <v>76</v>
      </c>
      <c r="E165" s="138" t="s">
        <v>342</v>
      </c>
      <c r="F165" s="138" t="s">
        <v>343</v>
      </c>
      <c r="I165" s="139"/>
      <c r="J165" s="140">
        <f>BK165</f>
        <v>0</v>
      </c>
      <c r="L165" s="136"/>
      <c r="M165" s="141"/>
      <c r="N165" s="142"/>
      <c r="O165" s="142"/>
      <c r="P165" s="143">
        <f>P166+P168</f>
        <v>0</v>
      </c>
      <c r="Q165" s="142"/>
      <c r="R165" s="143">
        <f>R166+R168</f>
        <v>0</v>
      </c>
      <c r="S165" s="142"/>
      <c r="T165" s="144">
        <f>T166+T168</f>
        <v>0</v>
      </c>
      <c r="AR165" s="137" t="s">
        <v>156</v>
      </c>
      <c r="AT165" s="145" t="s">
        <v>76</v>
      </c>
      <c r="AU165" s="145" t="s">
        <v>77</v>
      </c>
      <c r="AY165" s="137" t="s">
        <v>137</v>
      </c>
      <c r="BK165" s="146">
        <f>BK166+BK168</f>
        <v>0</v>
      </c>
    </row>
    <row r="166" spans="2:63" s="11" customFormat="1" ht="22.9" customHeight="1">
      <c r="B166" s="136"/>
      <c r="D166" s="137" t="s">
        <v>76</v>
      </c>
      <c r="E166" s="147" t="s">
        <v>344</v>
      </c>
      <c r="F166" s="147" t="s">
        <v>345</v>
      </c>
      <c r="I166" s="139"/>
      <c r="J166" s="148">
        <f>BK166</f>
        <v>0</v>
      </c>
      <c r="L166" s="136"/>
      <c r="M166" s="141"/>
      <c r="N166" s="142"/>
      <c r="O166" s="142"/>
      <c r="P166" s="143">
        <f>P167</f>
        <v>0</v>
      </c>
      <c r="Q166" s="142"/>
      <c r="R166" s="143">
        <f>R167</f>
        <v>0</v>
      </c>
      <c r="S166" s="142"/>
      <c r="T166" s="144">
        <f>T167</f>
        <v>0</v>
      </c>
      <c r="AR166" s="137" t="s">
        <v>156</v>
      </c>
      <c r="AT166" s="145" t="s">
        <v>76</v>
      </c>
      <c r="AU166" s="145" t="s">
        <v>85</v>
      </c>
      <c r="AY166" s="137" t="s">
        <v>137</v>
      </c>
      <c r="BK166" s="146">
        <f>BK167</f>
        <v>0</v>
      </c>
    </row>
    <row r="167" spans="2:65" s="1" customFormat="1" ht="16.5" customHeight="1">
      <c r="B167" s="149"/>
      <c r="C167" s="150" t="s">
        <v>242</v>
      </c>
      <c r="D167" s="150" t="s">
        <v>139</v>
      </c>
      <c r="E167" s="151" t="s">
        <v>347</v>
      </c>
      <c r="F167" s="152" t="s">
        <v>345</v>
      </c>
      <c r="G167" s="153" t="s">
        <v>348</v>
      </c>
      <c r="H167" s="192"/>
      <c r="I167" s="155"/>
      <c r="J167" s="156">
        <f>ROUND(I167*H167,2)</f>
        <v>0</v>
      </c>
      <c r="K167" s="152" t="s">
        <v>143</v>
      </c>
      <c r="L167" s="30"/>
      <c r="M167" s="157" t="s">
        <v>1</v>
      </c>
      <c r="N167" s="158" t="s">
        <v>42</v>
      </c>
      <c r="O167" s="53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AR167" s="161" t="s">
        <v>349</v>
      </c>
      <c r="AT167" s="161" t="s">
        <v>139</v>
      </c>
      <c r="AU167" s="161" t="s">
        <v>87</v>
      </c>
      <c r="AY167" s="15" t="s">
        <v>137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5" t="s">
        <v>85</v>
      </c>
      <c r="BK167" s="162">
        <f>ROUND(I167*H167,2)</f>
        <v>0</v>
      </c>
      <c r="BL167" s="15" t="s">
        <v>349</v>
      </c>
      <c r="BM167" s="161" t="s">
        <v>877</v>
      </c>
    </row>
    <row r="168" spans="2:63" s="11" customFormat="1" ht="22.9" customHeight="1">
      <c r="B168" s="136"/>
      <c r="D168" s="137" t="s">
        <v>76</v>
      </c>
      <c r="E168" s="147" t="s">
        <v>352</v>
      </c>
      <c r="F168" s="147" t="s">
        <v>353</v>
      </c>
      <c r="I168" s="139"/>
      <c r="J168" s="148">
        <f>BK168</f>
        <v>0</v>
      </c>
      <c r="L168" s="136"/>
      <c r="M168" s="141"/>
      <c r="N168" s="142"/>
      <c r="O168" s="142"/>
      <c r="P168" s="143">
        <f>SUM(P169:P170)</f>
        <v>0</v>
      </c>
      <c r="Q168" s="142"/>
      <c r="R168" s="143">
        <f>SUM(R169:R170)</f>
        <v>0</v>
      </c>
      <c r="S168" s="142"/>
      <c r="T168" s="144">
        <f>SUM(T169:T170)</f>
        <v>0</v>
      </c>
      <c r="AR168" s="137" t="s">
        <v>156</v>
      </c>
      <c r="AT168" s="145" t="s">
        <v>76</v>
      </c>
      <c r="AU168" s="145" t="s">
        <v>85</v>
      </c>
      <c r="AY168" s="137" t="s">
        <v>137</v>
      </c>
      <c r="BK168" s="146">
        <f>SUM(BK169:BK170)</f>
        <v>0</v>
      </c>
    </row>
    <row r="169" spans="2:65" s="1" customFormat="1" ht="16.5" customHeight="1">
      <c r="B169" s="149"/>
      <c r="C169" s="150" t="s">
        <v>7</v>
      </c>
      <c r="D169" s="150" t="s">
        <v>139</v>
      </c>
      <c r="E169" s="151" t="s">
        <v>355</v>
      </c>
      <c r="F169" s="152" t="s">
        <v>353</v>
      </c>
      <c r="G169" s="153" t="s">
        <v>348</v>
      </c>
      <c r="H169" s="192"/>
      <c r="I169" s="155"/>
      <c r="J169" s="156">
        <f>ROUND(I169*H169,2)</f>
        <v>0</v>
      </c>
      <c r="K169" s="152" t="s">
        <v>143</v>
      </c>
      <c r="L169" s="30"/>
      <c r="M169" s="157" t="s">
        <v>1</v>
      </c>
      <c r="N169" s="158" t="s">
        <v>42</v>
      </c>
      <c r="O169" s="53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AR169" s="161" t="s">
        <v>349</v>
      </c>
      <c r="AT169" s="161" t="s">
        <v>139</v>
      </c>
      <c r="AU169" s="161" t="s">
        <v>87</v>
      </c>
      <c r="AY169" s="15" t="s">
        <v>137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5" t="s">
        <v>85</v>
      </c>
      <c r="BK169" s="162">
        <f>ROUND(I169*H169,2)</f>
        <v>0</v>
      </c>
      <c r="BL169" s="15" t="s">
        <v>349</v>
      </c>
      <c r="BM169" s="161" t="s">
        <v>878</v>
      </c>
    </row>
    <row r="170" spans="2:65" s="1" customFormat="1" ht="23.25" customHeight="1">
      <c r="B170" s="149"/>
      <c r="C170" s="150" t="s">
        <v>249</v>
      </c>
      <c r="D170" s="150" t="s">
        <v>139</v>
      </c>
      <c r="E170" s="151" t="s">
        <v>879</v>
      </c>
      <c r="F170" s="152" t="s">
        <v>880</v>
      </c>
      <c r="G170" s="153" t="s">
        <v>881</v>
      </c>
      <c r="H170" s="154">
        <v>1</v>
      </c>
      <c r="I170" s="155"/>
      <c r="J170" s="156">
        <f>ROUND(I170*H170,2)</f>
        <v>0</v>
      </c>
      <c r="K170" s="152" t="s">
        <v>143</v>
      </c>
      <c r="L170" s="30"/>
      <c r="M170" s="196" t="s">
        <v>1</v>
      </c>
      <c r="N170" s="197" t="s">
        <v>42</v>
      </c>
      <c r="O170" s="194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AR170" s="161" t="s">
        <v>349</v>
      </c>
      <c r="AT170" s="161" t="s">
        <v>139</v>
      </c>
      <c r="AU170" s="161" t="s">
        <v>87</v>
      </c>
      <c r="AY170" s="15" t="s">
        <v>137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5" t="s">
        <v>85</v>
      </c>
      <c r="BK170" s="162">
        <f>ROUND(I170*H170,2)</f>
        <v>0</v>
      </c>
      <c r="BL170" s="15" t="s">
        <v>349</v>
      </c>
      <c r="BM170" s="161" t="s">
        <v>882</v>
      </c>
    </row>
    <row r="171" spans="2:12" s="1" customFormat="1" ht="6.95" customHeight="1">
      <c r="B171" s="42"/>
      <c r="C171" s="43"/>
      <c r="D171" s="43"/>
      <c r="E171" s="43"/>
      <c r="F171" s="43"/>
      <c r="G171" s="43"/>
      <c r="H171" s="43"/>
      <c r="I171" s="110"/>
      <c r="J171" s="43"/>
      <c r="K171" s="43"/>
      <c r="L171" s="30"/>
    </row>
  </sheetData>
  <sheetProtection password="CC4E" sheet="1" objects="1" scenarios="1"/>
  <protectedRanges>
    <protectedRange sqref="F178 I1:I1048576 H167:H169 J17:J18 E18" name="Oblast1"/>
  </protectedRanges>
  <autoFilter ref="C121:K17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MISONOVA\Jirka</dc:creator>
  <cp:keywords/>
  <dc:description/>
  <cp:lastModifiedBy>Štefl Miroslav</cp:lastModifiedBy>
  <dcterms:created xsi:type="dcterms:W3CDTF">2020-01-20T06:28:32Z</dcterms:created>
  <dcterms:modified xsi:type="dcterms:W3CDTF">2020-01-23T08:40:30Z</dcterms:modified>
  <cp:category/>
  <cp:version/>
  <cp:contentType/>
  <cp:contentStatus/>
</cp:coreProperties>
</file>