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555" windowWidth="17895" windowHeight="11190" activeTab="0"/>
  </bookViews>
  <sheets>
    <sheet name="Rekapitulace stavby" sheetId="1" r:id="rId1"/>
    <sheet name="IO 101 b - Oprava chodník..." sheetId="2" r:id="rId2"/>
  </sheets>
  <definedNames>
    <definedName name="_xlnm._FilterDatabase" localSheetId="1" hidden="1">'IO 101 b - Oprava chodník...'!$C$132:$K$340</definedName>
    <definedName name="_xlnm.Print_Area" localSheetId="1">'IO 101 b - Oprava chodník...'!$C$4:$J$76,'IO 101 b - Oprava chodník...'!$C$82:$J$114,'IO 101 b - Oprava chodník...'!$C$120:$K$340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'IO 101 b - Oprava chodník...'!$132:$132</definedName>
  </definedNames>
  <calcPr calcId="145621"/>
</workbook>
</file>

<file path=xl/sharedStrings.xml><?xml version="1.0" encoding="utf-8"?>
<sst xmlns="http://schemas.openxmlformats.org/spreadsheetml/2006/main" count="2723" uniqueCount="652">
  <si>
    <t>Export Komplet</t>
  </si>
  <si>
    <t/>
  </si>
  <si>
    <t>2.0</t>
  </si>
  <si>
    <t>False</t>
  </si>
  <si>
    <t>{c739fd0c-f420-4acd-b331-cb606fa65af9}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</si>
  <si>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</si>
  <si>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</si>
  <si>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</si>
  <si>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</si>
  <si>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</si>
  <si>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</si>
  <si>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</si>
  <si>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</si>
  <si>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1900403b</t>
  </si>
  <si>
    <t>Stavba:</t>
  </si>
  <si>
    <t>Oprava chodníku v Máchově ulici v Dačicích</t>
  </si>
  <si>
    <t>KSO:</t>
  </si>
  <si>
    <t>CC-CZ:</t>
  </si>
  <si>
    <t>Místo:</t>
  </si>
  <si>
    <t>Dačice</t>
  </si>
  <si>
    <t>Datum:</t>
  </si>
  <si>
    <t>10. 5. 2019</t>
  </si>
  <si>
    <t>Zadavatel:</t>
  </si>
  <si>
    <t>IČ:</t>
  </si>
  <si>
    <t>00246476</t>
  </si>
  <si>
    <t>Město Dačice</t>
  </si>
  <si>
    <t>DIČ:</t>
  </si>
  <si>
    <t>CZ00246476</t>
  </si>
  <si>
    <t>Zhotovitel:</t>
  </si>
  <si>
    <t xml:space="preserve"> </t>
  </si>
  <si>
    <t>Projektant:</t>
  </si>
  <si>
    <t>49974424</t>
  </si>
  <si>
    <t>Agroprojekt Jihlava, spol. s. r. o.</t>
  </si>
  <si>
    <t>CZ49974424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</si>
  <si>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</si>
  <si>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</si>
  <si>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</si>
  <si>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</si>
  <si>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</si>
  <si>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</si>
  <si>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</si>
  <si>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</si>
  <si>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</si>
  <si>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</si>
  <si>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</si>
  <si>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</si>
  <si>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</si>
  <si>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</si>
  <si>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</si>
  <si>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</si>
  <si>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</si>
  <si>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</si>
  <si>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</si>
  <si>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</si>
  <si>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</si>
  <si>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</si>
  <si>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</si>
  <si>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</si>
  <si>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</si>
  <si>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</si>
  <si>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</si>
  <si>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</si>
  <si>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</si>
  <si>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</si>
  <si>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</si>
  <si>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</si>
  <si>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</si>
  <si>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</si>
  <si>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</si>
  <si>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</si>
  <si>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</si>
  <si>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</si>
  <si>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</si>
  <si>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</si>
  <si>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</si>
  <si>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</si>
  <si>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</si>
  <si>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</si>
  <si>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</si>
  <si>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</si>
  <si>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</si>
  <si>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</si>
  <si>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IO 101 b</t>
  </si>
  <si>
    <t>Oprava chodníků - Město Dačice</t>
  </si>
  <si>
    <t>STA</t>
  </si>
  <si>
    <t>1</t>
  </si>
  <si>
    <t>{c47b0a6e-b292-4233-acc0-fc5e05188875}</t>
  </si>
  <si>
    <t>2</t>
  </si>
  <si>
    <t>KRYCÍ LIST SOUPISU PRACÍ</t>
  </si>
  <si>
    <t>Objekt:</t>
  </si>
  <si>
    <t>IO 101 b - Oprava chodníků - Město Dačice</t>
  </si>
  <si>
    <t>Město Dačice, Krajířova 27, 380 13 Dačice I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</si>
  <si>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</si>
  <si>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</si>
  <si>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</si>
  <si>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</si>
  <si>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</si>
  <si>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</si>
  <si>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</si>
  <si>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</si>
  <si>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</si>
  <si>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</si>
  <si>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</si>
  <si>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</si>
  <si>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</si>
  <si>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M - Práce a dodávky M</t>
  </si>
  <si>
    <t xml:space="preserve">    23-M - Montáže potrubí</t>
  </si>
  <si>
    <t xml:space="preserve">    46-M - Zemní práce při extr.mont.pracích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</si>
  <si>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</si>
  <si>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</si>
  <si>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</si>
  <si>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</si>
  <si>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</si>
  <si>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</si>
  <si>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</si>
  <si>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</si>
  <si>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</si>
  <si>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</si>
  <si>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</si>
  <si>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</si>
  <si>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</si>
  <si>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</si>
  <si>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</si>
  <si>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</si>
  <si>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</si>
  <si>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</si>
  <si>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</si>
  <si>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</si>
  <si>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</si>
  <si>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</si>
  <si>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</si>
  <si>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</si>
  <si>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184806152</t>
  </si>
  <si>
    <t>Řez keřů netrnitých průklestem D koruny do 3,0 m</t>
  </si>
  <si>
    <t>kus</t>
  </si>
  <si>
    <t>CS ÚRS 2018 01</t>
  </si>
  <si>
    <t>4</t>
  </si>
  <si>
    <t>-712405983</t>
  </si>
  <si>
    <t>113106121</t>
  </si>
  <si>
    <t>Rozebrání dlažeb z betonových dlaždic komunikací pro pěší ručně</t>
  </si>
  <si>
    <t>m2</t>
  </si>
  <si>
    <t>1408036535</t>
  </si>
  <si>
    <t>VV</t>
  </si>
  <si>
    <t>"celková plocha stávající dlažby"369+53,4</t>
  </si>
  <si>
    <t>"odečet rozebrané plochy - Teplospol"422,4-160</t>
  </si>
  <si>
    <t>3</t>
  </si>
  <si>
    <t>113106171</t>
  </si>
  <si>
    <t>Rozebrání dlažeb vozovek z betonové dlažby skladebné s ložem z kameniva ručně</t>
  </si>
  <si>
    <t>-185143301</t>
  </si>
  <si>
    <t>"parkovací plocha mezi oblouky" 20,6*0,3</t>
  </si>
  <si>
    <t>"podélné parkovací plochy" 10,4</t>
  </si>
  <si>
    <t>Součet</t>
  </si>
  <si>
    <t>16,6</t>
  </si>
  <si>
    <t>113107122</t>
  </si>
  <si>
    <t>Odstranění podkladu z kameniva drceného tl do 200 mm ručně</t>
  </si>
  <si>
    <t>279643567</t>
  </si>
  <si>
    <t>"plocha osázená trvalkami" 26,13</t>
  </si>
  <si>
    <t>"plocha chodníku ke hřišti"11*1,55</t>
  </si>
  <si>
    <t>"pro osazení vpustí a potrubí" 8,4+10,4</t>
  </si>
  <si>
    <t>62</t>
  </si>
  <si>
    <t>5</t>
  </si>
  <si>
    <t>113107121</t>
  </si>
  <si>
    <t>Odstranění podkladu z kameniva drceného tl do 100 mm ručně</t>
  </si>
  <si>
    <t>72952287</t>
  </si>
  <si>
    <t>6</t>
  </si>
  <si>
    <t>113108441</t>
  </si>
  <si>
    <t>Rozrytí krytu z kameniva bez zhutnění bez živičného pojiva</t>
  </si>
  <si>
    <t>-376111181</t>
  </si>
  <si>
    <t>422,4-160-43,18</t>
  </si>
  <si>
    <t>220</t>
  </si>
  <si>
    <t>7</t>
  </si>
  <si>
    <t>113107142</t>
  </si>
  <si>
    <t>Odstranění krytu živičného tl do 100 mm ručně</t>
  </si>
  <si>
    <t>-880955734</t>
  </si>
  <si>
    <t>14*0,3</t>
  </si>
  <si>
    <t>8</t>
  </si>
  <si>
    <t>113107332</t>
  </si>
  <si>
    <t>Odstranění krytu z betonu prostého tl do 300 mm strojně pl do 50 m2</t>
  </si>
  <si>
    <t>904279479</t>
  </si>
  <si>
    <t>"podél obrub" 78*0,3</t>
  </si>
  <si>
    <t>"pro osazení vpustí"8,4</t>
  </si>
  <si>
    <t>9</t>
  </si>
  <si>
    <t>132212201</t>
  </si>
  <si>
    <t>Hloubení rýh š přes 600 do 2000 mm ručním nebo pneum nářadím v soudržných horninách tř. 3</t>
  </si>
  <si>
    <t>m3</t>
  </si>
  <si>
    <t>-173885194</t>
  </si>
  <si>
    <t>6,7*1,1*1,5</t>
  </si>
  <si>
    <t>6,1*1,1*1,5</t>
  </si>
  <si>
    <t>10</t>
  </si>
  <si>
    <t>132212209</t>
  </si>
  <si>
    <t>Příplatek za lepivost u hloubení rýh š do 2000 mm ručním nebo pneum nářadím v hornině tř. 3</t>
  </si>
  <si>
    <t>-247746150</t>
  </si>
  <si>
    <t>11</t>
  </si>
  <si>
    <t>133202011</t>
  </si>
  <si>
    <t>Hloubení zapažených i nezapažených šachet ručním nebo pneum nářadím v soudržných horninách tř. 3, plocha výkopu do 4 m2</t>
  </si>
  <si>
    <t>-1651438691</t>
  </si>
  <si>
    <t>(1,1*1,1*1,5)*2</t>
  </si>
  <si>
    <t>12</t>
  </si>
  <si>
    <t>133202019</t>
  </si>
  <si>
    <t>Příplatek za lepivost u hloubení šachet ručním nebo pneum nářadím v horninách tř. 3</t>
  </si>
  <si>
    <t>768326312</t>
  </si>
  <si>
    <t>13</t>
  </si>
  <si>
    <t>151101101</t>
  </si>
  <si>
    <t>Zřízení příložného pažení a rozepření stěn rýh hl do 2 m</t>
  </si>
  <si>
    <t>-1446229284</t>
  </si>
  <si>
    <t>14,9*1,8</t>
  </si>
  <si>
    <t>13,3*1,8</t>
  </si>
  <si>
    <t>51</t>
  </si>
  <si>
    <t>14</t>
  </si>
  <si>
    <t>151101111</t>
  </si>
  <si>
    <t>Odstranění příložného pažení a rozepření stěn rýh hl do 2 m</t>
  </si>
  <si>
    <t>123693585</t>
  </si>
  <si>
    <t>113202111</t>
  </si>
  <si>
    <t>Vytrhání obrub krajníků obrubníků stojatých s naložením na dopravní prostředek</t>
  </si>
  <si>
    <t>m</t>
  </si>
  <si>
    <t>503132731</t>
  </si>
  <si>
    <t>"u chodníku" 48</t>
  </si>
  <si>
    <t>"obruby u podélných parkovacích stání" 4,4</t>
  </si>
  <si>
    <t>16</t>
  </si>
  <si>
    <t>113204111</t>
  </si>
  <si>
    <t>Vytrhání obrub záhonových  s naložením na dopravní prostředek</t>
  </si>
  <si>
    <t>1375323545</t>
  </si>
  <si>
    <t>17</t>
  </si>
  <si>
    <t>181111111</t>
  </si>
  <si>
    <t>Plošná úprava terénu do 500 m2 zemina tř 1 až 4 nerovnosti do 100 mm v rovinně a svahu do 1:5</t>
  </si>
  <si>
    <t>4258918</t>
  </si>
  <si>
    <t>18</t>
  </si>
  <si>
    <t>181411131</t>
  </si>
  <si>
    <t>Založení parkového trávníku výsevem plochy do 1000 m2 v rovině a ve svahu do 1:5</t>
  </si>
  <si>
    <t>470830839</t>
  </si>
  <si>
    <t>300+40</t>
  </si>
  <si>
    <t>19</t>
  </si>
  <si>
    <t>M</t>
  </si>
  <si>
    <t>00572472</t>
  </si>
  <si>
    <t>osivo směs travní krajinná-rovinná</t>
  </si>
  <si>
    <t>kg</t>
  </si>
  <si>
    <t>-1657986536</t>
  </si>
  <si>
    <t>453,333333333333*0,015 'Přepočtené koeficientem množství</t>
  </si>
  <si>
    <t>20</t>
  </si>
  <si>
    <t>182303111</t>
  </si>
  <si>
    <t>Doplnění zeminy nebo substrátu tl do 300 mm v rovinně a svahu do 1:5</t>
  </si>
  <si>
    <t>-1404503828</t>
  </si>
  <si>
    <t>10364101</t>
  </si>
  <si>
    <t>zemina pro terénní úpravy - ornice</t>
  </si>
  <si>
    <t>t</t>
  </si>
  <si>
    <t>-587192351</t>
  </si>
  <si>
    <t>414,310344827586*0,058 'Přepočtené koeficientem množství</t>
  </si>
  <si>
    <t>22</t>
  </si>
  <si>
    <t>58154410</t>
  </si>
  <si>
    <t>písek křemičitý sušený frakce 0,1</t>
  </si>
  <si>
    <t>524367259</t>
  </si>
  <si>
    <t>(53,4*0,08)*1,7</t>
  </si>
  <si>
    <t>23</t>
  </si>
  <si>
    <t>181301105</t>
  </si>
  <si>
    <t>Rozprostření ornice tl vrstvy do 300 mm pl do 500 m2 v rovině nebo ve svahu do 1:5</t>
  </si>
  <si>
    <t>358828367</t>
  </si>
  <si>
    <t>24</t>
  </si>
  <si>
    <t>181951101</t>
  </si>
  <si>
    <t>Úprava pláně vyrovnáním výškových rozdílů v hornině tř. 1 až 4 bez zhutnění</t>
  </si>
  <si>
    <t>991872116</t>
  </si>
  <si>
    <t>25</t>
  </si>
  <si>
    <t>10364100</t>
  </si>
  <si>
    <t>zemina pro terénní úpravy - tříděná</t>
  </si>
  <si>
    <t>1242314747</t>
  </si>
  <si>
    <t>7,2*1,8</t>
  </si>
  <si>
    <t>Vodorovné konstrukce</t>
  </si>
  <si>
    <t>26</t>
  </si>
  <si>
    <t>451577777</t>
  </si>
  <si>
    <t>Podklad nebo lože pod dlažbu vodorovný nebo do sklonu 1:5 z kameniva těženého tl do 100 mm</t>
  </si>
  <si>
    <t>-296620174</t>
  </si>
  <si>
    <t>"plocha upravovaného chodníku ke hřišti" 11*1,55</t>
  </si>
  <si>
    <t>27</t>
  </si>
  <si>
    <t>451579777</t>
  </si>
  <si>
    <t>Příplatek ZKD 10 mm tl 50 mm u podkladu nebo lože pod dlažbu z kameniva těženého</t>
  </si>
  <si>
    <t>668385799</t>
  </si>
  <si>
    <t>17,05*5</t>
  </si>
  <si>
    <t>Komunikace pozemní</t>
  </si>
  <si>
    <t>28</t>
  </si>
  <si>
    <t>566201111</t>
  </si>
  <si>
    <t>Úprava krytu z kameniva drceného pro nový kryt s doplněním kameniva drceného do 0,04 m3/m2</t>
  </si>
  <si>
    <t>1541843692</t>
  </si>
  <si>
    <t>29</t>
  </si>
  <si>
    <t>596211212</t>
  </si>
  <si>
    <t>Kladení zámkové dlažby komunikací pro pěší tl 80 mm skupiny A pl do 300 m2</t>
  </si>
  <si>
    <t>-2112165121</t>
  </si>
  <si>
    <t>369-135</t>
  </si>
  <si>
    <t>30</t>
  </si>
  <si>
    <t>59245013</t>
  </si>
  <si>
    <t>dlažba zámková profilová 20x16,5x8 cm přírodní</t>
  </si>
  <si>
    <t>513757379</t>
  </si>
  <si>
    <t>(369-3,6)*1,1</t>
  </si>
  <si>
    <t>402</t>
  </si>
  <si>
    <t>31</t>
  </si>
  <si>
    <t>59245006</t>
  </si>
  <si>
    <t>dlažba skladebná betonová základní pro nevidomé 20 x 10 x 6 cm barevná</t>
  </si>
  <si>
    <t>1668842116</t>
  </si>
  <si>
    <t>3,6*1,3</t>
  </si>
  <si>
    <t>32</t>
  </si>
  <si>
    <t>596211214</t>
  </si>
  <si>
    <t>Příplatek za kombinaci dvou barev u kladení betonových dlažeb komunikací pro pěší tl 80 mm skupiny A</t>
  </si>
  <si>
    <t>1780042701</t>
  </si>
  <si>
    <t>33</t>
  </si>
  <si>
    <t>577154111</t>
  </si>
  <si>
    <t>Asfaltový beton vrstva obrusná ACO 11 (ABS) tř. I tl 60 mm š do 3 m z nemodifikovaného asfaltu</t>
  </si>
  <si>
    <t>177779185</t>
  </si>
  <si>
    <t>34</t>
  </si>
  <si>
    <t>581131312</t>
  </si>
  <si>
    <t>Kryt cementobetonový vozovek skupiny CB III tl 160 mm</t>
  </si>
  <si>
    <t>-49542076</t>
  </si>
  <si>
    <t>31,8-0,5</t>
  </si>
  <si>
    <t>Trubní vedení</t>
  </si>
  <si>
    <t>35</t>
  </si>
  <si>
    <t>895941111</t>
  </si>
  <si>
    <t>Zřízení vpusti kanalizační uliční z betonových dílců typ UV-50 normální</t>
  </si>
  <si>
    <t>-1715450466</t>
  </si>
  <si>
    <t>36</t>
  </si>
  <si>
    <t>59223857</t>
  </si>
  <si>
    <t>skruž betonová pro uliční vpusť horní 45 x 29,5 x 5 cm</t>
  </si>
  <si>
    <t>-1470176747</t>
  </si>
  <si>
    <t>37</t>
  </si>
  <si>
    <t>59223862</t>
  </si>
  <si>
    <t>skruž betonová pro uliční vpusť středová 45 x 29,5 x 5 cm</t>
  </si>
  <si>
    <t>-541974513</t>
  </si>
  <si>
    <t>38</t>
  </si>
  <si>
    <t>59223854</t>
  </si>
  <si>
    <t>skruž betonová pro uliční vpusť s výtokovým otvorem PVC 150 se zápachovou uzávěrkou, 45x64,5x5 cm</t>
  </si>
  <si>
    <t>1024513674</t>
  </si>
  <si>
    <t>39</t>
  </si>
  <si>
    <t>59223852</t>
  </si>
  <si>
    <t>dno betonové pro uliční vpusť s kalovou prohlubní 45x30x5 cm</t>
  </si>
  <si>
    <t>946540292</t>
  </si>
  <si>
    <t>40</t>
  </si>
  <si>
    <t>59223864</t>
  </si>
  <si>
    <t>prstenec betonový pro uliční vpusť vyrovnávací 39 x 6 x 13 cm</t>
  </si>
  <si>
    <t>-1539067157</t>
  </si>
  <si>
    <t>41</t>
  </si>
  <si>
    <t>899204112</t>
  </si>
  <si>
    <t>Osazení mříží litinových včetně rámů a košů na bahno pro třídu zatížení D400, E600</t>
  </si>
  <si>
    <t>-1930513098</t>
  </si>
  <si>
    <t>42</t>
  </si>
  <si>
    <t>55242320</t>
  </si>
  <si>
    <t>mříž vtoková litinová plochá 500x500mm, D400</t>
  </si>
  <si>
    <t>966240491</t>
  </si>
  <si>
    <t>43</t>
  </si>
  <si>
    <t>871310310</t>
  </si>
  <si>
    <t>Montáž kanalizačního potrubí hladkého plnostěnného SN 10 z polypropylenu DN 150</t>
  </si>
  <si>
    <t>2109262949</t>
  </si>
  <si>
    <t>44</t>
  </si>
  <si>
    <t>28617003</t>
  </si>
  <si>
    <t>trubka kanalizační PP plnostěnná třívrstvá DN 150x1000 mm SN 10</t>
  </si>
  <si>
    <t>482906478</t>
  </si>
  <si>
    <t>16*1,15</t>
  </si>
  <si>
    <t>45</t>
  </si>
  <si>
    <t>8 -002</t>
  </si>
  <si>
    <t>Navrtání betonové stávající kanalizace DN 300 pro napojení univ. sedla</t>
  </si>
  <si>
    <t>-1657702486</t>
  </si>
  <si>
    <t>46</t>
  </si>
  <si>
    <t>877310430</t>
  </si>
  <si>
    <t>Montáž navrtávacích sedel na kanalizačním potrubí DN 150</t>
  </si>
  <si>
    <t>1224574751</t>
  </si>
  <si>
    <t>47</t>
  </si>
  <si>
    <t>28617405</t>
  </si>
  <si>
    <t xml:space="preserve">univerzální kolmé sedlo DN 150 </t>
  </si>
  <si>
    <t>484397801</t>
  </si>
  <si>
    <t>48</t>
  </si>
  <si>
    <t>877310310</t>
  </si>
  <si>
    <t>Montáž kolen na kanalizačním potrubí z PP trub hladkých plnostěnných DN 150</t>
  </si>
  <si>
    <t>-120055300</t>
  </si>
  <si>
    <t>49</t>
  </si>
  <si>
    <t>28617347</t>
  </si>
  <si>
    <t>koleno kanalizace PP 90°</t>
  </si>
  <si>
    <t>128</t>
  </si>
  <si>
    <t>-1936385923</t>
  </si>
  <si>
    <t>50</t>
  </si>
  <si>
    <t>899620111</t>
  </si>
  <si>
    <t>Obetonování dešťové vpusti betonem prostým tř. C 8/10 otevřený výkop</t>
  </si>
  <si>
    <t>-350801517</t>
  </si>
  <si>
    <t>(1,05*1,05*1,5)-0,37</t>
  </si>
  <si>
    <t>1,284*4</t>
  </si>
  <si>
    <t>5,2</t>
  </si>
  <si>
    <t>899623161</t>
  </si>
  <si>
    <t>Obetonování potrubí betonem prostým tř. C 20/25 v otevřeném výkopu</t>
  </si>
  <si>
    <t>1174906308</t>
  </si>
  <si>
    <t>0,3*0,5*2</t>
  </si>
  <si>
    <t>52</t>
  </si>
  <si>
    <t>899643111</t>
  </si>
  <si>
    <t>Bednění pro obetonování potrubí otevřený výkop</t>
  </si>
  <si>
    <t>369761664</t>
  </si>
  <si>
    <t>0,75*2*1,3</t>
  </si>
  <si>
    <t>53</t>
  </si>
  <si>
    <t>891315111</t>
  </si>
  <si>
    <t>Montáž koncových klapek (žabích) hrdlových DN 150</t>
  </si>
  <si>
    <t>181769641</t>
  </si>
  <si>
    <t>54</t>
  </si>
  <si>
    <t>8-001</t>
  </si>
  <si>
    <t>koncová celoplastová klapka DN/OD 160 z polypropylenu</t>
  </si>
  <si>
    <t>-660663241</t>
  </si>
  <si>
    <t>55</t>
  </si>
  <si>
    <t>899431111</t>
  </si>
  <si>
    <t>Výšková úprava uličního vstupu nebo vpusti zvýšením krycího hrnce, šoupěte nebo hydrantu</t>
  </si>
  <si>
    <t>1550805661</t>
  </si>
  <si>
    <t>"část A- hydrantový, ventilový a šoupátkový poklop - zvýšit o cca 5 cm" 3</t>
  </si>
  <si>
    <t>"část B - ventilový poklop od vodovodu zvýšit o cca 32 cm v místě přístupového chodníku ke hřišti " 1</t>
  </si>
  <si>
    <t>56</t>
  </si>
  <si>
    <t>899432111</t>
  </si>
  <si>
    <t>Výšková úprava uličního vstupu nebo vpusti do 200 mm snížením krycího hrnce, šoupěte nebo hydrantu</t>
  </si>
  <si>
    <t>-1880336789</t>
  </si>
  <si>
    <t>"část B - hydrantový a ventilový poklop - snížit o cca 5 cm" 2</t>
  </si>
  <si>
    <t>57</t>
  </si>
  <si>
    <t>899331111</t>
  </si>
  <si>
    <t>Výšková úprava uličního vstupu nebo vpusti do 200 mm zvýšením poklopu</t>
  </si>
  <si>
    <t>-1551332438</t>
  </si>
  <si>
    <t>"poklopy v části A" 2</t>
  </si>
  <si>
    <t>1 vchod - zvýšit o 3 cm</t>
  </si>
  <si>
    <t>3 vchod - zvýšit o 7 cm</t>
  </si>
  <si>
    <t>Ostatní konstrukce a práce, bourání</t>
  </si>
  <si>
    <t>58</t>
  </si>
  <si>
    <t>966008212</t>
  </si>
  <si>
    <t>Bourání odvodňovacího žlabu z betonových příkopových tvárnic š do 800 mm</t>
  </si>
  <si>
    <t>311898486</t>
  </si>
  <si>
    <t>59</t>
  </si>
  <si>
    <t>916131213</t>
  </si>
  <si>
    <t>Osazení silničního obrubníku betonového stojatého s boční opěrou do lože z betonu prostého</t>
  </si>
  <si>
    <t>1165000770</t>
  </si>
  <si>
    <t>Od celkového množství obrub odečtena pokládka obrub od firmy Teplospol a.s.</t>
  </si>
  <si>
    <t>60</t>
  </si>
  <si>
    <t>59217031</t>
  </si>
  <si>
    <t>obrubník betonový silniční 100 x 15 x 25 cm</t>
  </si>
  <si>
    <t>-1538931437</t>
  </si>
  <si>
    <t>(99-6,4)*1,1</t>
  </si>
  <si>
    <t>102</t>
  </si>
  <si>
    <t>61</t>
  </si>
  <si>
    <t>59217029</t>
  </si>
  <si>
    <t>obrubník betonový silniční nájezdový 100x15x15 cm</t>
  </si>
  <si>
    <t>-954022950</t>
  </si>
  <si>
    <t>"ČÁST A" 3,6</t>
  </si>
  <si>
    <t>"část B " 3</t>
  </si>
  <si>
    <t>59217030</t>
  </si>
  <si>
    <t>obrubník betonový silniční přechodový 100x15x15-25 cm</t>
  </si>
  <si>
    <t>-2135555094</t>
  </si>
  <si>
    <t>63</t>
  </si>
  <si>
    <t>59217035</t>
  </si>
  <si>
    <t>obrubník betonový obloukový vnější 78 x 15 x 25cm</t>
  </si>
  <si>
    <t>-1131336347</t>
  </si>
  <si>
    <t>64</t>
  </si>
  <si>
    <t>9-001</t>
  </si>
  <si>
    <t xml:space="preserve">obrubník rohový 90 vnitřní 40/40x15x25 cm </t>
  </si>
  <si>
    <t>-764813462</t>
  </si>
  <si>
    <t>65</t>
  </si>
  <si>
    <t>916231213</t>
  </si>
  <si>
    <t>Osazení chodníkového obrubníku betonového stojatého s boční opěrou do lože z betonu prostého</t>
  </si>
  <si>
    <t>-1143457614</t>
  </si>
  <si>
    <t>"z celkového množství obrub odečtena pokládka firmy Teplospol" 281-69,1</t>
  </si>
  <si>
    <t>212</t>
  </si>
  <si>
    <t>66</t>
  </si>
  <si>
    <t>59217017</t>
  </si>
  <si>
    <t>obrubník betonový chodníkový 100x10x25 cm</t>
  </si>
  <si>
    <t>1489369825</t>
  </si>
  <si>
    <t>281*1,1</t>
  </si>
  <si>
    <t>67</t>
  </si>
  <si>
    <t>9-002</t>
  </si>
  <si>
    <t>obrubník chodníkový rohový 90 vnější 25/25x10x25 cm</t>
  </si>
  <si>
    <t>1579026700</t>
  </si>
  <si>
    <t>68</t>
  </si>
  <si>
    <t>919521013</t>
  </si>
  <si>
    <t>Zřízení propustků z trub železobetonových DN 400</t>
  </si>
  <si>
    <t>1342294611</t>
  </si>
  <si>
    <t>69</t>
  </si>
  <si>
    <t>59221001</t>
  </si>
  <si>
    <t>trouba železobetonová 8úhelníková, zesílená D40x100x8 cm</t>
  </si>
  <si>
    <t>-541608013</t>
  </si>
  <si>
    <t>70</t>
  </si>
  <si>
    <t>936561111</t>
  </si>
  <si>
    <t>Podkladní a krycí vrstvy trubních propustků nebo překopů cest z kameniva</t>
  </si>
  <si>
    <t>-1140982519</t>
  </si>
  <si>
    <t>71</t>
  </si>
  <si>
    <t>919511112</t>
  </si>
  <si>
    <t>Čela propustků z lomového kamene upraveného, na maltu cementovou</t>
  </si>
  <si>
    <t>-1278704575</t>
  </si>
  <si>
    <t>(0,6*1,3*0,8)*2</t>
  </si>
  <si>
    <t>0,5*0,1*4</t>
  </si>
  <si>
    <t>2*0,95*0,2</t>
  </si>
  <si>
    <t>1,9</t>
  </si>
  <si>
    <t>72</t>
  </si>
  <si>
    <t>919735112</t>
  </si>
  <si>
    <t>Řezání stávajícího živičného krytu hl do 100 mm</t>
  </si>
  <si>
    <t>908335301</t>
  </si>
  <si>
    <t>73</t>
  </si>
  <si>
    <t>919731122</t>
  </si>
  <si>
    <t>Zarovnání styčné plochy podkladu nebo krytu živičného tl do 100 mm</t>
  </si>
  <si>
    <t>-1402053913</t>
  </si>
  <si>
    <t>74</t>
  </si>
  <si>
    <t>919735124</t>
  </si>
  <si>
    <t>Řezání stávajícího betonového krytu hl do 200 mm</t>
  </si>
  <si>
    <t>1472392908</t>
  </si>
  <si>
    <t>78+16</t>
  </si>
  <si>
    <t>75</t>
  </si>
  <si>
    <t>919731114</t>
  </si>
  <si>
    <t>Zarovnání styčné plochy podkladu nebo krytu z betonu tl do 250 mm</t>
  </si>
  <si>
    <t>1214193018</t>
  </si>
  <si>
    <t>76</t>
  </si>
  <si>
    <t>919732221</t>
  </si>
  <si>
    <t>Styčná spára napojení nového živičného povrchu na stávající za tepla š 15 mm hl 25 mm bez prořezání</t>
  </si>
  <si>
    <t>-1520043359</t>
  </si>
  <si>
    <t>77</t>
  </si>
  <si>
    <t>919124121</t>
  </si>
  <si>
    <t>Dilatační spáry vkládané v cementobetonovém krytu s vyčištěním a vyplněním spár asfaltovou zálivkou</t>
  </si>
  <si>
    <t>-928379102</t>
  </si>
  <si>
    <t>78</t>
  </si>
  <si>
    <t>935113111</t>
  </si>
  <si>
    <t>Osazení odvodňovacího polymerbetonového žlabu s krycím roštem šířky do 200 mm</t>
  </si>
  <si>
    <t>1919654968</t>
  </si>
  <si>
    <t>79</t>
  </si>
  <si>
    <t>59227006</t>
  </si>
  <si>
    <t>žlab odvodňovací polymerbetonový se spádem dna 0,5% š. 100 mm</t>
  </si>
  <si>
    <t>-1864312501</t>
  </si>
  <si>
    <t>80</t>
  </si>
  <si>
    <t>59227027</t>
  </si>
  <si>
    <t>čelo plné na začátek a konec odvodňovacího žlabu polymerický beton všechny stavební výšky</t>
  </si>
  <si>
    <t>919090484</t>
  </si>
  <si>
    <t>81</t>
  </si>
  <si>
    <t>9-003</t>
  </si>
  <si>
    <t>čelní stěna s odtokem DN 110</t>
  </si>
  <si>
    <t>-1743372649</t>
  </si>
  <si>
    <t>82</t>
  </si>
  <si>
    <t>59227013</t>
  </si>
  <si>
    <t>rošt mřížkový B125 Pz dl 1m oka 30/20 pro žlab š 100mm</t>
  </si>
  <si>
    <t>-1248614960</t>
  </si>
  <si>
    <t>83</t>
  </si>
  <si>
    <t>938902322</t>
  </si>
  <si>
    <t>Čištění rigolů ručně při tl. nánosu do 100 mm</t>
  </si>
  <si>
    <t>33893964</t>
  </si>
  <si>
    <t>84</t>
  </si>
  <si>
    <t>938908411</t>
  </si>
  <si>
    <t>Čištění vozovek splachováním vodou</t>
  </si>
  <si>
    <t>-410148709</t>
  </si>
  <si>
    <t>85</t>
  </si>
  <si>
    <t>979024443</t>
  </si>
  <si>
    <t>Očištění vybouraných obrubníků a krajníků silničních</t>
  </si>
  <si>
    <t>-790113411</t>
  </si>
  <si>
    <t>86</t>
  </si>
  <si>
    <t>979054451</t>
  </si>
  <si>
    <t>Očištění vybouraných dlaždic s původním spárováním z kameniva těženého</t>
  </si>
  <si>
    <t>-1788692959</t>
  </si>
  <si>
    <t>997</t>
  </si>
  <si>
    <t>Přesun sutě</t>
  </si>
  <si>
    <t>87</t>
  </si>
  <si>
    <t>997221151</t>
  </si>
  <si>
    <t>Vodorovná doprava suti z kusových materiálů stavebním kolečkem do 50 m</t>
  </si>
  <si>
    <t>-1670743263</t>
  </si>
  <si>
    <t>88</t>
  </si>
  <si>
    <t>997221551</t>
  </si>
  <si>
    <t>Vodorovná doprava suti ze sypkých materiálů do 1 km</t>
  </si>
  <si>
    <t>-1246069965</t>
  </si>
  <si>
    <t>82,2</t>
  </si>
  <si>
    <t>19,52</t>
  </si>
  <si>
    <t>8,12</t>
  </si>
  <si>
    <t>0,924</t>
  </si>
  <si>
    <t>89</t>
  </si>
  <si>
    <t>997221559</t>
  </si>
  <si>
    <t>Příplatek ZKD 1 km u vodorovné dopravy suti ze sypkých materiálů</t>
  </si>
  <si>
    <t>-1402572908</t>
  </si>
  <si>
    <t>111*3</t>
  </si>
  <si>
    <t>90</t>
  </si>
  <si>
    <t>997221571</t>
  </si>
  <si>
    <t>Vodorovná doprava vybouraných hmot do 1 km</t>
  </si>
  <si>
    <t>391237621</t>
  </si>
  <si>
    <t>88+57,4</t>
  </si>
  <si>
    <t>91</t>
  </si>
  <si>
    <t>997221579</t>
  </si>
  <si>
    <t>Příplatek ZKD 1 km u vodorovné dopravy vybouraných hmot</t>
  </si>
  <si>
    <t>-1111225198</t>
  </si>
  <si>
    <t>145,4*3</t>
  </si>
  <si>
    <t>92</t>
  </si>
  <si>
    <t>997221815</t>
  </si>
  <si>
    <t>Poplatek za uložení na skládce (skládkovné) stavebního odpadu betonového kód odpadu 170 101</t>
  </si>
  <si>
    <t>-459390029</t>
  </si>
  <si>
    <t>107,52+57,4</t>
  </si>
  <si>
    <t>93</t>
  </si>
  <si>
    <t>997221845</t>
  </si>
  <si>
    <t>Poplatek za uložení na skládce (skládkovné) odpadu asfaltového bez dehtu kód odpadu 170 302</t>
  </si>
  <si>
    <t>-501432587</t>
  </si>
  <si>
    <t>94</t>
  </si>
  <si>
    <t>997221855</t>
  </si>
  <si>
    <t>Poplatek za uložení na skládce (skládkovné) zeminy a kameniva kód odpadu 170 504</t>
  </si>
  <si>
    <t>746769649</t>
  </si>
  <si>
    <t>82,2+8,12</t>
  </si>
  <si>
    <t>998</t>
  </si>
  <si>
    <t>Přesun hmot</t>
  </si>
  <si>
    <t>95</t>
  </si>
  <si>
    <t>998229112</t>
  </si>
  <si>
    <t>Přesun hmot ruční pro pozemní komunikace s krytem dlážděným na vzdálenost do 50 m</t>
  </si>
  <si>
    <t>-228121693</t>
  </si>
  <si>
    <t>96</t>
  </si>
  <si>
    <t>998229121</t>
  </si>
  <si>
    <t>Příplatek k ručnímu přesunu hmot pro pro pozemní komunikace za zvětšený přesun ZKD 50 m</t>
  </si>
  <si>
    <t>-554964016</t>
  </si>
  <si>
    <t>Práce a dodávky M</t>
  </si>
  <si>
    <t>23-M</t>
  </si>
  <si>
    <t>Montáže potrubí</t>
  </si>
  <si>
    <t>97</t>
  </si>
  <si>
    <t>230170014</t>
  </si>
  <si>
    <t>Tlakové zkoušky těsnosti potrubí - zkouška DN do 200</t>
  </si>
  <si>
    <t>691818346</t>
  </si>
  <si>
    <t>46-M</t>
  </si>
  <si>
    <t>Zemní práce při extr.mont.pracích</t>
  </si>
  <si>
    <t>98</t>
  </si>
  <si>
    <t>460010025</t>
  </si>
  <si>
    <t>Vytyčení trasy inženýrských sítí v zastavěném prostoru</t>
  </si>
  <si>
    <t>soubor</t>
  </si>
  <si>
    <t>96413002</t>
  </si>
  <si>
    <t>VRN</t>
  </si>
  <si>
    <t>Vedlejší rozpočtové náklady</t>
  </si>
  <si>
    <t>VRN1</t>
  </si>
  <si>
    <t>Průzkumné, geodetické a projektové práce</t>
  </si>
  <si>
    <t>99</t>
  </si>
  <si>
    <t>012303000</t>
  </si>
  <si>
    <t>Geodetické práce po výstavbě</t>
  </si>
  <si>
    <t>1024</t>
  </si>
  <si>
    <t>1960237827</t>
  </si>
  <si>
    <t>VRN3</t>
  </si>
  <si>
    <t>Zařízení staveniště</t>
  </si>
  <si>
    <t>100</t>
  </si>
  <si>
    <t>030001000</t>
  </si>
  <si>
    <t>%</t>
  </si>
  <si>
    <t>1050010134</t>
  </si>
  <si>
    <t>VRN4</t>
  </si>
  <si>
    <t>Inženýrská činnost</t>
  </si>
  <si>
    <t>101</t>
  </si>
  <si>
    <t>040001000</t>
  </si>
  <si>
    <t>-1258497545</t>
  </si>
  <si>
    <t>044002000</t>
  </si>
  <si>
    <t>Revize kanalizace i přípojky (bez čištění) - prohlídka kamerou</t>
  </si>
  <si>
    <t>821132166</t>
  </si>
  <si>
    <t>"část A" 73</t>
  </si>
  <si>
    <t>"část B" 74</t>
  </si>
  <si>
    <t>VRN5</t>
  </si>
  <si>
    <t>Finanční náklady</t>
  </si>
  <si>
    <t>103</t>
  </si>
  <si>
    <t>052002000</t>
  </si>
  <si>
    <t>Finanční rezerva</t>
  </si>
  <si>
    <t>222847020</t>
  </si>
  <si>
    <t>VRN7</t>
  </si>
  <si>
    <t>Provozní vlivy</t>
  </si>
  <si>
    <t>104</t>
  </si>
  <si>
    <t>072002000</t>
  </si>
  <si>
    <t>Silniční provoz</t>
  </si>
  <si>
    <t>-731895438</t>
  </si>
  <si>
    <t>105</t>
  </si>
  <si>
    <t>075002000</t>
  </si>
  <si>
    <t>Ochranná pásma</t>
  </si>
  <si>
    <t>-1988206691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</si>
</sst>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4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21" fillId="3" borderId="0" xfId="0" applyFont="1" applyFill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19" fillId="0" borderId="17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8" fillId="0" borderId="18" xfId="0" applyNumberFormat="1" applyFont="1" applyBorder="1" applyAlignment="1">
      <alignment vertical="center"/>
    </xf>
    <xf numFmtId="4" fontId="28" fillId="0" borderId="19" xfId="0" applyNumberFormat="1" applyFont="1" applyBorder="1" applyAlignment="1">
      <alignment vertical="center"/>
    </xf>
    <xf numFmtId="166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/>
    </xf>
    <xf numFmtId="4" fontId="21" fillId="0" borderId="21" xfId="0" applyNumberFormat="1" applyFont="1" applyBorder="1" applyAlignment="1" applyProtection="1">
      <alignment vertical="center"/>
      <protection locked="0"/>
    </xf>
    <xf numFmtId="4" fontId="34" fillId="0" borderId="21" xfId="0" applyNumberFormat="1" applyFont="1" applyBorder="1" applyAlignment="1" applyProtection="1">
      <alignment vertical="center"/>
      <protection locked="0"/>
    </xf>
    <xf numFmtId="0" fontId="5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4" fontId="17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14" fillId="4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1" fillId="3" borderId="6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left" vertical="center"/>
    </xf>
    <xf numFmtId="0" fontId="21" fillId="3" borderId="7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right" vertical="center"/>
    </xf>
    <xf numFmtId="0" fontId="21" fillId="3" borderId="22" xfId="0" applyFont="1" applyFill="1" applyBorder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4" fillId="4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3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horizontal="lef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/>
      <protection/>
    </xf>
    <xf numFmtId="4" fontId="2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right"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2" xfId="0" applyFont="1" applyFill="1" applyBorder="1" applyAlignment="1" applyProtection="1">
      <alignment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right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1" fillId="3" borderId="0" xfId="0" applyFont="1" applyFill="1" applyAlignment="1" applyProtection="1">
      <alignment horizontal="left" vertical="center"/>
      <protection/>
    </xf>
    <xf numFmtId="0" fontId="21" fillId="3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3" borderId="13" xfId="0" applyFont="1" applyFill="1" applyBorder="1" applyAlignment="1" applyProtection="1">
      <alignment horizontal="center" vertical="center" wrapText="1"/>
      <protection/>
    </xf>
    <xf numFmtId="0" fontId="21" fillId="3" borderId="14" xfId="0" applyFont="1" applyFill="1" applyBorder="1" applyAlignment="1" applyProtection="1">
      <alignment horizontal="center" vertical="center" wrapText="1"/>
      <protection/>
    </xf>
    <xf numFmtId="0" fontId="21" fillId="3" borderId="15" xfId="0" applyFont="1" applyFill="1" applyBorder="1" applyAlignment="1" applyProtection="1">
      <alignment horizontal="center" vertical="center" wrapText="1"/>
      <protection/>
    </xf>
    <xf numFmtId="0" fontId="21" fillId="3" borderId="0" xfId="0" applyFont="1" applyFill="1" applyAlignment="1" applyProtection="1">
      <alignment horizontal="center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left" vertical="center"/>
      <protection/>
    </xf>
    <xf numFmtId="4" fontId="23" fillId="0" borderId="0" xfId="0" applyNumberFormat="1" applyFont="1" applyAlignment="1" applyProtection="1">
      <alignment/>
      <protection/>
    </xf>
    <xf numFmtId="0" fontId="0" fillId="0" borderId="16" xfId="0" applyFont="1" applyBorder="1" applyAlignment="1" applyProtection="1">
      <alignment vertical="center"/>
      <protection/>
    </xf>
    <xf numFmtId="166" fontId="31" fillId="0" borderId="10" xfId="0" applyNumberFormat="1" applyFont="1" applyBorder="1" applyAlignment="1" applyProtection="1">
      <alignment/>
      <protection/>
    </xf>
    <xf numFmtId="166" fontId="31" fillId="0" borderId="11" xfId="0" applyNumberFormat="1" applyFont="1" applyBorder="1" applyAlignment="1" applyProtection="1">
      <alignment/>
      <protection/>
    </xf>
    <xf numFmtId="4" fontId="32" fillId="0" borderId="0" xfId="0" applyNumberFormat="1" applyFont="1" applyAlignment="1" applyProtection="1">
      <alignment vertical="center"/>
      <protection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4" fontId="9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1" xfId="0" applyFont="1" applyBorder="1" applyAlignment="1" applyProtection="1">
      <alignment horizontal="center" vertical="center"/>
      <protection/>
    </xf>
    <xf numFmtId="49" fontId="21" fillId="0" borderId="21" xfId="0" applyNumberFormat="1" applyFont="1" applyBorder="1" applyAlignment="1" applyProtection="1">
      <alignment horizontal="left" vertical="center" wrapText="1"/>
      <protection/>
    </xf>
    <xf numFmtId="0" fontId="21" fillId="0" borderId="21" xfId="0" applyFont="1" applyBorder="1" applyAlignment="1" applyProtection="1">
      <alignment horizontal="left" vertical="center" wrapText="1"/>
      <protection/>
    </xf>
    <xf numFmtId="0" fontId="21" fillId="0" borderId="21" xfId="0" applyFont="1" applyBorder="1" applyAlignment="1" applyProtection="1">
      <alignment horizontal="center" vertical="center" wrapText="1"/>
      <protection/>
    </xf>
    <xf numFmtId="167" fontId="21" fillId="0" borderId="21" xfId="0" applyNumberFormat="1" applyFont="1" applyBorder="1" applyAlignment="1" applyProtection="1">
      <alignment vertical="center"/>
      <protection/>
    </xf>
    <xf numFmtId="4" fontId="21" fillId="0" borderId="21" xfId="0" applyNumberFormat="1" applyFont="1" applyBorder="1" applyAlignment="1" applyProtection="1">
      <alignment vertical="center"/>
      <protection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34" fillId="0" borderId="21" xfId="0" applyFont="1" applyBorder="1" applyAlignment="1" applyProtection="1">
      <alignment horizontal="center" vertical="center"/>
      <protection/>
    </xf>
    <xf numFmtId="49" fontId="34" fillId="0" borderId="21" xfId="0" applyNumberFormat="1" applyFont="1" applyBorder="1" applyAlignment="1" applyProtection="1">
      <alignment horizontal="left" vertical="center" wrapText="1"/>
      <protection/>
    </xf>
    <xf numFmtId="0" fontId="34" fillId="0" borderId="21" xfId="0" applyFont="1" applyBorder="1" applyAlignment="1" applyProtection="1">
      <alignment horizontal="left" vertical="center" wrapText="1"/>
      <protection/>
    </xf>
    <xf numFmtId="0" fontId="34" fillId="0" borderId="21" xfId="0" applyFont="1" applyBorder="1" applyAlignment="1" applyProtection="1">
      <alignment horizontal="center" vertical="center" wrapText="1"/>
      <protection/>
    </xf>
    <xf numFmtId="167" fontId="34" fillId="0" borderId="21" xfId="0" applyNumberFormat="1" applyFont="1" applyBorder="1" applyAlignment="1" applyProtection="1">
      <alignment vertical="center"/>
      <protection/>
    </xf>
    <xf numFmtId="4" fontId="34" fillId="0" borderId="21" xfId="0" applyNumberFormat="1" applyFont="1" applyBorder="1" applyAlignment="1" applyProtection="1">
      <alignment vertical="center"/>
      <protection/>
    </xf>
    <xf numFmtId="0" fontId="35" fillId="0" borderId="3" xfId="0" applyFont="1" applyBorder="1" applyAlignment="1" applyProtection="1">
      <alignment vertical="center"/>
      <protection/>
    </xf>
    <xf numFmtId="0" fontId="34" fillId="0" borderId="17" xfId="0" applyFont="1" applyBorder="1" applyAlignment="1" applyProtection="1">
      <alignment horizontal="left" vertical="center"/>
      <protection/>
    </xf>
    <xf numFmtId="0" fontId="34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19" xfId="0" applyFont="1" applyBorder="1" applyAlignment="1" applyProtection="1">
      <alignment horizontal="center" vertical="center"/>
      <protection/>
    </xf>
    <xf numFmtId="166" fontId="22" fillId="0" borderId="19" xfId="0" applyNumberFormat="1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tabSelected="1" workbookViewId="0" topLeftCell="A1">
      <selection activeCell="K6" sqref="K6:AO6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7" t="s">
        <v>0</v>
      </c>
      <c r="AZ1" s="7" t="s">
        <v>1</v>
      </c>
      <c r="BA1" s="7" t="s">
        <v>2</v>
      </c>
      <c r="BB1" s="7" t="s">
        <v>1</v>
      </c>
      <c r="BT1" s="7" t="s">
        <v>3</v>
      </c>
      <c r="BU1" s="7" t="s">
        <v>3</v>
      </c>
      <c r="BV1" s="7" t="s">
        <v>4</v>
      </c>
    </row>
    <row r="2" spans="44:72" ht="36.95" customHeight="1">
      <c r="AR2" s="82" t="s">
        <v>5</v>
      </c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S2" s="8" t="s">
        <v>6</v>
      </c>
      <c r="BT2" s="8" t="s">
        <v>7</v>
      </c>
    </row>
    <row r="3" spans="2:72" ht="6.95" customHeight="1"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1"/>
      <c r="BS3" s="8" t="s">
        <v>6</v>
      </c>
      <c r="BT3" s="8" t="s">
        <v>8</v>
      </c>
    </row>
    <row r="4" spans="2:71" ht="24.95" customHeight="1">
      <c r="B4" s="11"/>
      <c r="D4" s="12" t="s">
        <v>9</v>
      </c>
      <c r="AR4" s="11"/>
      <c r="AS4" s="13" t="s">
        <v>10</v>
      </c>
      <c r="BS4" s="8" t="s">
        <v>11</v>
      </c>
    </row>
    <row r="5" spans="2:71" ht="12" customHeight="1">
      <c r="B5" s="11"/>
      <c r="D5" s="14" t="s">
        <v>12</v>
      </c>
      <c r="K5" s="79" t="s">
        <v>13</v>
      </c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R5" s="11"/>
      <c r="BS5" s="8" t="s">
        <v>6</v>
      </c>
    </row>
    <row r="6" spans="2:71" ht="36.95" customHeight="1">
      <c r="B6" s="11"/>
      <c r="D6" s="16" t="s">
        <v>14</v>
      </c>
      <c r="K6" s="81" t="s">
        <v>15</v>
      </c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R6" s="11"/>
      <c r="BS6" s="8" t="s">
        <v>6</v>
      </c>
    </row>
    <row r="7" spans="2:71" ht="12" customHeight="1">
      <c r="B7" s="11"/>
      <c r="D7" s="17" t="s">
        <v>16</v>
      </c>
      <c r="K7" s="15" t="s">
        <v>1</v>
      </c>
      <c r="AK7" s="17" t="s">
        <v>17</v>
      </c>
      <c r="AN7" s="15" t="s">
        <v>1</v>
      </c>
      <c r="AR7" s="11"/>
      <c r="BS7" s="8" t="s">
        <v>6</v>
      </c>
    </row>
    <row r="8" spans="2:71" ht="12" customHeight="1">
      <c r="B8" s="11"/>
      <c r="D8" s="17" t="s">
        <v>18</v>
      </c>
      <c r="K8" s="15" t="s">
        <v>19</v>
      </c>
      <c r="AK8" s="17" t="s">
        <v>20</v>
      </c>
      <c r="AN8" s="15" t="s">
        <v>21</v>
      </c>
      <c r="AR8" s="11"/>
      <c r="BS8" s="8" t="s">
        <v>6</v>
      </c>
    </row>
    <row r="9" spans="2:71" ht="14.45" customHeight="1">
      <c r="B9" s="11"/>
      <c r="AR9" s="11"/>
      <c r="BS9" s="8" t="s">
        <v>6</v>
      </c>
    </row>
    <row r="10" spans="2:71" ht="12" customHeight="1">
      <c r="B10" s="11"/>
      <c r="D10" s="17" t="s">
        <v>22</v>
      </c>
      <c r="AK10" s="17" t="s">
        <v>23</v>
      </c>
      <c r="AN10" s="15" t="s">
        <v>24</v>
      </c>
      <c r="AR10" s="11"/>
      <c r="BS10" s="8" t="s">
        <v>6</v>
      </c>
    </row>
    <row r="11" spans="2:71" ht="18.4" customHeight="1">
      <c r="B11" s="11"/>
      <c r="E11" s="15" t="s">
        <v>25</v>
      </c>
      <c r="AK11" s="17" t="s">
        <v>26</v>
      </c>
      <c r="AN11" s="15" t="s">
        <v>27</v>
      </c>
      <c r="AR11" s="11"/>
      <c r="BS11" s="8" t="s">
        <v>6</v>
      </c>
    </row>
    <row r="12" spans="2:71" ht="6.95" customHeight="1">
      <c r="B12" s="11"/>
      <c r="AR12" s="11"/>
      <c r="BS12" s="8" t="s">
        <v>6</v>
      </c>
    </row>
    <row r="13" spans="2:71" ht="12" customHeight="1">
      <c r="B13" s="11"/>
      <c r="D13" s="17" t="s">
        <v>28</v>
      </c>
      <c r="AK13" s="17" t="s">
        <v>23</v>
      </c>
      <c r="AN13" s="15" t="s">
        <v>1</v>
      </c>
      <c r="AR13" s="11"/>
      <c r="BS13" s="8" t="s">
        <v>6</v>
      </c>
    </row>
    <row r="14" spans="2:71" ht="12.75">
      <c r="B14" s="11"/>
      <c r="E14" s="15" t="s">
        <v>29</v>
      </c>
      <c r="AK14" s="17" t="s">
        <v>26</v>
      </c>
      <c r="AN14" s="15" t="s">
        <v>1</v>
      </c>
      <c r="AR14" s="11"/>
      <c r="BS14" s="8" t="s">
        <v>6</v>
      </c>
    </row>
    <row r="15" spans="2:71" ht="6.95" customHeight="1">
      <c r="B15" s="11"/>
      <c r="AR15" s="11"/>
      <c r="BS15" s="8" t="s">
        <v>3</v>
      </c>
    </row>
    <row r="16" spans="2:71" ht="12" customHeight="1">
      <c r="B16" s="11"/>
      <c r="D16" s="17" t="s">
        <v>30</v>
      </c>
      <c r="AK16" s="17" t="s">
        <v>23</v>
      </c>
      <c r="AN16" s="15" t="s">
        <v>31</v>
      </c>
      <c r="AR16" s="11"/>
      <c r="BS16" s="8" t="s">
        <v>3</v>
      </c>
    </row>
    <row r="17" spans="2:71" ht="18.4" customHeight="1">
      <c r="B17" s="11"/>
      <c r="E17" s="15" t="s">
        <v>32</v>
      </c>
      <c r="AK17" s="17" t="s">
        <v>26</v>
      </c>
      <c r="AN17" s="15" t="s">
        <v>33</v>
      </c>
      <c r="AR17" s="11"/>
      <c r="BS17" s="8" t="s">
        <v>34</v>
      </c>
    </row>
    <row r="18" spans="2:71" ht="6.95" customHeight="1">
      <c r="B18" s="11"/>
      <c r="AR18" s="11"/>
      <c r="BS18" s="8" t="s">
        <v>6</v>
      </c>
    </row>
    <row r="19" spans="2:71" ht="12" customHeight="1">
      <c r="B19" s="11"/>
      <c r="D19" s="17" t="s">
        <v>35</v>
      </c>
      <c r="AK19" s="17" t="s">
        <v>23</v>
      </c>
      <c r="AN19" s="15" t="s">
        <v>31</v>
      </c>
      <c r="AR19" s="11"/>
      <c r="BS19" s="8" t="s">
        <v>6</v>
      </c>
    </row>
    <row r="20" spans="2:71" ht="18.4" customHeight="1">
      <c r="B20" s="11"/>
      <c r="E20" s="15" t="s">
        <v>32</v>
      </c>
      <c r="AK20" s="17" t="s">
        <v>26</v>
      </c>
      <c r="AN20" s="15" t="s">
        <v>33</v>
      </c>
      <c r="AR20" s="11"/>
      <c r="BS20" s="8" t="s">
        <v>34</v>
      </c>
    </row>
    <row r="21" spans="2:44" ht="6.95" customHeight="1">
      <c r="B21" s="11"/>
      <c r="AR21" s="11"/>
    </row>
    <row r="22" spans="2:44" ht="12" customHeight="1">
      <c r="B22" s="11"/>
      <c r="D22" s="17" t="s">
        <v>36</v>
      </c>
      <c r="AR22" s="11"/>
    </row>
    <row r="23" spans="2:44" ht="16.5" customHeight="1">
      <c r="B23" s="11"/>
      <c r="E23" s="83" t="s">
        <v>1</v>
      </c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R23" s="11"/>
    </row>
    <row r="24" spans="2:44" ht="6.95" customHeight="1">
      <c r="B24" s="11"/>
      <c r="AR24" s="11"/>
    </row>
    <row r="25" spans="2:44" ht="6.95" customHeight="1">
      <c r="B25" s="11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R25" s="11"/>
    </row>
    <row r="26" spans="2:44" s="1" customFormat="1" ht="25.9" customHeight="1">
      <c r="B26" s="19"/>
      <c r="D26" s="20" t="s">
        <v>37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84">
        <f>ROUND(AG94,2)</f>
        <v>0</v>
      </c>
      <c r="AL26" s="85"/>
      <c r="AM26" s="85"/>
      <c r="AN26" s="85"/>
      <c r="AO26" s="85"/>
      <c r="AR26" s="19"/>
    </row>
    <row r="27" spans="2:44" s="1" customFormat="1" ht="6.95" customHeight="1">
      <c r="B27" s="19"/>
      <c r="AR27" s="19"/>
    </row>
    <row r="28" spans="2:44" s="1" customFormat="1" ht="12.75">
      <c r="B28" s="19"/>
      <c r="L28" s="78" t="s">
        <v>38</v>
      </c>
      <c r="M28" s="78"/>
      <c r="N28" s="78"/>
      <c r="O28" s="78"/>
      <c r="P28" s="78"/>
      <c r="W28" s="78" t="s">
        <v>39</v>
      </c>
      <c r="X28" s="78"/>
      <c r="Y28" s="78"/>
      <c r="Z28" s="78"/>
      <c r="AA28" s="78"/>
      <c r="AB28" s="78"/>
      <c r="AC28" s="78"/>
      <c r="AD28" s="78"/>
      <c r="AE28" s="78"/>
      <c r="AK28" s="78" t="s">
        <v>40</v>
      </c>
      <c r="AL28" s="78"/>
      <c r="AM28" s="78"/>
      <c r="AN28" s="78"/>
      <c r="AO28" s="78"/>
      <c r="AR28" s="19"/>
    </row>
    <row r="29" spans="2:44" s="2" customFormat="1" ht="14.45" customHeight="1">
      <c r="B29" s="22"/>
      <c r="D29" s="17" t="s">
        <v>41</v>
      </c>
      <c r="F29" s="17" t="s">
        <v>42</v>
      </c>
      <c r="L29" s="77">
        <v>0.21</v>
      </c>
      <c r="M29" s="76"/>
      <c r="N29" s="76"/>
      <c r="O29" s="76"/>
      <c r="P29" s="76"/>
      <c r="W29" s="75">
        <f>ROUND(AZ94,2)</f>
        <v>0</v>
      </c>
      <c r="X29" s="76"/>
      <c r="Y29" s="76"/>
      <c r="Z29" s="76"/>
      <c r="AA29" s="76"/>
      <c r="AB29" s="76"/>
      <c r="AC29" s="76"/>
      <c r="AD29" s="76"/>
      <c r="AE29" s="76"/>
      <c r="AK29" s="75">
        <f>ROUND(AV94,2)</f>
        <v>0</v>
      </c>
      <c r="AL29" s="76"/>
      <c r="AM29" s="76"/>
      <c r="AN29" s="76"/>
      <c r="AO29" s="76"/>
      <c r="AR29" s="22"/>
    </row>
    <row r="30" spans="2:44" s="2" customFormat="1" ht="14.45" customHeight="1">
      <c r="B30" s="22"/>
      <c r="F30" s="17" t="s">
        <v>43</v>
      </c>
      <c r="L30" s="77">
        <v>0.15</v>
      </c>
      <c r="M30" s="76"/>
      <c r="N30" s="76"/>
      <c r="O30" s="76"/>
      <c r="P30" s="76"/>
      <c r="W30" s="75">
        <f>ROUND(BA94,2)</f>
        <v>0</v>
      </c>
      <c r="X30" s="76"/>
      <c r="Y30" s="76"/>
      <c r="Z30" s="76"/>
      <c r="AA30" s="76"/>
      <c r="AB30" s="76"/>
      <c r="AC30" s="76"/>
      <c r="AD30" s="76"/>
      <c r="AE30" s="76"/>
      <c r="AK30" s="75">
        <f>ROUND(AW94,2)</f>
        <v>0</v>
      </c>
      <c r="AL30" s="76"/>
      <c r="AM30" s="76"/>
      <c r="AN30" s="76"/>
      <c r="AO30" s="76"/>
      <c r="AR30" s="22"/>
    </row>
    <row r="31" spans="2:44" s="2" customFormat="1" ht="14.45" customHeight="1" hidden="1">
      <c r="B31" s="22"/>
      <c r="F31" s="17" t="s">
        <v>44</v>
      </c>
      <c r="L31" s="77">
        <v>0.21</v>
      </c>
      <c r="M31" s="76"/>
      <c r="N31" s="76"/>
      <c r="O31" s="76"/>
      <c r="P31" s="76"/>
      <c r="W31" s="75">
        <f>ROUND(BB94,2)</f>
        <v>0</v>
      </c>
      <c r="X31" s="76"/>
      <c r="Y31" s="76"/>
      <c r="Z31" s="76"/>
      <c r="AA31" s="76"/>
      <c r="AB31" s="76"/>
      <c r="AC31" s="76"/>
      <c r="AD31" s="76"/>
      <c r="AE31" s="76"/>
      <c r="AK31" s="75">
        <v>0</v>
      </c>
      <c r="AL31" s="76"/>
      <c r="AM31" s="76"/>
      <c r="AN31" s="76"/>
      <c r="AO31" s="76"/>
      <c r="AR31" s="22"/>
    </row>
    <row r="32" spans="2:44" s="2" customFormat="1" ht="14.45" customHeight="1" hidden="1">
      <c r="B32" s="22"/>
      <c r="F32" s="17" t="s">
        <v>45</v>
      </c>
      <c r="L32" s="77">
        <v>0.15</v>
      </c>
      <c r="M32" s="76"/>
      <c r="N32" s="76"/>
      <c r="O32" s="76"/>
      <c r="P32" s="76"/>
      <c r="W32" s="75">
        <f>ROUND(BC94,2)</f>
        <v>0</v>
      </c>
      <c r="X32" s="76"/>
      <c r="Y32" s="76"/>
      <c r="Z32" s="76"/>
      <c r="AA32" s="76"/>
      <c r="AB32" s="76"/>
      <c r="AC32" s="76"/>
      <c r="AD32" s="76"/>
      <c r="AE32" s="76"/>
      <c r="AK32" s="75">
        <v>0</v>
      </c>
      <c r="AL32" s="76"/>
      <c r="AM32" s="76"/>
      <c r="AN32" s="76"/>
      <c r="AO32" s="76"/>
      <c r="AR32" s="22"/>
    </row>
    <row r="33" spans="2:44" s="2" customFormat="1" ht="14.45" customHeight="1" hidden="1">
      <c r="B33" s="22"/>
      <c r="F33" s="17" t="s">
        <v>46</v>
      </c>
      <c r="L33" s="77">
        <v>0</v>
      </c>
      <c r="M33" s="76"/>
      <c r="N33" s="76"/>
      <c r="O33" s="76"/>
      <c r="P33" s="76"/>
      <c r="W33" s="75">
        <f>ROUND(BD94,2)</f>
        <v>0</v>
      </c>
      <c r="X33" s="76"/>
      <c r="Y33" s="76"/>
      <c r="Z33" s="76"/>
      <c r="AA33" s="76"/>
      <c r="AB33" s="76"/>
      <c r="AC33" s="76"/>
      <c r="AD33" s="76"/>
      <c r="AE33" s="76"/>
      <c r="AK33" s="75">
        <v>0</v>
      </c>
      <c r="AL33" s="76"/>
      <c r="AM33" s="76"/>
      <c r="AN33" s="76"/>
      <c r="AO33" s="76"/>
      <c r="AR33" s="22"/>
    </row>
    <row r="34" spans="2:44" s="1" customFormat="1" ht="6.95" customHeight="1">
      <c r="B34" s="19"/>
      <c r="AR34" s="19"/>
    </row>
    <row r="35" spans="2:44" s="1" customFormat="1" ht="25.9" customHeight="1">
      <c r="B35" s="19"/>
      <c r="C35" s="23"/>
      <c r="D35" s="24" t="s">
        <v>47</v>
      </c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6" t="s">
        <v>48</v>
      </c>
      <c r="U35" s="25"/>
      <c r="V35" s="25"/>
      <c r="W35" s="25"/>
      <c r="X35" s="71" t="s">
        <v>49</v>
      </c>
      <c r="Y35" s="72"/>
      <c r="Z35" s="72"/>
      <c r="AA35" s="72"/>
      <c r="AB35" s="72"/>
      <c r="AC35" s="25"/>
      <c r="AD35" s="25"/>
      <c r="AE35" s="25"/>
      <c r="AF35" s="25"/>
      <c r="AG35" s="25"/>
      <c r="AH35" s="25"/>
      <c r="AI35" s="25"/>
      <c r="AJ35" s="25"/>
      <c r="AK35" s="73">
        <f>SUM(AK26:AK33)</f>
        <v>0</v>
      </c>
      <c r="AL35" s="72"/>
      <c r="AM35" s="72"/>
      <c r="AN35" s="72"/>
      <c r="AO35" s="74"/>
      <c r="AP35" s="23"/>
      <c r="AQ35" s="23"/>
      <c r="AR35" s="19"/>
    </row>
    <row r="36" spans="2:44" s="1" customFormat="1" ht="6.95" customHeight="1">
      <c r="B36" s="19"/>
      <c r="AR36" s="19"/>
    </row>
    <row r="37" spans="2:44" s="1" customFormat="1" ht="14.45" customHeight="1">
      <c r="B37" s="19"/>
      <c r="AR37" s="19"/>
    </row>
    <row r="38" spans="2:44" ht="14.45" customHeight="1">
      <c r="B38" s="11"/>
      <c r="AR38" s="11"/>
    </row>
    <row r="39" spans="2:44" ht="14.45" customHeight="1">
      <c r="B39" s="11"/>
      <c r="AR39" s="11"/>
    </row>
    <row r="40" spans="2:44" ht="14.45" customHeight="1">
      <c r="B40" s="11"/>
      <c r="AR40" s="11"/>
    </row>
    <row r="41" spans="2:44" ht="14.45" customHeight="1">
      <c r="B41" s="11"/>
      <c r="AR41" s="11"/>
    </row>
    <row r="42" spans="2:44" ht="14.45" customHeight="1">
      <c r="B42" s="11"/>
      <c r="AR42" s="11"/>
    </row>
    <row r="43" spans="2:44" ht="14.45" customHeight="1">
      <c r="B43" s="11"/>
      <c r="AR43" s="11"/>
    </row>
    <row r="44" spans="2:44" ht="14.45" customHeight="1">
      <c r="B44" s="11"/>
      <c r="AR44" s="11"/>
    </row>
    <row r="45" spans="2:44" ht="14.45" customHeight="1">
      <c r="B45" s="11"/>
      <c r="AR45" s="11"/>
    </row>
    <row r="46" spans="2:44" ht="14.45" customHeight="1">
      <c r="B46" s="11"/>
      <c r="AR46" s="11"/>
    </row>
    <row r="47" spans="2:44" ht="14.45" customHeight="1">
      <c r="B47" s="11"/>
      <c r="AR47" s="11"/>
    </row>
    <row r="48" spans="2:44" ht="14.45" customHeight="1">
      <c r="B48" s="11"/>
      <c r="AR48" s="11"/>
    </row>
    <row r="49" spans="2:44" s="1" customFormat="1" ht="14.45" customHeight="1">
      <c r="B49" s="19"/>
      <c r="D49" s="27" t="s">
        <v>50</v>
      </c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7" t="s">
        <v>51</v>
      </c>
      <c r="AI49" s="28"/>
      <c r="AJ49" s="28"/>
      <c r="AK49" s="28"/>
      <c r="AL49" s="28"/>
      <c r="AM49" s="28"/>
      <c r="AN49" s="28"/>
      <c r="AO49" s="28"/>
      <c r="AR49" s="19"/>
    </row>
    <row r="50" spans="2:44" ht="12">
      <c r="B50" s="11"/>
      <c r="AR50" s="11"/>
    </row>
    <row r="51" spans="2:44" ht="12">
      <c r="B51" s="11"/>
      <c r="AR51" s="11"/>
    </row>
    <row r="52" spans="2:44" ht="12">
      <c r="B52" s="11"/>
      <c r="AR52" s="11"/>
    </row>
    <row r="53" spans="2:44" ht="12">
      <c r="B53" s="11"/>
      <c r="AR53" s="11"/>
    </row>
    <row r="54" spans="2:44" ht="12">
      <c r="B54" s="11"/>
      <c r="AR54" s="11"/>
    </row>
    <row r="55" spans="2:44" ht="12">
      <c r="B55" s="11"/>
      <c r="AR55" s="11"/>
    </row>
    <row r="56" spans="2:44" ht="12">
      <c r="B56" s="11"/>
      <c r="AR56" s="11"/>
    </row>
    <row r="57" spans="2:44" ht="12">
      <c r="B57" s="11"/>
      <c r="AR57" s="11"/>
    </row>
    <row r="58" spans="2:44" ht="12">
      <c r="B58" s="11"/>
      <c r="AR58" s="11"/>
    </row>
    <row r="59" spans="2:44" ht="12">
      <c r="B59" s="11"/>
      <c r="AR59" s="11"/>
    </row>
    <row r="60" spans="2:44" s="1" customFormat="1" ht="12.75">
      <c r="B60" s="19"/>
      <c r="D60" s="29" t="s">
        <v>52</v>
      </c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9" t="s">
        <v>53</v>
      </c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9" t="s">
        <v>52</v>
      </c>
      <c r="AI60" s="21"/>
      <c r="AJ60" s="21"/>
      <c r="AK60" s="21"/>
      <c r="AL60" s="21"/>
      <c r="AM60" s="29" t="s">
        <v>53</v>
      </c>
      <c r="AN60" s="21"/>
      <c r="AO60" s="21"/>
      <c r="AR60" s="19"/>
    </row>
    <row r="61" spans="2:44" ht="12">
      <c r="B61" s="11"/>
      <c r="AR61" s="11"/>
    </row>
    <row r="62" spans="2:44" ht="12">
      <c r="B62" s="11"/>
      <c r="AR62" s="11"/>
    </row>
    <row r="63" spans="2:44" ht="12">
      <c r="B63" s="11"/>
      <c r="AR63" s="11"/>
    </row>
    <row r="64" spans="2:44" s="1" customFormat="1" ht="12.75">
      <c r="B64" s="19"/>
      <c r="D64" s="27" t="s">
        <v>54</v>
      </c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7" t="s">
        <v>55</v>
      </c>
      <c r="AI64" s="28"/>
      <c r="AJ64" s="28"/>
      <c r="AK64" s="28"/>
      <c r="AL64" s="28"/>
      <c r="AM64" s="28"/>
      <c r="AN64" s="28"/>
      <c r="AO64" s="28"/>
      <c r="AR64" s="19"/>
    </row>
    <row r="65" spans="2:44" ht="12">
      <c r="B65" s="11"/>
      <c r="AR65" s="11"/>
    </row>
    <row r="66" spans="2:44" ht="12">
      <c r="B66" s="11"/>
      <c r="AR66" s="11"/>
    </row>
    <row r="67" spans="2:44" ht="12">
      <c r="B67" s="11"/>
      <c r="AR67" s="11"/>
    </row>
    <row r="68" spans="2:44" ht="12">
      <c r="B68" s="11"/>
      <c r="AR68" s="11"/>
    </row>
    <row r="69" spans="2:44" ht="12">
      <c r="B69" s="11"/>
      <c r="AR69" s="11"/>
    </row>
    <row r="70" spans="2:44" ht="12">
      <c r="B70" s="11"/>
      <c r="AR70" s="11"/>
    </row>
    <row r="71" spans="2:44" ht="12">
      <c r="B71" s="11"/>
      <c r="AR71" s="11"/>
    </row>
    <row r="72" spans="2:44" ht="12">
      <c r="B72" s="11"/>
      <c r="AR72" s="11"/>
    </row>
    <row r="73" spans="2:44" ht="12">
      <c r="B73" s="11"/>
      <c r="AR73" s="11"/>
    </row>
    <row r="74" spans="2:44" ht="12">
      <c r="B74" s="11"/>
      <c r="AR74" s="11"/>
    </row>
    <row r="75" spans="2:44" s="1" customFormat="1" ht="12.75">
      <c r="B75" s="19"/>
      <c r="D75" s="29" t="s">
        <v>52</v>
      </c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9" t="s">
        <v>53</v>
      </c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9" t="s">
        <v>52</v>
      </c>
      <c r="AI75" s="21"/>
      <c r="AJ75" s="21"/>
      <c r="AK75" s="21"/>
      <c r="AL75" s="21"/>
      <c r="AM75" s="29" t="s">
        <v>53</v>
      </c>
      <c r="AN75" s="21"/>
      <c r="AO75" s="21"/>
      <c r="AR75" s="19"/>
    </row>
    <row r="76" spans="2:44" s="1" customFormat="1" ht="12">
      <c r="B76" s="19"/>
      <c r="AR76" s="19"/>
    </row>
    <row r="77" spans="2:44" s="1" customFormat="1" ht="6.95" customHeight="1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19"/>
    </row>
    <row r="81" spans="2:44" s="1" customFormat="1" ht="6.95" customHeight="1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19"/>
    </row>
    <row r="82" spans="2:44" s="1" customFormat="1" ht="24.95" customHeight="1">
      <c r="B82" s="19"/>
      <c r="C82" s="12" t="s">
        <v>56</v>
      </c>
      <c r="AR82" s="19"/>
    </row>
    <row r="83" spans="2:44" s="1" customFormat="1" ht="6.95" customHeight="1">
      <c r="B83" s="19"/>
      <c r="AR83" s="19"/>
    </row>
    <row r="84" spans="2:44" s="3" customFormat="1" ht="12" customHeight="1">
      <c r="B84" s="34"/>
      <c r="C84" s="17" t="s">
        <v>12</v>
      </c>
      <c r="L84" s="3" t="str">
        <f>K5</f>
        <v>1900403b</v>
      </c>
      <c r="AR84" s="34"/>
    </row>
    <row r="85" spans="2:44" s="4" customFormat="1" ht="36.95" customHeight="1">
      <c r="B85" s="35"/>
      <c r="C85" s="36" t="s">
        <v>14</v>
      </c>
      <c r="L85" s="96" t="str">
        <f>K6</f>
        <v>Oprava chodníku v Máchově ulici v Dačicích</v>
      </c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R85" s="35"/>
    </row>
    <row r="86" spans="2:44" s="1" customFormat="1" ht="6.95" customHeight="1">
      <c r="B86" s="19"/>
      <c r="AR86" s="19"/>
    </row>
    <row r="87" spans="2:44" s="1" customFormat="1" ht="12" customHeight="1">
      <c r="B87" s="19"/>
      <c r="C87" s="17" t="s">
        <v>18</v>
      </c>
      <c r="L87" s="37" t="str">
        <f>IF(K8="","",K8)</f>
        <v>Dačice</v>
      </c>
      <c r="AI87" s="17" t="s">
        <v>20</v>
      </c>
      <c r="AM87" s="98" t="str">
        <f>IF(AN8="","",AN8)</f>
        <v>10. 5. 2019</v>
      </c>
      <c r="AN87" s="98"/>
      <c r="AR87" s="19"/>
    </row>
    <row r="88" spans="2:44" s="1" customFormat="1" ht="6.95" customHeight="1">
      <c r="B88" s="19"/>
      <c r="AR88" s="19"/>
    </row>
    <row r="89" spans="2:56" s="1" customFormat="1" ht="27.95" customHeight="1">
      <c r="B89" s="19"/>
      <c r="C89" s="17" t="s">
        <v>22</v>
      </c>
      <c r="L89" s="3" t="str">
        <f>IF(E11="","",E11)</f>
        <v>Město Dačice</v>
      </c>
      <c r="AI89" s="17" t="s">
        <v>30</v>
      </c>
      <c r="AM89" s="99" t="str">
        <f>IF(E17="","",E17)</f>
        <v>Agroprojekt Jihlava, spol. s. r. o.</v>
      </c>
      <c r="AN89" s="100"/>
      <c r="AO89" s="100"/>
      <c r="AP89" s="100"/>
      <c r="AR89" s="19"/>
      <c r="AS89" s="101" t="s">
        <v>57</v>
      </c>
      <c r="AT89" s="102"/>
      <c r="AU89" s="38"/>
      <c r="AV89" s="38"/>
      <c r="AW89" s="38"/>
      <c r="AX89" s="38"/>
      <c r="AY89" s="38"/>
      <c r="AZ89" s="38"/>
      <c r="BA89" s="38"/>
      <c r="BB89" s="38"/>
      <c r="BC89" s="38"/>
      <c r="BD89" s="39"/>
    </row>
    <row r="90" spans="2:56" s="1" customFormat="1" ht="27.95" customHeight="1">
      <c r="B90" s="19"/>
      <c r="C90" s="17" t="s">
        <v>28</v>
      </c>
      <c r="L90" s="3" t="str">
        <f>IF(E14="","",E14)</f>
        <v xml:space="preserve"> </v>
      </c>
      <c r="AI90" s="17" t="s">
        <v>35</v>
      </c>
      <c r="AM90" s="99" t="str">
        <f>IF(E20="","",E20)</f>
        <v>Agroprojekt Jihlava, spol. s. r. o.</v>
      </c>
      <c r="AN90" s="100"/>
      <c r="AO90" s="100"/>
      <c r="AP90" s="100"/>
      <c r="AR90" s="19"/>
      <c r="AS90" s="103"/>
      <c r="AT90" s="104"/>
      <c r="AU90" s="40"/>
      <c r="AV90" s="40"/>
      <c r="AW90" s="40"/>
      <c r="AX90" s="40"/>
      <c r="AY90" s="40"/>
      <c r="AZ90" s="40"/>
      <c r="BA90" s="40"/>
      <c r="BB90" s="40"/>
      <c r="BC90" s="40"/>
      <c r="BD90" s="41"/>
    </row>
    <row r="91" spans="2:56" s="1" customFormat="1" ht="10.9" customHeight="1">
      <c r="B91" s="19"/>
      <c r="AR91" s="19"/>
      <c r="AS91" s="103"/>
      <c r="AT91" s="104"/>
      <c r="AU91" s="40"/>
      <c r="AV91" s="40"/>
      <c r="AW91" s="40"/>
      <c r="AX91" s="40"/>
      <c r="AY91" s="40"/>
      <c r="AZ91" s="40"/>
      <c r="BA91" s="40"/>
      <c r="BB91" s="40"/>
      <c r="BC91" s="40"/>
      <c r="BD91" s="41"/>
    </row>
    <row r="92" spans="2:56" s="1" customFormat="1" ht="29.25" customHeight="1">
      <c r="B92" s="19"/>
      <c r="C92" s="86" t="s">
        <v>58</v>
      </c>
      <c r="D92" s="87"/>
      <c r="E92" s="87"/>
      <c r="F92" s="87"/>
      <c r="G92" s="87"/>
      <c r="H92" s="42"/>
      <c r="I92" s="88" t="s">
        <v>59</v>
      </c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9" t="s">
        <v>60</v>
      </c>
      <c r="AH92" s="87"/>
      <c r="AI92" s="87"/>
      <c r="AJ92" s="87"/>
      <c r="AK92" s="87"/>
      <c r="AL92" s="87"/>
      <c r="AM92" s="87"/>
      <c r="AN92" s="88" t="s">
        <v>61</v>
      </c>
      <c r="AO92" s="87"/>
      <c r="AP92" s="90"/>
      <c r="AQ92" s="43" t="s">
        <v>62</v>
      </c>
      <c r="AR92" s="19"/>
      <c r="AS92" s="44" t="s">
        <v>63</v>
      </c>
      <c r="AT92" s="45" t="s">
        <v>64</v>
      </c>
      <c r="AU92" s="45" t="s">
        <v>65</v>
      </c>
      <c r="AV92" s="45" t="s">
        <v>66</v>
      </c>
      <c r="AW92" s="45" t="s">
        <v>67</v>
      </c>
      <c r="AX92" s="45" t="s">
        <v>68</v>
      </c>
      <c r="AY92" s="45" t="s">
        <v>69</v>
      </c>
      <c r="AZ92" s="45" t="s">
        <v>70</v>
      </c>
      <c r="BA92" s="45" t="s">
        <v>71</v>
      </c>
      <c r="BB92" s="45" t="s">
        <v>72</v>
      </c>
      <c r="BC92" s="45" t="s">
        <v>73</v>
      </c>
      <c r="BD92" s="46" t="s">
        <v>74</v>
      </c>
    </row>
    <row r="93" spans="2:56" s="1" customFormat="1" ht="10.9" customHeight="1">
      <c r="B93" s="19"/>
      <c r="AR93" s="19"/>
      <c r="AS93" s="47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9"/>
    </row>
    <row r="94" spans="2:90" s="5" customFormat="1" ht="32.45" customHeight="1">
      <c r="B94" s="48"/>
      <c r="C94" s="49" t="s">
        <v>75</v>
      </c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94">
        <f>ROUND(AG95,2)</f>
        <v>0</v>
      </c>
      <c r="AH94" s="94"/>
      <c r="AI94" s="94"/>
      <c r="AJ94" s="94"/>
      <c r="AK94" s="94"/>
      <c r="AL94" s="94"/>
      <c r="AM94" s="94"/>
      <c r="AN94" s="95">
        <f>SUM(AG94,AT94)</f>
        <v>0</v>
      </c>
      <c r="AO94" s="95"/>
      <c r="AP94" s="95"/>
      <c r="AQ94" s="51" t="s">
        <v>1</v>
      </c>
      <c r="AR94" s="48"/>
      <c r="AS94" s="52">
        <f>ROUND(AS95,2)</f>
        <v>0</v>
      </c>
      <c r="AT94" s="53">
        <f>ROUND(SUM(AV94:AW94),2)</f>
        <v>0</v>
      </c>
      <c r="AU94" s="54">
        <f>ROUND(AU95,5)</f>
        <v>1444.70468</v>
      </c>
      <c r="AV94" s="53">
        <f>ROUND(AZ94*L29,2)</f>
        <v>0</v>
      </c>
      <c r="AW94" s="53">
        <f>ROUND(BA94*L30,2)</f>
        <v>0</v>
      </c>
      <c r="AX94" s="53">
        <f>ROUND(BB94*L29,2)</f>
        <v>0</v>
      </c>
      <c r="AY94" s="53">
        <f>ROUND(BC94*L30,2)</f>
        <v>0</v>
      </c>
      <c r="AZ94" s="53">
        <f>ROUND(AZ95,2)</f>
        <v>0</v>
      </c>
      <c r="BA94" s="53">
        <f>ROUND(BA95,2)</f>
        <v>0</v>
      </c>
      <c r="BB94" s="53">
        <f>ROUND(BB95,2)</f>
        <v>0</v>
      </c>
      <c r="BC94" s="53">
        <f>ROUND(BC95,2)</f>
        <v>0</v>
      </c>
      <c r="BD94" s="55">
        <f>ROUND(BD95,2)</f>
        <v>0</v>
      </c>
      <c r="BS94" s="56" t="s">
        <v>76</v>
      </c>
      <c r="BT94" s="56" t="s">
        <v>77</v>
      </c>
      <c r="BU94" s="57" t="s">
        <v>78</v>
      </c>
      <c r="BV94" s="56" t="s">
        <v>79</v>
      </c>
      <c r="BW94" s="56" t="s">
        <v>4</v>
      </c>
      <c r="BX94" s="56" t="s">
        <v>80</v>
      </c>
      <c r="CL94" s="56" t="s">
        <v>1</v>
      </c>
    </row>
    <row r="95" spans="1:91" s="6" customFormat="1" ht="27" customHeight="1">
      <c r="A95" s="58" t="s">
        <v>81</v>
      </c>
      <c r="B95" s="59"/>
      <c r="C95" s="60"/>
      <c r="D95" s="93" t="s">
        <v>82</v>
      </c>
      <c r="E95" s="93"/>
      <c r="F95" s="93"/>
      <c r="G95" s="93"/>
      <c r="H95" s="93"/>
      <c r="I95" s="61"/>
      <c r="J95" s="93" t="s">
        <v>83</v>
      </c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1">
        <f>'IO 101 b - Oprava chodník...'!J30</f>
        <v>0</v>
      </c>
      <c r="AH95" s="92"/>
      <c r="AI95" s="92"/>
      <c r="AJ95" s="92"/>
      <c r="AK95" s="92"/>
      <c r="AL95" s="92"/>
      <c r="AM95" s="92"/>
      <c r="AN95" s="91">
        <f>SUM(AG95,AT95)</f>
        <v>0</v>
      </c>
      <c r="AO95" s="92"/>
      <c r="AP95" s="92"/>
      <c r="AQ95" s="62" t="s">
        <v>84</v>
      </c>
      <c r="AR95" s="59"/>
      <c r="AS95" s="63">
        <v>0</v>
      </c>
      <c r="AT95" s="64">
        <f>ROUND(SUM(AV95:AW95),2)</f>
        <v>0</v>
      </c>
      <c r="AU95" s="65">
        <f>'IO 101 b - Oprava chodník...'!P133</f>
        <v>1444.7046799999998</v>
      </c>
      <c r="AV95" s="64">
        <f>'IO 101 b - Oprava chodník...'!J33</f>
        <v>0</v>
      </c>
      <c r="AW95" s="64">
        <f>'IO 101 b - Oprava chodník...'!J34</f>
        <v>0</v>
      </c>
      <c r="AX95" s="64">
        <f>'IO 101 b - Oprava chodník...'!J35</f>
        <v>0</v>
      </c>
      <c r="AY95" s="64">
        <f>'IO 101 b - Oprava chodník...'!J36</f>
        <v>0</v>
      </c>
      <c r="AZ95" s="64">
        <f>'IO 101 b - Oprava chodník...'!F33</f>
        <v>0</v>
      </c>
      <c r="BA95" s="64">
        <f>'IO 101 b - Oprava chodník...'!F34</f>
        <v>0</v>
      </c>
      <c r="BB95" s="64">
        <f>'IO 101 b - Oprava chodník...'!F35</f>
        <v>0</v>
      </c>
      <c r="BC95" s="64">
        <f>'IO 101 b - Oprava chodník...'!F36</f>
        <v>0</v>
      </c>
      <c r="BD95" s="66">
        <f>'IO 101 b - Oprava chodník...'!F37</f>
        <v>0</v>
      </c>
      <c r="BT95" s="67" t="s">
        <v>85</v>
      </c>
      <c r="BV95" s="67" t="s">
        <v>79</v>
      </c>
      <c r="BW95" s="67" t="s">
        <v>86</v>
      </c>
      <c r="BX95" s="67" t="s">
        <v>4</v>
      </c>
      <c r="CL95" s="67" t="s">
        <v>1</v>
      </c>
      <c r="CM95" s="67" t="s">
        <v>87</v>
      </c>
    </row>
    <row r="96" spans="2:44" s="1" customFormat="1" ht="30" customHeight="1">
      <c r="B96" s="19"/>
      <c r="AR96" s="19"/>
    </row>
    <row r="97" spans="2:44" s="1" customFormat="1" ht="6.95" customHeight="1">
      <c r="B97" s="30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19"/>
    </row>
  </sheetData>
  <sheetProtection password="EA73" sheet="1" objects="1" scenarios="1"/>
  <mergeCells count="40"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K5:AO5"/>
    <mergeCell ref="K6:AO6"/>
    <mergeCell ref="AR2:BE2"/>
    <mergeCell ref="E23:AN23"/>
    <mergeCell ref="AK26:AO26"/>
    <mergeCell ref="L28:P28"/>
    <mergeCell ref="W28:AE28"/>
    <mergeCell ref="AK28:AO28"/>
    <mergeCell ref="AK29:AO29"/>
    <mergeCell ref="L29:P29"/>
    <mergeCell ref="X35:AB35"/>
    <mergeCell ref="AK35:AO35"/>
    <mergeCell ref="AK33:AO33"/>
    <mergeCell ref="L33:P33"/>
    <mergeCell ref="W29:AE29"/>
    <mergeCell ref="W32:AE32"/>
    <mergeCell ref="W30:AE30"/>
    <mergeCell ref="W31:AE31"/>
    <mergeCell ref="W33:AE33"/>
    <mergeCell ref="AK30:AO30"/>
    <mergeCell ref="L30:P30"/>
    <mergeCell ref="AK31:AO31"/>
    <mergeCell ref="L31:P31"/>
    <mergeCell ref="AK32:AO32"/>
    <mergeCell ref="L32:P32"/>
  </mergeCells>
  <hyperlinks>
    <hyperlink ref="A95" location="'IO 101 b - Oprava chodník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341"/>
  <sheetViews>
    <sheetView showGridLines="0" workbookViewId="0" topLeftCell="A56">
      <selection activeCell="F71" sqref="F71"/>
    </sheetView>
  </sheetViews>
  <sheetFormatPr defaultColWidth="9.140625" defaultRowHeight="12"/>
  <cols>
    <col min="1" max="1" width="8.28125" style="68" customWidth="1"/>
    <col min="2" max="2" width="1.7109375" style="68" customWidth="1"/>
    <col min="3" max="3" width="4.140625" style="68" customWidth="1"/>
    <col min="4" max="4" width="4.28125" style="68" customWidth="1"/>
    <col min="5" max="5" width="17.140625" style="68" customWidth="1"/>
    <col min="6" max="6" width="50.8515625" style="68" customWidth="1"/>
    <col min="7" max="7" width="7.00390625" style="68" customWidth="1"/>
    <col min="8" max="8" width="11.421875" style="68" customWidth="1"/>
    <col min="9" max="10" width="20.140625" style="68" customWidth="1"/>
    <col min="11" max="11" width="20.140625" style="68" hidden="1" customWidth="1"/>
    <col min="12" max="12" width="9.28125" style="68" customWidth="1"/>
    <col min="13" max="13" width="10.8515625" style="68" hidden="1" customWidth="1"/>
    <col min="14" max="14" width="9.28125" style="68" hidden="1" customWidth="1"/>
    <col min="15" max="20" width="14.140625" style="68" hidden="1" customWidth="1"/>
    <col min="21" max="21" width="16.28125" style="68" hidden="1" customWidth="1"/>
    <col min="22" max="22" width="12.28125" style="68" customWidth="1"/>
    <col min="23" max="23" width="16.28125" style="68" customWidth="1"/>
    <col min="24" max="24" width="12.28125" style="68" customWidth="1"/>
    <col min="25" max="25" width="15.00390625" style="68" customWidth="1"/>
    <col min="26" max="26" width="11.00390625" style="68" customWidth="1"/>
    <col min="27" max="27" width="15.00390625" style="68" customWidth="1"/>
    <col min="28" max="28" width="16.28125" style="68" customWidth="1"/>
    <col min="29" max="29" width="11.00390625" style="68" customWidth="1"/>
    <col min="30" max="30" width="15.00390625" style="68" customWidth="1"/>
    <col min="31" max="31" width="16.28125" style="68" customWidth="1"/>
    <col min="32" max="43" width="9.28125" style="68" customWidth="1"/>
    <col min="44" max="65" width="9.28125" style="68" hidden="1" customWidth="1"/>
    <col min="66" max="16384" width="9.28125" style="68" customWidth="1"/>
  </cols>
  <sheetData>
    <row r="1" ht="12"/>
    <row r="2" spans="12:46" ht="36.95" customHeight="1">
      <c r="L2" s="105" t="s">
        <v>5</v>
      </c>
      <c r="M2" s="106"/>
      <c r="N2" s="106"/>
      <c r="O2" s="106"/>
      <c r="P2" s="106"/>
      <c r="Q2" s="106"/>
      <c r="R2" s="106"/>
      <c r="S2" s="106"/>
      <c r="T2" s="106"/>
      <c r="U2" s="106"/>
      <c r="V2" s="106"/>
      <c r="AT2" s="107" t="s">
        <v>86</v>
      </c>
    </row>
    <row r="3" spans="2:46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110"/>
      <c r="AT3" s="107" t="s">
        <v>87</v>
      </c>
    </row>
    <row r="4" spans="2:46" ht="24.95" customHeight="1">
      <c r="B4" s="110"/>
      <c r="D4" s="111" t="s">
        <v>88</v>
      </c>
      <c r="L4" s="110"/>
      <c r="M4" s="112" t="s">
        <v>10</v>
      </c>
      <c r="AT4" s="107" t="s">
        <v>3</v>
      </c>
    </row>
    <row r="5" spans="2:12" ht="6.95" customHeight="1">
      <c r="B5" s="110"/>
      <c r="L5" s="110"/>
    </row>
    <row r="6" spans="2:12" ht="12" customHeight="1">
      <c r="B6" s="110"/>
      <c r="D6" s="113" t="s">
        <v>14</v>
      </c>
      <c r="L6" s="110"/>
    </row>
    <row r="7" spans="2:12" ht="16.5" customHeight="1">
      <c r="B7" s="110"/>
      <c r="E7" s="114" t="str">
        <f>'Rekapitulace stavby'!K6</f>
        <v>Oprava chodníku v Máchově ulici v Dačicích</v>
      </c>
      <c r="F7" s="115"/>
      <c r="G7" s="115"/>
      <c r="H7" s="115"/>
      <c r="L7" s="110"/>
    </row>
    <row r="8" spans="2:12" s="116" customFormat="1" ht="12" customHeight="1">
      <c r="B8" s="117"/>
      <c r="D8" s="113" t="s">
        <v>89</v>
      </c>
      <c r="L8" s="117"/>
    </row>
    <row r="9" spans="2:12" s="116" customFormat="1" ht="36.95" customHeight="1">
      <c r="B9" s="117"/>
      <c r="E9" s="118" t="s">
        <v>90</v>
      </c>
      <c r="F9" s="119"/>
      <c r="G9" s="119"/>
      <c r="H9" s="119"/>
      <c r="L9" s="117"/>
    </row>
    <row r="10" spans="2:12" s="116" customFormat="1" ht="12">
      <c r="B10" s="117"/>
      <c r="L10" s="117"/>
    </row>
    <row r="11" spans="2:12" s="116" customFormat="1" ht="12" customHeight="1">
      <c r="B11" s="117"/>
      <c r="D11" s="113" t="s">
        <v>16</v>
      </c>
      <c r="F11" s="120" t="s">
        <v>1</v>
      </c>
      <c r="I11" s="113" t="s">
        <v>17</v>
      </c>
      <c r="J11" s="120" t="s">
        <v>1</v>
      </c>
      <c r="L11" s="117"/>
    </row>
    <row r="12" spans="2:12" s="116" customFormat="1" ht="12" customHeight="1">
      <c r="B12" s="117"/>
      <c r="D12" s="113" t="s">
        <v>18</v>
      </c>
      <c r="F12" s="120" t="s">
        <v>19</v>
      </c>
      <c r="I12" s="113" t="s">
        <v>20</v>
      </c>
      <c r="J12" s="121" t="str">
        <f>'Rekapitulace stavby'!AN8</f>
        <v>10. 5. 2019</v>
      </c>
      <c r="L12" s="117"/>
    </row>
    <row r="13" spans="2:12" s="116" customFormat="1" ht="10.9" customHeight="1">
      <c r="B13" s="117"/>
      <c r="L13" s="117"/>
    </row>
    <row r="14" spans="2:12" s="116" customFormat="1" ht="12" customHeight="1">
      <c r="B14" s="117"/>
      <c r="D14" s="113" t="s">
        <v>22</v>
      </c>
      <c r="I14" s="113" t="s">
        <v>23</v>
      </c>
      <c r="J14" s="120" t="s">
        <v>24</v>
      </c>
      <c r="L14" s="117"/>
    </row>
    <row r="15" spans="2:12" s="116" customFormat="1" ht="18" customHeight="1">
      <c r="B15" s="117"/>
      <c r="E15" s="120" t="s">
        <v>91</v>
      </c>
      <c r="I15" s="113" t="s">
        <v>26</v>
      </c>
      <c r="J15" s="120" t="s">
        <v>27</v>
      </c>
      <c r="L15" s="117"/>
    </row>
    <row r="16" spans="2:12" s="116" customFormat="1" ht="6.95" customHeight="1">
      <c r="B16" s="117"/>
      <c r="L16" s="117"/>
    </row>
    <row r="17" spans="2:12" s="116" customFormat="1" ht="12" customHeight="1">
      <c r="B17" s="117"/>
      <c r="D17" s="113" t="s">
        <v>28</v>
      </c>
      <c r="I17" s="113" t="s">
        <v>23</v>
      </c>
      <c r="J17" s="120" t="str">
        <f>'Rekapitulace stavby'!AN13</f>
        <v/>
      </c>
      <c r="L17" s="117"/>
    </row>
    <row r="18" spans="2:12" s="116" customFormat="1" ht="18" customHeight="1">
      <c r="B18" s="117"/>
      <c r="E18" s="122" t="str">
        <f>'Rekapitulace stavby'!E14</f>
        <v xml:space="preserve"> </v>
      </c>
      <c r="F18" s="122"/>
      <c r="G18" s="122"/>
      <c r="H18" s="122"/>
      <c r="I18" s="113" t="s">
        <v>26</v>
      </c>
      <c r="J18" s="120" t="str">
        <f>'Rekapitulace stavby'!AN14</f>
        <v/>
      </c>
      <c r="L18" s="117"/>
    </row>
    <row r="19" spans="2:12" s="116" customFormat="1" ht="6.95" customHeight="1">
      <c r="B19" s="117"/>
      <c r="L19" s="117"/>
    </row>
    <row r="20" spans="2:12" s="116" customFormat="1" ht="12" customHeight="1">
      <c r="B20" s="117"/>
      <c r="D20" s="113" t="s">
        <v>30</v>
      </c>
      <c r="I20" s="113" t="s">
        <v>23</v>
      </c>
      <c r="J20" s="120" t="s">
        <v>31</v>
      </c>
      <c r="L20" s="117"/>
    </row>
    <row r="21" spans="2:12" s="116" customFormat="1" ht="18" customHeight="1">
      <c r="B21" s="117"/>
      <c r="E21" s="120" t="s">
        <v>32</v>
      </c>
      <c r="I21" s="113" t="s">
        <v>26</v>
      </c>
      <c r="J21" s="120" t="s">
        <v>33</v>
      </c>
      <c r="L21" s="117"/>
    </row>
    <row r="22" spans="2:12" s="116" customFormat="1" ht="6.95" customHeight="1">
      <c r="B22" s="117"/>
      <c r="L22" s="117"/>
    </row>
    <row r="23" spans="2:12" s="116" customFormat="1" ht="12" customHeight="1">
      <c r="B23" s="117"/>
      <c r="D23" s="113" t="s">
        <v>35</v>
      </c>
      <c r="I23" s="113" t="s">
        <v>23</v>
      </c>
      <c r="J23" s="120" t="s">
        <v>31</v>
      </c>
      <c r="L23" s="117"/>
    </row>
    <row r="24" spans="2:12" s="116" customFormat="1" ht="18" customHeight="1">
      <c r="B24" s="117"/>
      <c r="E24" s="120" t="s">
        <v>32</v>
      </c>
      <c r="I24" s="113" t="s">
        <v>26</v>
      </c>
      <c r="J24" s="120" t="s">
        <v>33</v>
      </c>
      <c r="L24" s="117"/>
    </row>
    <row r="25" spans="2:12" s="116" customFormat="1" ht="6.95" customHeight="1">
      <c r="B25" s="117"/>
      <c r="L25" s="117"/>
    </row>
    <row r="26" spans="2:12" s="116" customFormat="1" ht="12" customHeight="1">
      <c r="B26" s="117"/>
      <c r="D26" s="113" t="s">
        <v>36</v>
      </c>
      <c r="L26" s="117"/>
    </row>
    <row r="27" spans="2:12" s="124" customFormat="1" ht="16.5" customHeight="1">
      <c r="B27" s="123"/>
      <c r="E27" s="125" t="s">
        <v>1</v>
      </c>
      <c r="F27" s="125"/>
      <c r="G27" s="125"/>
      <c r="H27" s="125"/>
      <c r="L27" s="123"/>
    </row>
    <row r="28" spans="2:12" s="116" customFormat="1" ht="6.95" customHeight="1">
      <c r="B28" s="117"/>
      <c r="L28" s="117"/>
    </row>
    <row r="29" spans="2:12" s="116" customFormat="1" ht="6.95" customHeight="1">
      <c r="B29" s="117"/>
      <c r="D29" s="126"/>
      <c r="E29" s="126"/>
      <c r="F29" s="126"/>
      <c r="G29" s="126"/>
      <c r="H29" s="126"/>
      <c r="I29" s="126"/>
      <c r="J29" s="126"/>
      <c r="K29" s="126"/>
      <c r="L29" s="117"/>
    </row>
    <row r="30" spans="2:12" s="116" customFormat="1" ht="25.35" customHeight="1">
      <c r="B30" s="117"/>
      <c r="D30" s="127" t="s">
        <v>37</v>
      </c>
      <c r="J30" s="128">
        <f>ROUND(J133,2)</f>
        <v>0</v>
      </c>
      <c r="L30" s="117"/>
    </row>
    <row r="31" spans="2:12" s="116" customFormat="1" ht="6.95" customHeight="1">
      <c r="B31" s="117"/>
      <c r="D31" s="126"/>
      <c r="E31" s="126"/>
      <c r="F31" s="126"/>
      <c r="G31" s="126"/>
      <c r="H31" s="126"/>
      <c r="I31" s="126"/>
      <c r="J31" s="126"/>
      <c r="K31" s="126"/>
      <c r="L31" s="117"/>
    </row>
    <row r="32" spans="2:12" s="116" customFormat="1" ht="14.45" customHeight="1">
      <c r="B32" s="117"/>
      <c r="F32" s="129" t="s">
        <v>39</v>
      </c>
      <c r="I32" s="129" t="s">
        <v>38</v>
      </c>
      <c r="J32" s="129" t="s">
        <v>40</v>
      </c>
      <c r="L32" s="117"/>
    </row>
    <row r="33" spans="2:12" s="116" customFormat="1" ht="14.45" customHeight="1">
      <c r="B33" s="117"/>
      <c r="D33" s="130" t="s">
        <v>41</v>
      </c>
      <c r="E33" s="113" t="s">
        <v>42</v>
      </c>
      <c r="F33" s="131">
        <f>ROUND((SUM(BE133:BE340)),2)</f>
        <v>0</v>
      </c>
      <c r="I33" s="132">
        <v>0.21</v>
      </c>
      <c r="J33" s="131">
        <f>ROUND(((SUM(BE133:BE340))*I33),2)</f>
        <v>0</v>
      </c>
      <c r="L33" s="117"/>
    </row>
    <row r="34" spans="2:12" s="116" customFormat="1" ht="14.45" customHeight="1">
      <c r="B34" s="117"/>
      <c r="E34" s="113" t="s">
        <v>43</v>
      </c>
      <c r="F34" s="131">
        <f>ROUND((SUM(BF133:BF340)),2)</f>
        <v>0</v>
      </c>
      <c r="I34" s="132">
        <v>0.15</v>
      </c>
      <c r="J34" s="131">
        <f>ROUND(((SUM(BF133:BF340))*I34),2)</f>
        <v>0</v>
      </c>
      <c r="L34" s="117"/>
    </row>
    <row r="35" spans="2:12" s="116" customFormat="1" ht="14.45" customHeight="1" hidden="1">
      <c r="B35" s="117"/>
      <c r="E35" s="113" t="s">
        <v>44</v>
      </c>
      <c r="F35" s="131">
        <f>ROUND((SUM(BG133:BG340)),2)</f>
        <v>0</v>
      </c>
      <c r="I35" s="132">
        <v>0.21</v>
      </c>
      <c r="J35" s="131">
        <f>0</f>
        <v>0</v>
      </c>
      <c r="L35" s="117"/>
    </row>
    <row r="36" spans="2:12" s="116" customFormat="1" ht="14.45" customHeight="1" hidden="1">
      <c r="B36" s="117"/>
      <c r="E36" s="113" t="s">
        <v>45</v>
      </c>
      <c r="F36" s="131">
        <f>ROUND((SUM(BH133:BH340)),2)</f>
        <v>0</v>
      </c>
      <c r="I36" s="132">
        <v>0.15</v>
      </c>
      <c r="J36" s="131">
        <f>0</f>
        <v>0</v>
      </c>
      <c r="L36" s="117"/>
    </row>
    <row r="37" spans="2:12" s="116" customFormat="1" ht="14.45" customHeight="1" hidden="1">
      <c r="B37" s="117"/>
      <c r="E37" s="113" t="s">
        <v>46</v>
      </c>
      <c r="F37" s="131">
        <f>ROUND((SUM(BI133:BI340)),2)</f>
        <v>0</v>
      </c>
      <c r="I37" s="132">
        <v>0</v>
      </c>
      <c r="J37" s="131">
        <f>0</f>
        <v>0</v>
      </c>
      <c r="L37" s="117"/>
    </row>
    <row r="38" spans="2:12" s="116" customFormat="1" ht="6.95" customHeight="1">
      <c r="B38" s="117"/>
      <c r="L38" s="117"/>
    </row>
    <row r="39" spans="2:12" s="116" customFormat="1" ht="25.35" customHeight="1">
      <c r="B39" s="117"/>
      <c r="C39" s="133"/>
      <c r="D39" s="134" t="s">
        <v>47</v>
      </c>
      <c r="E39" s="135"/>
      <c r="F39" s="135"/>
      <c r="G39" s="136" t="s">
        <v>48</v>
      </c>
      <c r="H39" s="137" t="s">
        <v>49</v>
      </c>
      <c r="I39" s="135"/>
      <c r="J39" s="138">
        <f>SUM(J30:J37)</f>
        <v>0</v>
      </c>
      <c r="K39" s="139"/>
      <c r="L39" s="117"/>
    </row>
    <row r="40" spans="2:12" s="116" customFormat="1" ht="14.45" customHeight="1">
      <c r="B40" s="117"/>
      <c r="L40" s="117"/>
    </row>
    <row r="41" spans="2:12" ht="14.45" customHeight="1">
      <c r="B41" s="110"/>
      <c r="L41" s="110"/>
    </row>
    <row r="42" spans="2:12" ht="14.45" customHeight="1">
      <c r="B42" s="110"/>
      <c r="L42" s="110"/>
    </row>
    <row r="43" spans="2:12" ht="14.45" customHeight="1">
      <c r="B43" s="110"/>
      <c r="L43" s="110"/>
    </row>
    <row r="44" spans="2:12" ht="14.45" customHeight="1">
      <c r="B44" s="110"/>
      <c r="L44" s="110"/>
    </row>
    <row r="45" spans="2:12" ht="14.45" customHeight="1">
      <c r="B45" s="110"/>
      <c r="L45" s="110"/>
    </row>
    <row r="46" spans="2:12" ht="14.45" customHeight="1">
      <c r="B46" s="110"/>
      <c r="L46" s="110"/>
    </row>
    <row r="47" spans="2:12" ht="14.45" customHeight="1">
      <c r="B47" s="110"/>
      <c r="L47" s="110"/>
    </row>
    <row r="48" spans="2:12" ht="14.45" customHeight="1">
      <c r="B48" s="110"/>
      <c r="L48" s="110"/>
    </row>
    <row r="49" spans="2:12" ht="14.45" customHeight="1">
      <c r="B49" s="110"/>
      <c r="L49" s="110"/>
    </row>
    <row r="50" spans="2:12" s="116" customFormat="1" ht="14.45" customHeight="1">
      <c r="B50" s="117"/>
      <c r="D50" s="140" t="s">
        <v>50</v>
      </c>
      <c r="E50" s="141"/>
      <c r="F50" s="141"/>
      <c r="G50" s="140" t="s">
        <v>51</v>
      </c>
      <c r="H50" s="141"/>
      <c r="I50" s="141"/>
      <c r="J50" s="141"/>
      <c r="K50" s="141"/>
      <c r="L50" s="117"/>
    </row>
    <row r="51" spans="2:12" ht="12">
      <c r="B51" s="110"/>
      <c r="L51" s="110"/>
    </row>
    <row r="52" spans="2:12" ht="12">
      <c r="B52" s="110"/>
      <c r="L52" s="110"/>
    </row>
    <row r="53" spans="2:12" ht="12">
      <c r="B53" s="110"/>
      <c r="L53" s="110"/>
    </row>
    <row r="54" spans="2:12" ht="12">
      <c r="B54" s="110"/>
      <c r="L54" s="110"/>
    </row>
    <row r="55" spans="2:12" ht="12">
      <c r="B55" s="110"/>
      <c r="L55" s="110"/>
    </row>
    <row r="56" spans="2:12" ht="12">
      <c r="B56" s="110"/>
      <c r="L56" s="110"/>
    </row>
    <row r="57" spans="2:12" ht="12">
      <c r="B57" s="110"/>
      <c r="L57" s="110"/>
    </row>
    <row r="58" spans="2:12" ht="12">
      <c r="B58" s="110"/>
      <c r="L58" s="110"/>
    </row>
    <row r="59" spans="2:12" ht="12">
      <c r="B59" s="110"/>
      <c r="L59" s="110"/>
    </row>
    <row r="60" spans="2:12" ht="12">
      <c r="B60" s="110"/>
      <c r="L60" s="110"/>
    </row>
    <row r="61" spans="2:12" s="116" customFormat="1" ht="12.75">
      <c r="B61" s="117"/>
      <c r="D61" s="142" t="s">
        <v>52</v>
      </c>
      <c r="E61" s="143"/>
      <c r="F61" s="144" t="s">
        <v>53</v>
      </c>
      <c r="G61" s="142" t="s">
        <v>52</v>
      </c>
      <c r="H61" s="143"/>
      <c r="I61" s="143"/>
      <c r="J61" s="145" t="s">
        <v>53</v>
      </c>
      <c r="K61" s="143"/>
      <c r="L61" s="117"/>
    </row>
    <row r="62" spans="2:12" ht="12">
      <c r="B62" s="110"/>
      <c r="L62" s="110"/>
    </row>
    <row r="63" spans="2:12" ht="12">
      <c r="B63" s="110"/>
      <c r="L63" s="110"/>
    </row>
    <row r="64" spans="2:12" ht="12">
      <c r="B64" s="110"/>
      <c r="L64" s="110"/>
    </row>
    <row r="65" spans="2:12" s="116" customFormat="1" ht="12.75">
      <c r="B65" s="117"/>
      <c r="D65" s="140" t="s">
        <v>54</v>
      </c>
      <c r="E65" s="141"/>
      <c r="F65" s="141"/>
      <c r="G65" s="140" t="s">
        <v>55</v>
      </c>
      <c r="H65" s="141"/>
      <c r="I65" s="141"/>
      <c r="J65" s="141"/>
      <c r="K65" s="141"/>
      <c r="L65" s="117"/>
    </row>
    <row r="66" spans="2:12" ht="12">
      <c r="B66" s="110"/>
      <c r="L66" s="110"/>
    </row>
    <row r="67" spans="2:12" ht="12">
      <c r="B67" s="110"/>
      <c r="L67" s="110"/>
    </row>
    <row r="68" spans="2:12" ht="12">
      <c r="B68" s="110"/>
      <c r="L68" s="110"/>
    </row>
    <row r="69" spans="2:12" ht="12">
      <c r="B69" s="110"/>
      <c r="L69" s="110"/>
    </row>
    <row r="70" spans="2:12" ht="12">
      <c r="B70" s="110"/>
      <c r="L70" s="110"/>
    </row>
    <row r="71" spans="2:12" ht="12">
      <c r="B71" s="110"/>
      <c r="L71" s="110"/>
    </row>
    <row r="72" spans="2:12" ht="12">
      <c r="B72" s="110"/>
      <c r="L72" s="110"/>
    </row>
    <row r="73" spans="2:12" ht="12">
      <c r="B73" s="110"/>
      <c r="L73" s="110"/>
    </row>
    <row r="74" spans="2:12" ht="12">
      <c r="B74" s="110"/>
      <c r="L74" s="110"/>
    </row>
    <row r="75" spans="2:12" ht="12">
      <c r="B75" s="110"/>
      <c r="L75" s="110"/>
    </row>
    <row r="76" spans="2:12" s="116" customFormat="1" ht="12.75">
      <c r="B76" s="117"/>
      <c r="D76" s="142" t="s">
        <v>52</v>
      </c>
      <c r="E76" s="143"/>
      <c r="F76" s="144" t="s">
        <v>53</v>
      </c>
      <c r="G76" s="142" t="s">
        <v>52</v>
      </c>
      <c r="H76" s="143"/>
      <c r="I76" s="143"/>
      <c r="J76" s="145" t="s">
        <v>53</v>
      </c>
      <c r="K76" s="143"/>
      <c r="L76" s="117"/>
    </row>
    <row r="77" spans="2:12" s="116" customFormat="1" ht="14.45" customHeight="1"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117"/>
    </row>
    <row r="81" spans="2:12" s="116" customFormat="1" ht="6.95" customHeight="1"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117"/>
    </row>
    <row r="82" spans="2:12" s="116" customFormat="1" ht="24.95" customHeight="1">
      <c r="B82" s="117"/>
      <c r="C82" s="111" t="s">
        <v>92</v>
      </c>
      <c r="L82" s="117"/>
    </row>
    <row r="83" spans="2:12" s="116" customFormat="1" ht="6.95" customHeight="1">
      <c r="B83" s="117"/>
      <c r="L83" s="117"/>
    </row>
    <row r="84" spans="2:12" s="116" customFormat="1" ht="12" customHeight="1">
      <c r="B84" s="117"/>
      <c r="C84" s="113" t="s">
        <v>14</v>
      </c>
      <c r="L84" s="117"/>
    </row>
    <row r="85" spans="2:12" s="116" customFormat="1" ht="16.5" customHeight="1">
      <c r="B85" s="117"/>
      <c r="E85" s="114" t="str">
        <f>E7</f>
        <v>Oprava chodníku v Máchově ulici v Dačicích</v>
      </c>
      <c r="F85" s="115"/>
      <c r="G85" s="115"/>
      <c r="H85" s="115"/>
      <c r="L85" s="117"/>
    </row>
    <row r="86" spans="2:12" s="116" customFormat="1" ht="12" customHeight="1">
      <c r="B86" s="117"/>
      <c r="C86" s="113" t="s">
        <v>89</v>
      </c>
      <c r="L86" s="117"/>
    </row>
    <row r="87" spans="2:12" s="116" customFormat="1" ht="16.5" customHeight="1">
      <c r="B87" s="117"/>
      <c r="E87" s="118" t="str">
        <f>E9</f>
        <v>IO 101 b - Oprava chodníků - Město Dačice</v>
      </c>
      <c r="F87" s="119"/>
      <c r="G87" s="119"/>
      <c r="H87" s="119"/>
      <c r="L87" s="117"/>
    </row>
    <row r="88" spans="2:12" s="116" customFormat="1" ht="6.95" customHeight="1">
      <c r="B88" s="117"/>
      <c r="L88" s="117"/>
    </row>
    <row r="89" spans="2:12" s="116" customFormat="1" ht="12" customHeight="1">
      <c r="B89" s="117"/>
      <c r="C89" s="113" t="s">
        <v>18</v>
      </c>
      <c r="F89" s="120" t="str">
        <f>F12</f>
        <v>Dačice</v>
      </c>
      <c r="I89" s="113" t="s">
        <v>20</v>
      </c>
      <c r="J89" s="121" t="str">
        <f>IF(J12="","",J12)</f>
        <v>10. 5. 2019</v>
      </c>
      <c r="L89" s="117"/>
    </row>
    <row r="90" spans="2:12" s="116" customFormat="1" ht="6.95" customHeight="1">
      <c r="B90" s="117"/>
      <c r="L90" s="117"/>
    </row>
    <row r="91" spans="2:12" s="116" customFormat="1" ht="27.95" customHeight="1">
      <c r="B91" s="117"/>
      <c r="C91" s="113" t="s">
        <v>22</v>
      </c>
      <c r="F91" s="120" t="str">
        <f>E15</f>
        <v>Město Dačice, Krajířova 27, 380 13 Dačice I</v>
      </c>
      <c r="I91" s="113" t="s">
        <v>30</v>
      </c>
      <c r="J91" s="150" t="str">
        <f>E21</f>
        <v>Agroprojekt Jihlava, spol. s. r. o.</v>
      </c>
      <c r="L91" s="117"/>
    </row>
    <row r="92" spans="2:12" s="116" customFormat="1" ht="27.95" customHeight="1">
      <c r="B92" s="117"/>
      <c r="C92" s="113" t="s">
        <v>28</v>
      </c>
      <c r="F92" s="120" t="str">
        <f>IF(E18="","",E18)</f>
        <v xml:space="preserve"> </v>
      </c>
      <c r="I92" s="113" t="s">
        <v>35</v>
      </c>
      <c r="J92" s="150" t="str">
        <f>E24</f>
        <v>Agroprojekt Jihlava, spol. s. r. o.</v>
      </c>
      <c r="L92" s="117"/>
    </row>
    <row r="93" spans="2:12" s="116" customFormat="1" ht="10.35" customHeight="1">
      <c r="B93" s="117"/>
      <c r="L93" s="117"/>
    </row>
    <row r="94" spans="2:12" s="116" customFormat="1" ht="29.25" customHeight="1">
      <c r="B94" s="117"/>
      <c r="C94" s="151" t="s">
        <v>93</v>
      </c>
      <c r="D94" s="133"/>
      <c r="E94" s="133"/>
      <c r="F94" s="133"/>
      <c r="G94" s="133"/>
      <c r="H94" s="133"/>
      <c r="I94" s="133"/>
      <c r="J94" s="152" t="s">
        <v>94</v>
      </c>
      <c r="K94" s="133"/>
      <c r="L94" s="117"/>
    </row>
    <row r="95" spans="2:12" s="116" customFormat="1" ht="10.35" customHeight="1">
      <c r="B95" s="117"/>
      <c r="L95" s="117"/>
    </row>
    <row r="96" spans="2:47" s="116" customFormat="1" ht="22.9" customHeight="1">
      <c r="B96" s="117"/>
      <c r="C96" s="153" t="s">
        <v>95</v>
      </c>
      <c r="J96" s="128">
        <f>J133</f>
        <v>0</v>
      </c>
      <c r="L96" s="117"/>
      <c r="AU96" s="107" t="s">
        <v>96</v>
      </c>
    </row>
    <row r="97" spans="2:12" s="155" customFormat="1" ht="24.95" customHeight="1">
      <c r="B97" s="154"/>
      <c r="D97" s="156" t="s">
        <v>97</v>
      </c>
      <c r="E97" s="157"/>
      <c r="F97" s="157"/>
      <c r="G97" s="157"/>
      <c r="H97" s="157"/>
      <c r="I97" s="157"/>
      <c r="J97" s="158">
        <f>J134</f>
        <v>0</v>
      </c>
      <c r="L97" s="154"/>
    </row>
    <row r="98" spans="2:12" s="160" customFormat="1" ht="19.9" customHeight="1">
      <c r="B98" s="159"/>
      <c r="D98" s="161" t="s">
        <v>98</v>
      </c>
      <c r="E98" s="162"/>
      <c r="F98" s="162"/>
      <c r="G98" s="162"/>
      <c r="H98" s="162"/>
      <c r="I98" s="162"/>
      <c r="J98" s="163">
        <f>J135</f>
        <v>0</v>
      </c>
      <c r="L98" s="159"/>
    </row>
    <row r="99" spans="2:12" s="160" customFormat="1" ht="19.9" customHeight="1">
      <c r="B99" s="159"/>
      <c r="D99" s="161" t="s">
        <v>99</v>
      </c>
      <c r="E99" s="162"/>
      <c r="F99" s="162"/>
      <c r="G99" s="162"/>
      <c r="H99" s="162"/>
      <c r="I99" s="162"/>
      <c r="J99" s="163">
        <f>J195</f>
        <v>0</v>
      </c>
      <c r="L99" s="159"/>
    </row>
    <row r="100" spans="2:12" s="160" customFormat="1" ht="19.9" customHeight="1">
      <c r="B100" s="159"/>
      <c r="D100" s="161" t="s">
        <v>100</v>
      </c>
      <c r="E100" s="162"/>
      <c r="F100" s="162"/>
      <c r="G100" s="162"/>
      <c r="H100" s="162"/>
      <c r="I100" s="162"/>
      <c r="J100" s="163">
        <f>J200</f>
        <v>0</v>
      </c>
      <c r="L100" s="159"/>
    </row>
    <row r="101" spans="2:12" s="160" customFormat="1" ht="19.9" customHeight="1">
      <c r="B101" s="159"/>
      <c r="D101" s="161" t="s">
        <v>101</v>
      </c>
      <c r="E101" s="162"/>
      <c r="F101" s="162"/>
      <c r="G101" s="162"/>
      <c r="H101" s="162"/>
      <c r="I101" s="162"/>
      <c r="J101" s="163">
        <f>J214</f>
        <v>0</v>
      </c>
      <c r="L101" s="159"/>
    </row>
    <row r="102" spans="2:12" s="160" customFormat="1" ht="19.9" customHeight="1">
      <c r="B102" s="159"/>
      <c r="D102" s="161" t="s">
        <v>102</v>
      </c>
      <c r="E102" s="162"/>
      <c r="F102" s="162"/>
      <c r="G102" s="162"/>
      <c r="H102" s="162"/>
      <c r="I102" s="162"/>
      <c r="J102" s="163">
        <f>J252</f>
        <v>0</v>
      </c>
      <c r="L102" s="159"/>
    </row>
    <row r="103" spans="2:12" s="160" customFormat="1" ht="19.9" customHeight="1">
      <c r="B103" s="159"/>
      <c r="D103" s="161" t="s">
        <v>103</v>
      </c>
      <c r="E103" s="162"/>
      <c r="F103" s="162"/>
      <c r="G103" s="162"/>
      <c r="H103" s="162"/>
      <c r="I103" s="162"/>
      <c r="J103" s="163">
        <f>J298</f>
        <v>0</v>
      </c>
      <c r="L103" s="159"/>
    </row>
    <row r="104" spans="2:12" s="160" customFormat="1" ht="19.9" customHeight="1">
      <c r="B104" s="159"/>
      <c r="D104" s="161" t="s">
        <v>104</v>
      </c>
      <c r="E104" s="162"/>
      <c r="F104" s="162"/>
      <c r="G104" s="162"/>
      <c r="H104" s="162"/>
      <c r="I104" s="162"/>
      <c r="J104" s="163">
        <f>J317</f>
        <v>0</v>
      </c>
      <c r="L104" s="159"/>
    </row>
    <row r="105" spans="2:12" s="155" customFormat="1" ht="24.95" customHeight="1">
      <c r="B105" s="154"/>
      <c r="D105" s="156" t="s">
        <v>105</v>
      </c>
      <c r="E105" s="157"/>
      <c r="F105" s="157"/>
      <c r="G105" s="157"/>
      <c r="H105" s="157"/>
      <c r="I105" s="157"/>
      <c r="J105" s="158">
        <f>J320</f>
        <v>0</v>
      </c>
      <c r="L105" s="154"/>
    </row>
    <row r="106" spans="2:12" s="160" customFormat="1" ht="19.9" customHeight="1">
      <c r="B106" s="159"/>
      <c r="D106" s="161" t="s">
        <v>106</v>
      </c>
      <c r="E106" s="162"/>
      <c r="F106" s="162"/>
      <c r="G106" s="162"/>
      <c r="H106" s="162"/>
      <c r="I106" s="162"/>
      <c r="J106" s="163">
        <f>J321</f>
        <v>0</v>
      </c>
      <c r="L106" s="159"/>
    </row>
    <row r="107" spans="2:12" s="160" customFormat="1" ht="19.9" customHeight="1">
      <c r="B107" s="159"/>
      <c r="D107" s="161" t="s">
        <v>107</v>
      </c>
      <c r="E107" s="162"/>
      <c r="F107" s="162"/>
      <c r="G107" s="162"/>
      <c r="H107" s="162"/>
      <c r="I107" s="162"/>
      <c r="J107" s="163">
        <f>J323</f>
        <v>0</v>
      </c>
      <c r="L107" s="159"/>
    </row>
    <row r="108" spans="2:12" s="155" customFormat="1" ht="24.95" customHeight="1">
      <c r="B108" s="154"/>
      <c r="D108" s="156" t="s">
        <v>108</v>
      </c>
      <c r="E108" s="157"/>
      <c r="F108" s="157"/>
      <c r="G108" s="157"/>
      <c r="H108" s="157"/>
      <c r="I108" s="157"/>
      <c r="J108" s="158">
        <f>J325</f>
        <v>0</v>
      </c>
      <c r="L108" s="154"/>
    </row>
    <row r="109" spans="2:12" s="160" customFormat="1" ht="19.9" customHeight="1">
      <c r="B109" s="159"/>
      <c r="D109" s="161" t="s">
        <v>109</v>
      </c>
      <c r="E109" s="162"/>
      <c r="F109" s="162"/>
      <c r="G109" s="162"/>
      <c r="H109" s="162"/>
      <c r="I109" s="162"/>
      <c r="J109" s="163">
        <f>J326</f>
        <v>0</v>
      </c>
      <c r="L109" s="159"/>
    </row>
    <row r="110" spans="2:12" s="160" customFormat="1" ht="19.9" customHeight="1">
      <c r="B110" s="159"/>
      <c r="D110" s="161" t="s">
        <v>110</v>
      </c>
      <c r="E110" s="162"/>
      <c r="F110" s="162"/>
      <c r="G110" s="162"/>
      <c r="H110" s="162"/>
      <c r="I110" s="162"/>
      <c r="J110" s="163">
        <f>J328</f>
        <v>0</v>
      </c>
      <c r="L110" s="159"/>
    </row>
    <row r="111" spans="2:12" s="160" customFormat="1" ht="19.9" customHeight="1">
      <c r="B111" s="159"/>
      <c r="D111" s="161" t="s">
        <v>111</v>
      </c>
      <c r="E111" s="162"/>
      <c r="F111" s="162"/>
      <c r="G111" s="162"/>
      <c r="H111" s="162"/>
      <c r="I111" s="162"/>
      <c r="J111" s="163">
        <f>J330</f>
        <v>0</v>
      </c>
      <c r="L111" s="159"/>
    </row>
    <row r="112" spans="2:12" s="160" customFormat="1" ht="19.9" customHeight="1">
      <c r="B112" s="159"/>
      <c r="D112" s="161" t="s">
        <v>112</v>
      </c>
      <c r="E112" s="162"/>
      <c r="F112" s="162"/>
      <c r="G112" s="162"/>
      <c r="H112" s="162"/>
      <c r="I112" s="162"/>
      <c r="J112" s="163">
        <f>J336</f>
        <v>0</v>
      </c>
      <c r="L112" s="159"/>
    </row>
    <row r="113" spans="2:12" s="160" customFormat="1" ht="19.9" customHeight="1">
      <c r="B113" s="159"/>
      <c r="D113" s="161" t="s">
        <v>113</v>
      </c>
      <c r="E113" s="162"/>
      <c r="F113" s="162"/>
      <c r="G113" s="162"/>
      <c r="H113" s="162"/>
      <c r="I113" s="162"/>
      <c r="J113" s="163">
        <f>J338</f>
        <v>0</v>
      </c>
      <c r="L113" s="159"/>
    </row>
    <row r="114" spans="2:12" s="116" customFormat="1" ht="21.75" customHeight="1">
      <c r="B114" s="117"/>
      <c r="L114" s="117"/>
    </row>
    <row r="115" spans="2:12" s="116" customFormat="1" ht="6.95" customHeight="1">
      <c r="B115" s="146"/>
      <c r="C115" s="147"/>
      <c r="D115" s="147"/>
      <c r="E115" s="147"/>
      <c r="F115" s="147"/>
      <c r="G115" s="147"/>
      <c r="H115" s="147"/>
      <c r="I115" s="147"/>
      <c r="J115" s="147"/>
      <c r="K115" s="147"/>
      <c r="L115" s="117"/>
    </row>
    <row r="119" spans="2:12" s="116" customFormat="1" ht="6.95" customHeight="1">
      <c r="B119" s="148"/>
      <c r="C119" s="149"/>
      <c r="D119" s="149"/>
      <c r="E119" s="149"/>
      <c r="F119" s="149"/>
      <c r="G119" s="149"/>
      <c r="H119" s="149"/>
      <c r="I119" s="149"/>
      <c r="J119" s="149"/>
      <c r="K119" s="149"/>
      <c r="L119" s="117"/>
    </row>
    <row r="120" spans="2:12" s="116" customFormat="1" ht="24.95" customHeight="1">
      <c r="B120" s="117"/>
      <c r="C120" s="111" t="s">
        <v>114</v>
      </c>
      <c r="L120" s="117"/>
    </row>
    <row r="121" spans="2:12" s="116" customFormat="1" ht="6.95" customHeight="1">
      <c r="B121" s="117"/>
      <c r="L121" s="117"/>
    </row>
    <row r="122" spans="2:12" s="116" customFormat="1" ht="12" customHeight="1">
      <c r="B122" s="117"/>
      <c r="C122" s="113" t="s">
        <v>14</v>
      </c>
      <c r="L122" s="117"/>
    </row>
    <row r="123" spans="2:12" s="116" customFormat="1" ht="16.5" customHeight="1">
      <c r="B123" s="117"/>
      <c r="E123" s="114" t="str">
        <f>E7</f>
        <v>Oprava chodníku v Máchově ulici v Dačicích</v>
      </c>
      <c r="F123" s="115"/>
      <c r="G123" s="115"/>
      <c r="H123" s="115"/>
      <c r="L123" s="117"/>
    </row>
    <row r="124" spans="2:12" s="116" customFormat="1" ht="12" customHeight="1">
      <c r="B124" s="117"/>
      <c r="C124" s="113" t="s">
        <v>89</v>
      </c>
      <c r="L124" s="117"/>
    </row>
    <row r="125" spans="2:12" s="116" customFormat="1" ht="16.5" customHeight="1">
      <c r="B125" s="117"/>
      <c r="E125" s="118" t="str">
        <f>E9</f>
        <v>IO 101 b - Oprava chodníků - Město Dačice</v>
      </c>
      <c r="F125" s="119"/>
      <c r="G125" s="119"/>
      <c r="H125" s="119"/>
      <c r="L125" s="117"/>
    </row>
    <row r="126" spans="2:12" s="116" customFormat="1" ht="6.95" customHeight="1">
      <c r="B126" s="117"/>
      <c r="L126" s="117"/>
    </row>
    <row r="127" spans="2:12" s="116" customFormat="1" ht="12" customHeight="1">
      <c r="B127" s="117"/>
      <c r="C127" s="113" t="s">
        <v>18</v>
      </c>
      <c r="F127" s="120" t="str">
        <f>F12</f>
        <v>Dačice</v>
      </c>
      <c r="I127" s="113" t="s">
        <v>20</v>
      </c>
      <c r="J127" s="121" t="str">
        <f>IF(J12="","",J12)</f>
        <v>10. 5. 2019</v>
      </c>
      <c r="L127" s="117"/>
    </row>
    <row r="128" spans="2:12" s="116" customFormat="1" ht="6.95" customHeight="1">
      <c r="B128" s="117"/>
      <c r="L128" s="117"/>
    </row>
    <row r="129" spans="2:12" s="116" customFormat="1" ht="27.95" customHeight="1">
      <c r="B129" s="117"/>
      <c r="C129" s="113" t="s">
        <v>22</v>
      </c>
      <c r="F129" s="120" t="str">
        <f>E15</f>
        <v>Město Dačice, Krajířova 27, 380 13 Dačice I</v>
      </c>
      <c r="I129" s="113" t="s">
        <v>30</v>
      </c>
      <c r="J129" s="150" t="str">
        <f>E21</f>
        <v>Agroprojekt Jihlava, spol. s. r. o.</v>
      </c>
      <c r="L129" s="117"/>
    </row>
    <row r="130" spans="2:12" s="116" customFormat="1" ht="27.95" customHeight="1">
      <c r="B130" s="117"/>
      <c r="C130" s="113" t="s">
        <v>28</v>
      </c>
      <c r="F130" s="120" t="str">
        <f>IF(E18="","",E18)</f>
        <v xml:space="preserve"> </v>
      </c>
      <c r="I130" s="113" t="s">
        <v>35</v>
      </c>
      <c r="J130" s="150" t="str">
        <f>E24</f>
        <v>Agroprojekt Jihlava, spol. s. r. o.</v>
      </c>
      <c r="L130" s="117"/>
    </row>
    <row r="131" spans="2:12" s="116" customFormat="1" ht="10.35" customHeight="1">
      <c r="B131" s="117"/>
      <c r="L131" s="117"/>
    </row>
    <row r="132" spans="2:20" s="172" customFormat="1" ht="29.25" customHeight="1">
      <c r="B132" s="164"/>
      <c r="C132" s="165" t="s">
        <v>115</v>
      </c>
      <c r="D132" s="166" t="s">
        <v>62</v>
      </c>
      <c r="E132" s="166" t="s">
        <v>58</v>
      </c>
      <c r="F132" s="166" t="s">
        <v>59</v>
      </c>
      <c r="G132" s="166" t="s">
        <v>116</v>
      </c>
      <c r="H132" s="166" t="s">
        <v>117</v>
      </c>
      <c r="I132" s="166" t="s">
        <v>118</v>
      </c>
      <c r="J132" s="167" t="s">
        <v>94</v>
      </c>
      <c r="K132" s="168" t="s">
        <v>119</v>
      </c>
      <c r="L132" s="164"/>
      <c r="M132" s="169" t="s">
        <v>1</v>
      </c>
      <c r="N132" s="170" t="s">
        <v>41</v>
      </c>
      <c r="O132" s="170" t="s">
        <v>120</v>
      </c>
      <c r="P132" s="170" t="s">
        <v>121</v>
      </c>
      <c r="Q132" s="170" t="s">
        <v>122</v>
      </c>
      <c r="R132" s="170" t="s">
        <v>123</v>
      </c>
      <c r="S132" s="170" t="s">
        <v>124</v>
      </c>
      <c r="T132" s="171" t="s">
        <v>125</v>
      </c>
    </row>
    <row r="133" spans="2:63" s="116" customFormat="1" ht="22.9" customHeight="1">
      <c r="B133" s="117"/>
      <c r="C133" s="173" t="s">
        <v>126</v>
      </c>
      <c r="J133" s="174">
        <f>BK133</f>
        <v>0</v>
      </c>
      <c r="L133" s="117"/>
      <c r="M133" s="175"/>
      <c r="N133" s="126"/>
      <c r="O133" s="126"/>
      <c r="P133" s="176">
        <f>P134+P320+P325</f>
        <v>1444.7046799999998</v>
      </c>
      <c r="Q133" s="126"/>
      <c r="R133" s="176">
        <f>R134+R320+R325</f>
        <v>226.93237000000002</v>
      </c>
      <c r="S133" s="126"/>
      <c r="T133" s="177">
        <f>T134+T320+T325</f>
        <v>201.89799999999997</v>
      </c>
      <c r="AT133" s="107" t="s">
        <v>76</v>
      </c>
      <c r="AU133" s="107" t="s">
        <v>96</v>
      </c>
      <c r="BK133" s="178">
        <f>BK134+BK320+BK325</f>
        <v>0</v>
      </c>
    </row>
    <row r="134" spans="2:63" s="180" customFormat="1" ht="25.9" customHeight="1">
      <c r="B134" s="179"/>
      <c r="D134" s="181" t="s">
        <v>76</v>
      </c>
      <c r="E134" s="182" t="s">
        <v>127</v>
      </c>
      <c r="F134" s="182" t="s">
        <v>128</v>
      </c>
      <c r="J134" s="183">
        <f>BK134</f>
        <v>0</v>
      </c>
      <c r="L134" s="179"/>
      <c r="M134" s="184"/>
      <c r="N134" s="185"/>
      <c r="O134" s="185"/>
      <c r="P134" s="186">
        <f>P135+P195+P200+P214+P252+P298+P317</f>
        <v>1438.5686799999999</v>
      </c>
      <c r="Q134" s="185"/>
      <c r="R134" s="186">
        <f>R135+R195+R200+R214+R252+R298+R317</f>
        <v>226.92247000000003</v>
      </c>
      <c r="S134" s="185"/>
      <c r="T134" s="187">
        <f>T135+T195+T200+T214+T252+T298+T317</f>
        <v>201.89799999999997</v>
      </c>
      <c r="AR134" s="181" t="s">
        <v>85</v>
      </c>
      <c r="AT134" s="188" t="s">
        <v>76</v>
      </c>
      <c r="AU134" s="188" t="s">
        <v>77</v>
      </c>
      <c r="AY134" s="181" t="s">
        <v>129</v>
      </c>
      <c r="BK134" s="189">
        <f>BK135+BK195+BK200+BK214+BK252+BK298+BK317</f>
        <v>0</v>
      </c>
    </row>
    <row r="135" spans="2:63" s="180" customFormat="1" ht="22.9" customHeight="1">
      <c r="B135" s="179"/>
      <c r="D135" s="181" t="s">
        <v>76</v>
      </c>
      <c r="E135" s="190" t="s">
        <v>85</v>
      </c>
      <c r="F135" s="190" t="s">
        <v>130</v>
      </c>
      <c r="J135" s="191">
        <f>BK135</f>
        <v>0</v>
      </c>
      <c r="L135" s="179"/>
      <c r="M135" s="184"/>
      <c r="N135" s="185"/>
      <c r="O135" s="185"/>
      <c r="P135" s="186">
        <f>SUM(P136:P194)</f>
        <v>443.9143900000001</v>
      </c>
      <c r="Q135" s="185"/>
      <c r="R135" s="186">
        <f>SUM(R136:R194)</f>
        <v>44.34164</v>
      </c>
      <c r="S135" s="185"/>
      <c r="T135" s="187">
        <f>SUM(T136:T194)</f>
        <v>167.17</v>
      </c>
      <c r="AR135" s="181" t="s">
        <v>85</v>
      </c>
      <c r="AT135" s="188" t="s">
        <v>76</v>
      </c>
      <c r="AU135" s="188" t="s">
        <v>85</v>
      </c>
      <c r="AY135" s="181" t="s">
        <v>129</v>
      </c>
      <c r="BK135" s="189">
        <f>SUM(BK136:BK194)</f>
        <v>0</v>
      </c>
    </row>
    <row r="136" spans="2:65" s="116" customFormat="1" ht="16.5" customHeight="1">
      <c r="B136" s="117"/>
      <c r="C136" s="192" t="s">
        <v>85</v>
      </c>
      <c r="D136" s="192" t="s">
        <v>131</v>
      </c>
      <c r="E136" s="193" t="s">
        <v>132</v>
      </c>
      <c r="F136" s="194" t="s">
        <v>133</v>
      </c>
      <c r="G136" s="195" t="s">
        <v>134</v>
      </c>
      <c r="H136" s="196">
        <v>7</v>
      </c>
      <c r="I136" s="69">
        <v>0</v>
      </c>
      <c r="J136" s="197">
        <f>ROUND(I136*H136,2)</f>
        <v>0</v>
      </c>
      <c r="K136" s="194" t="s">
        <v>135</v>
      </c>
      <c r="L136" s="117"/>
      <c r="M136" s="198" t="s">
        <v>1</v>
      </c>
      <c r="N136" s="199" t="s">
        <v>42</v>
      </c>
      <c r="O136" s="200">
        <v>0.395</v>
      </c>
      <c r="P136" s="200">
        <f>O136*H136</f>
        <v>2.765</v>
      </c>
      <c r="Q136" s="200">
        <v>0</v>
      </c>
      <c r="R136" s="200">
        <f>Q136*H136</f>
        <v>0</v>
      </c>
      <c r="S136" s="200">
        <v>0</v>
      </c>
      <c r="T136" s="201">
        <f>S136*H136</f>
        <v>0</v>
      </c>
      <c r="AR136" s="202" t="s">
        <v>136</v>
      </c>
      <c r="AT136" s="202" t="s">
        <v>131</v>
      </c>
      <c r="AU136" s="202" t="s">
        <v>87</v>
      </c>
      <c r="AY136" s="107" t="s">
        <v>129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07" t="s">
        <v>85</v>
      </c>
      <c r="BK136" s="203">
        <f>ROUND(I136*H136,2)</f>
        <v>0</v>
      </c>
      <c r="BL136" s="107" t="s">
        <v>136</v>
      </c>
      <c r="BM136" s="202" t="s">
        <v>137</v>
      </c>
    </row>
    <row r="137" spans="2:65" s="116" customFormat="1" ht="24" customHeight="1">
      <c r="B137" s="117"/>
      <c r="C137" s="192" t="s">
        <v>87</v>
      </c>
      <c r="D137" s="192" t="s">
        <v>131</v>
      </c>
      <c r="E137" s="193" t="s">
        <v>138</v>
      </c>
      <c r="F137" s="194" t="s">
        <v>139</v>
      </c>
      <c r="G137" s="195" t="s">
        <v>140</v>
      </c>
      <c r="H137" s="196">
        <v>262.4</v>
      </c>
      <c r="I137" s="69">
        <v>0</v>
      </c>
      <c r="J137" s="197">
        <f>ROUND(I137*H137,2)</f>
        <v>0</v>
      </c>
      <c r="K137" s="194" t="s">
        <v>135</v>
      </c>
      <c r="L137" s="117"/>
      <c r="M137" s="198" t="s">
        <v>1</v>
      </c>
      <c r="N137" s="199" t="s">
        <v>42</v>
      </c>
      <c r="O137" s="200">
        <v>0.208</v>
      </c>
      <c r="P137" s="200">
        <f>O137*H137</f>
        <v>54.57919999999999</v>
      </c>
      <c r="Q137" s="200">
        <v>0</v>
      </c>
      <c r="R137" s="200">
        <f>Q137*H137</f>
        <v>0</v>
      </c>
      <c r="S137" s="200">
        <v>0.255</v>
      </c>
      <c r="T137" s="201">
        <f>S137*H137</f>
        <v>66.91199999999999</v>
      </c>
      <c r="AR137" s="202" t="s">
        <v>136</v>
      </c>
      <c r="AT137" s="202" t="s">
        <v>131</v>
      </c>
      <c r="AU137" s="202" t="s">
        <v>87</v>
      </c>
      <c r="AY137" s="107" t="s">
        <v>129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107" t="s">
        <v>85</v>
      </c>
      <c r="BK137" s="203">
        <f>ROUND(I137*H137,2)</f>
        <v>0</v>
      </c>
      <c r="BL137" s="107" t="s">
        <v>136</v>
      </c>
      <c r="BM137" s="202" t="s">
        <v>141</v>
      </c>
    </row>
    <row r="138" spans="2:51" s="205" customFormat="1" ht="12">
      <c r="B138" s="204"/>
      <c r="D138" s="206" t="s">
        <v>142</v>
      </c>
      <c r="E138" s="207" t="s">
        <v>1</v>
      </c>
      <c r="F138" s="208" t="s">
        <v>143</v>
      </c>
      <c r="H138" s="209">
        <v>422.4</v>
      </c>
      <c r="I138" s="241"/>
      <c r="L138" s="204"/>
      <c r="M138" s="210"/>
      <c r="N138" s="211"/>
      <c r="O138" s="211"/>
      <c r="P138" s="211"/>
      <c r="Q138" s="211"/>
      <c r="R138" s="211"/>
      <c r="S138" s="211"/>
      <c r="T138" s="212"/>
      <c r="AT138" s="207" t="s">
        <v>142</v>
      </c>
      <c r="AU138" s="207" t="s">
        <v>87</v>
      </c>
      <c r="AV138" s="205" t="s">
        <v>87</v>
      </c>
      <c r="AW138" s="205" t="s">
        <v>34</v>
      </c>
      <c r="AX138" s="205" t="s">
        <v>77</v>
      </c>
      <c r="AY138" s="207" t="s">
        <v>129</v>
      </c>
    </row>
    <row r="139" spans="2:51" s="205" customFormat="1" ht="12">
      <c r="B139" s="204"/>
      <c r="D139" s="206" t="s">
        <v>142</v>
      </c>
      <c r="E139" s="207" t="s">
        <v>1</v>
      </c>
      <c r="F139" s="208" t="s">
        <v>144</v>
      </c>
      <c r="H139" s="209">
        <v>262.4</v>
      </c>
      <c r="I139" s="241"/>
      <c r="L139" s="204"/>
      <c r="M139" s="210"/>
      <c r="N139" s="211"/>
      <c r="O139" s="211"/>
      <c r="P139" s="211"/>
      <c r="Q139" s="211"/>
      <c r="R139" s="211"/>
      <c r="S139" s="211"/>
      <c r="T139" s="212"/>
      <c r="AT139" s="207" t="s">
        <v>142</v>
      </c>
      <c r="AU139" s="207" t="s">
        <v>87</v>
      </c>
      <c r="AV139" s="205" t="s">
        <v>87</v>
      </c>
      <c r="AW139" s="205" t="s">
        <v>34</v>
      </c>
      <c r="AX139" s="205" t="s">
        <v>85</v>
      </c>
      <c r="AY139" s="207" t="s">
        <v>129</v>
      </c>
    </row>
    <row r="140" spans="2:65" s="116" customFormat="1" ht="24" customHeight="1">
      <c r="B140" s="117"/>
      <c r="C140" s="192" t="s">
        <v>145</v>
      </c>
      <c r="D140" s="192" t="s">
        <v>131</v>
      </c>
      <c r="E140" s="193" t="s">
        <v>146</v>
      </c>
      <c r="F140" s="194" t="s">
        <v>147</v>
      </c>
      <c r="G140" s="195" t="s">
        <v>140</v>
      </c>
      <c r="H140" s="196">
        <v>16.6</v>
      </c>
      <c r="I140" s="69">
        <v>0</v>
      </c>
      <c r="J140" s="197">
        <f>ROUND(I140*H140,2)</f>
        <v>0</v>
      </c>
      <c r="K140" s="194" t="s">
        <v>135</v>
      </c>
      <c r="L140" s="117"/>
      <c r="M140" s="198" t="s">
        <v>1</v>
      </c>
      <c r="N140" s="199" t="s">
        <v>42</v>
      </c>
      <c r="O140" s="200">
        <v>0.344</v>
      </c>
      <c r="P140" s="200">
        <f>O140*H140</f>
        <v>5.7104</v>
      </c>
      <c r="Q140" s="200">
        <v>0</v>
      </c>
      <c r="R140" s="200">
        <f>Q140*H140</f>
        <v>0</v>
      </c>
      <c r="S140" s="200">
        <v>0.295</v>
      </c>
      <c r="T140" s="201">
        <f>S140*H140</f>
        <v>4.897</v>
      </c>
      <c r="AR140" s="202" t="s">
        <v>136</v>
      </c>
      <c r="AT140" s="202" t="s">
        <v>131</v>
      </c>
      <c r="AU140" s="202" t="s">
        <v>87</v>
      </c>
      <c r="AY140" s="107" t="s">
        <v>129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107" t="s">
        <v>85</v>
      </c>
      <c r="BK140" s="203">
        <f>ROUND(I140*H140,2)</f>
        <v>0</v>
      </c>
      <c r="BL140" s="107" t="s">
        <v>136</v>
      </c>
      <c r="BM140" s="202" t="s">
        <v>148</v>
      </c>
    </row>
    <row r="141" spans="2:51" s="205" customFormat="1" ht="12">
      <c r="B141" s="204"/>
      <c r="D141" s="206" t="s">
        <v>142</v>
      </c>
      <c r="E141" s="207" t="s">
        <v>1</v>
      </c>
      <c r="F141" s="208" t="s">
        <v>149</v>
      </c>
      <c r="H141" s="209">
        <v>6.18</v>
      </c>
      <c r="I141" s="241"/>
      <c r="L141" s="204"/>
      <c r="M141" s="210"/>
      <c r="N141" s="211"/>
      <c r="O141" s="211"/>
      <c r="P141" s="211"/>
      <c r="Q141" s="211"/>
      <c r="R141" s="211"/>
      <c r="S141" s="211"/>
      <c r="T141" s="212"/>
      <c r="AT141" s="207" t="s">
        <v>142</v>
      </c>
      <c r="AU141" s="207" t="s">
        <v>87</v>
      </c>
      <c r="AV141" s="205" t="s">
        <v>87</v>
      </c>
      <c r="AW141" s="205" t="s">
        <v>34</v>
      </c>
      <c r="AX141" s="205" t="s">
        <v>77</v>
      </c>
      <c r="AY141" s="207" t="s">
        <v>129</v>
      </c>
    </row>
    <row r="142" spans="2:51" s="205" customFormat="1" ht="12">
      <c r="B142" s="204"/>
      <c r="D142" s="206" t="s">
        <v>142</v>
      </c>
      <c r="E142" s="207" t="s">
        <v>1</v>
      </c>
      <c r="F142" s="208" t="s">
        <v>150</v>
      </c>
      <c r="H142" s="209">
        <v>10.4</v>
      </c>
      <c r="I142" s="241"/>
      <c r="L142" s="204"/>
      <c r="M142" s="210"/>
      <c r="N142" s="211"/>
      <c r="O142" s="211"/>
      <c r="P142" s="211"/>
      <c r="Q142" s="211"/>
      <c r="R142" s="211"/>
      <c r="S142" s="211"/>
      <c r="T142" s="212"/>
      <c r="AT142" s="207" t="s">
        <v>142</v>
      </c>
      <c r="AU142" s="207" t="s">
        <v>87</v>
      </c>
      <c r="AV142" s="205" t="s">
        <v>87</v>
      </c>
      <c r="AW142" s="205" t="s">
        <v>34</v>
      </c>
      <c r="AX142" s="205" t="s">
        <v>77</v>
      </c>
      <c r="AY142" s="207" t="s">
        <v>129</v>
      </c>
    </row>
    <row r="143" spans="2:51" s="214" customFormat="1" ht="12">
      <c r="B143" s="213"/>
      <c r="D143" s="206" t="s">
        <v>142</v>
      </c>
      <c r="E143" s="215" t="s">
        <v>1</v>
      </c>
      <c r="F143" s="216" t="s">
        <v>151</v>
      </c>
      <c r="H143" s="217">
        <v>16.58</v>
      </c>
      <c r="I143" s="242"/>
      <c r="L143" s="213"/>
      <c r="M143" s="218"/>
      <c r="N143" s="219"/>
      <c r="O143" s="219"/>
      <c r="P143" s="219"/>
      <c r="Q143" s="219"/>
      <c r="R143" s="219"/>
      <c r="S143" s="219"/>
      <c r="T143" s="220"/>
      <c r="AT143" s="215" t="s">
        <v>142</v>
      </c>
      <c r="AU143" s="215" t="s">
        <v>87</v>
      </c>
      <c r="AV143" s="214" t="s">
        <v>136</v>
      </c>
      <c r="AW143" s="214" t="s">
        <v>34</v>
      </c>
      <c r="AX143" s="214" t="s">
        <v>77</v>
      </c>
      <c r="AY143" s="215" t="s">
        <v>129</v>
      </c>
    </row>
    <row r="144" spans="2:51" s="205" customFormat="1" ht="12">
      <c r="B144" s="204"/>
      <c r="D144" s="206" t="s">
        <v>142</v>
      </c>
      <c r="E144" s="207" t="s">
        <v>1</v>
      </c>
      <c r="F144" s="208" t="s">
        <v>152</v>
      </c>
      <c r="H144" s="209">
        <v>16.6</v>
      </c>
      <c r="I144" s="241"/>
      <c r="L144" s="204"/>
      <c r="M144" s="210"/>
      <c r="N144" s="211"/>
      <c r="O144" s="211"/>
      <c r="P144" s="211"/>
      <c r="Q144" s="211"/>
      <c r="R144" s="211"/>
      <c r="S144" s="211"/>
      <c r="T144" s="212"/>
      <c r="AT144" s="207" t="s">
        <v>142</v>
      </c>
      <c r="AU144" s="207" t="s">
        <v>87</v>
      </c>
      <c r="AV144" s="205" t="s">
        <v>87</v>
      </c>
      <c r="AW144" s="205" t="s">
        <v>34</v>
      </c>
      <c r="AX144" s="205" t="s">
        <v>85</v>
      </c>
      <c r="AY144" s="207" t="s">
        <v>129</v>
      </c>
    </row>
    <row r="145" spans="2:65" s="116" customFormat="1" ht="24" customHeight="1">
      <c r="B145" s="117"/>
      <c r="C145" s="192" t="s">
        <v>136</v>
      </c>
      <c r="D145" s="192" t="s">
        <v>131</v>
      </c>
      <c r="E145" s="193" t="s">
        <v>153</v>
      </c>
      <c r="F145" s="194" t="s">
        <v>154</v>
      </c>
      <c r="G145" s="195" t="s">
        <v>140</v>
      </c>
      <c r="H145" s="196">
        <v>62</v>
      </c>
      <c r="I145" s="69">
        <v>0</v>
      </c>
      <c r="J145" s="197">
        <f>ROUND(I145*H145,2)</f>
        <v>0</v>
      </c>
      <c r="K145" s="194" t="s">
        <v>135</v>
      </c>
      <c r="L145" s="117"/>
      <c r="M145" s="198" t="s">
        <v>1</v>
      </c>
      <c r="N145" s="199" t="s">
        <v>42</v>
      </c>
      <c r="O145" s="200">
        <v>0.695</v>
      </c>
      <c r="P145" s="200">
        <f>O145*H145</f>
        <v>43.089999999999996</v>
      </c>
      <c r="Q145" s="200">
        <v>0</v>
      </c>
      <c r="R145" s="200">
        <f>Q145*H145</f>
        <v>0</v>
      </c>
      <c r="S145" s="200">
        <v>0.29</v>
      </c>
      <c r="T145" s="201">
        <f>S145*H145</f>
        <v>17.98</v>
      </c>
      <c r="AR145" s="202" t="s">
        <v>136</v>
      </c>
      <c r="AT145" s="202" t="s">
        <v>131</v>
      </c>
      <c r="AU145" s="202" t="s">
        <v>87</v>
      </c>
      <c r="AY145" s="107" t="s">
        <v>129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107" t="s">
        <v>85</v>
      </c>
      <c r="BK145" s="203">
        <f>ROUND(I145*H145,2)</f>
        <v>0</v>
      </c>
      <c r="BL145" s="107" t="s">
        <v>136</v>
      </c>
      <c r="BM145" s="202" t="s">
        <v>155</v>
      </c>
    </row>
    <row r="146" spans="2:51" s="205" customFormat="1" ht="12">
      <c r="B146" s="204"/>
      <c r="D146" s="206" t="s">
        <v>142</v>
      </c>
      <c r="E146" s="207" t="s">
        <v>1</v>
      </c>
      <c r="F146" s="208" t="s">
        <v>156</v>
      </c>
      <c r="H146" s="209">
        <v>26.13</v>
      </c>
      <c r="I146" s="241"/>
      <c r="L146" s="204"/>
      <c r="M146" s="210"/>
      <c r="N146" s="211"/>
      <c r="O146" s="211"/>
      <c r="P146" s="211"/>
      <c r="Q146" s="211"/>
      <c r="R146" s="211"/>
      <c r="S146" s="211"/>
      <c r="T146" s="212"/>
      <c r="AT146" s="207" t="s">
        <v>142</v>
      </c>
      <c r="AU146" s="207" t="s">
        <v>87</v>
      </c>
      <c r="AV146" s="205" t="s">
        <v>87</v>
      </c>
      <c r="AW146" s="205" t="s">
        <v>34</v>
      </c>
      <c r="AX146" s="205" t="s">
        <v>77</v>
      </c>
      <c r="AY146" s="207" t="s">
        <v>129</v>
      </c>
    </row>
    <row r="147" spans="2:51" s="205" customFormat="1" ht="12">
      <c r="B147" s="204"/>
      <c r="D147" s="206" t="s">
        <v>142</v>
      </c>
      <c r="E147" s="207" t="s">
        <v>1</v>
      </c>
      <c r="F147" s="208" t="s">
        <v>157</v>
      </c>
      <c r="H147" s="209">
        <v>17.05</v>
      </c>
      <c r="I147" s="241"/>
      <c r="L147" s="204"/>
      <c r="M147" s="210"/>
      <c r="N147" s="211"/>
      <c r="O147" s="211"/>
      <c r="P147" s="211"/>
      <c r="Q147" s="211"/>
      <c r="R147" s="211"/>
      <c r="S147" s="211"/>
      <c r="T147" s="212"/>
      <c r="AT147" s="207" t="s">
        <v>142</v>
      </c>
      <c r="AU147" s="207" t="s">
        <v>87</v>
      </c>
      <c r="AV147" s="205" t="s">
        <v>87</v>
      </c>
      <c r="AW147" s="205" t="s">
        <v>34</v>
      </c>
      <c r="AX147" s="205" t="s">
        <v>77</v>
      </c>
      <c r="AY147" s="207" t="s">
        <v>129</v>
      </c>
    </row>
    <row r="148" spans="2:51" s="205" customFormat="1" ht="12">
      <c r="B148" s="204"/>
      <c r="D148" s="206" t="s">
        <v>142</v>
      </c>
      <c r="E148" s="207" t="s">
        <v>1</v>
      </c>
      <c r="F148" s="208" t="s">
        <v>158</v>
      </c>
      <c r="H148" s="209">
        <v>18.8</v>
      </c>
      <c r="I148" s="241"/>
      <c r="L148" s="204"/>
      <c r="M148" s="210"/>
      <c r="N148" s="211"/>
      <c r="O148" s="211"/>
      <c r="P148" s="211"/>
      <c r="Q148" s="211"/>
      <c r="R148" s="211"/>
      <c r="S148" s="211"/>
      <c r="T148" s="212"/>
      <c r="AT148" s="207" t="s">
        <v>142</v>
      </c>
      <c r="AU148" s="207" t="s">
        <v>87</v>
      </c>
      <c r="AV148" s="205" t="s">
        <v>87</v>
      </c>
      <c r="AW148" s="205" t="s">
        <v>34</v>
      </c>
      <c r="AX148" s="205" t="s">
        <v>77</v>
      </c>
      <c r="AY148" s="207" t="s">
        <v>129</v>
      </c>
    </row>
    <row r="149" spans="2:51" s="214" customFormat="1" ht="12">
      <c r="B149" s="213"/>
      <c r="D149" s="206" t="s">
        <v>142</v>
      </c>
      <c r="E149" s="215" t="s">
        <v>1</v>
      </c>
      <c r="F149" s="216" t="s">
        <v>151</v>
      </c>
      <c r="H149" s="217">
        <v>61.980000000000004</v>
      </c>
      <c r="I149" s="242"/>
      <c r="L149" s="213"/>
      <c r="M149" s="218"/>
      <c r="N149" s="219"/>
      <c r="O149" s="219"/>
      <c r="P149" s="219"/>
      <c r="Q149" s="219"/>
      <c r="R149" s="219"/>
      <c r="S149" s="219"/>
      <c r="T149" s="220"/>
      <c r="AT149" s="215" t="s">
        <v>142</v>
      </c>
      <c r="AU149" s="215" t="s">
        <v>87</v>
      </c>
      <c r="AV149" s="214" t="s">
        <v>136</v>
      </c>
      <c r="AW149" s="214" t="s">
        <v>34</v>
      </c>
      <c r="AX149" s="214" t="s">
        <v>77</v>
      </c>
      <c r="AY149" s="215" t="s">
        <v>129</v>
      </c>
    </row>
    <row r="150" spans="2:51" s="205" customFormat="1" ht="12">
      <c r="B150" s="204"/>
      <c r="D150" s="206" t="s">
        <v>142</v>
      </c>
      <c r="E150" s="207" t="s">
        <v>1</v>
      </c>
      <c r="F150" s="208" t="s">
        <v>159</v>
      </c>
      <c r="H150" s="209">
        <v>62</v>
      </c>
      <c r="I150" s="241"/>
      <c r="L150" s="204"/>
      <c r="M150" s="210"/>
      <c r="N150" s="211"/>
      <c r="O150" s="211"/>
      <c r="P150" s="211"/>
      <c r="Q150" s="211"/>
      <c r="R150" s="211"/>
      <c r="S150" s="211"/>
      <c r="T150" s="212"/>
      <c r="AT150" s="207" t="s">
        <v>142</v>
      </c>
      <c r="AU150" s="207" t="s">
        <v>87</v>
      </c>
      <c r="AV150" s="205" t="s">
        <v>87</v>
      </c>
      <c r="AW150" s="205" t="s">
        <v>34</v>
      </c>
      <c r="AX150" s="205" t="s">
        <v>85</v>
      </c>
      <c r="AY150" s="207" t="s">
        <v>129</v>
      </c>
    </row>
    <row r="151" spans="2:65" s="116" customFormat="1" ht="24" customHeight="1">
      <c r="B151" s="117"/>
      <c r="C151" s="192" t="s">
        <v>160</v>
      </c>
      <c r="D151" s="192" t="s">
        <v>131</v>
      </c>
      <c r="E151" s="193" t="s">
        <v>161</v>
      </c>
      <c r="F151" s="194" t="s">
        <v>162</v>
      </c>
      <c r="G151" s="195" t="s">
        <v>140</v>
      </c>
      <c r="H151" s="196">
        <v>220</v>
      </c>
      <c r="I151" s="69">
        <v>0</v>
      </c>
      <c r="J151" s="197">
        <f>ROUND(I151*H151,2)</f>
        <v>0</v>
      </c>
      <c r="K151" s="194" t="s">
        <v>135</v>
      </c>
      <c r="L151" s="117"/>
      <c r="M151" s="198" t="s">
        <v>1</v>
      </c>
      <c r="N151" s="199" t="s">
        <v>42</v>
      </c>
      <c r="O151" s="200">
        <v>0.463</v>
      </c>
      <c r="P151" s="200">
        <f>O151*H151</f>
        <v>101.86</v>
      </c>
      <c r="Q151" s="200">
        <v>0</v>
      </c>
      <c r="R151" s="200">
        <f>Q151*H151</f>
        <v>0</v>
      </c>
      <c r="S151" s="200">
        <v>0.17</v>
      </c>
      <c r="T151" s="201">
        <f>S151*H151</f>
        <v>37.400000000000006</v>
      </c>
      <c r="AR151" s="202" t="s">
        <v>136</v>
      </c>
      <c r="AT151" s="202" t="s">
        <v>131</v>
      </c>
      <c r="AU151" s="202" t="s">
        <v>87</v>
      </c>
      <c r="AY151" s="107" t="s">
        <v>129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107" t="s">
        <v>85</v>
      </c>
      <c r="BK151" s="203">
        <f>ROUND(I151*H151,2)</f>
        <v>0</v>
      </c>
      <c r="BL151" s="107" t="s">
        <v>136</v>
      </c>
      <c r="BM151" s="202" t="s">
        <v>163</v>
      </c>
    </row>
    <row r="152" spans="2:65" s="116" customFormat="1" ht="24" customHeight="1">
      <c r="B152" s="117"/>
      <c r="C152" s="192" t="s">
        <v>164</v>
      </c>
      <c r="D152" s="192" t="s">
        <v>131</v>
      </c>
      <c r="E152" s="193" t="s">
        <v>165</v>
      </c>
      <c r="F152" s="194" t="s">
        <v>166</v>
      </c>
      <c r="G152" s="195" t="s">
        <v>140</v>
      </c>
      <c r="H152" s="196">
        <v>220</v>
      </c>
      <c r="I152" s="69">
        <v>0</v>
      </c>
      <c r="J152" s="197">
        <f>ROUND(I152*H152,2)</f>
        <v>0</v>
      </c>
      <c r="K152" s="194" t="s">
        <v>135</v>
      </c>
      <c r="L152" s="117"/>
      <c r="M152" s="198" t="s">
        <v>1</v>
      </c>
      <c r="N152" s="199" t="s">
        <v>42</v>
      </c>
      <c r="O152" s="200">
        <v>0.008</v>
      </c>
      <c r="P152" s="200">
        <f>O152*H152</f>
        <v>1.76</v>
      </c>
      <c r="Q152" s="200">
        <v>0</v>
      </c>
      <c r="R152" s="200">
        <f>Q152*H152</f>
        <v>0</v>
      </c>
      <c r="S152" s="200">
        <v>0</v>
      </c>
      <c r="T152" s="201">
        <f>S152*H152</f>
        <v>0</v>
      </c>
      <c r="AR152" s="202" t="s">
        <v>136</v>
      </c>
      <c r="AT152" s="202" t="s">
        <v>131</v>
      </c>
      <c r="AU152" s="202" t="s">
        <v>87</v>
      </c>
      <c r="AY152" s="107" t="s">
        <v>129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107" t="s">
        <v>85</v>
      </c>
      <c r="BK152" s="203">
        <f>ROUND(I152*H152,2)</f>
        <v>0</v>
      </c>
      <c r="BL152" s="107" t="s">
        <v>136</v>
      </c>
      <c r="BM152" s="202" t="s">
        <v>167</v>
      </c>
    </row>
    <row r="153" spans="2:51" s="205" customFormat="1" ht="12">
      <c r="B153" s="204"/>
      <c r="D153" s="206" t="s">
        <v>142</v>
      </c>
      <c r="E153" s="207" t="s">
        <v>1</v>
      </c>
      <c r="F153" s="208" t="s">
        <v>168</v>
      </c>
      <c r="H153" s="209">
        <v>219.22</v>
      </c>
      <c r="I153" s="241"/>
      <c r="L153" s="204"/>
      <c r="M153" s="210"/>
      <c r="N153" s="211"/>
      <c r="O153" s="211"/>
      <c r="P153" s="211"/>
      <c r="Q153" s="211"/>
      <c r="R153" s="211"/>
      <c r="S153" s="211"/>
      <c r="T153" s="212"/>
      <c r="AT153" s="207" t="s">
        <v>142</v>
      </c>
      <c r="AU153" s="207" t="s">
        <v>87</v>
      </c>
      <c r="AV153" s="205" t="s">
        <v>87</v>
      </c>
      <c r="AW153" s="205" t="s">
        <v>34</v>
      </c>
      <c r="AX153" s="205" t="s">
        <v>77</v>
      </c>
      <c r="AY153" s="207" t="s">
        <v>129</v>
      </c>
    </row>
    <row r="154" spans="2:51" s="205" customFormat="1" ht="12">
      <c r="B154" s="204"/>
      <c r="D154" s="206" t="s">
        <v>142</v>
      </c>
      <c r="E154" s="207" t="s">
        <v>1</v>
      </c>
      <c r="F154" s="208" t="s">
        <v>169</v>
      </c>
      <c r="H154" s="209">
        <v>220</v>
      </c>
      <c r="I154" s="241"/>
      <c r="L154" s="204"/>
      <c r="M154" s="210"/>
      <c r="N154" s="211"/>
      <c r="O154" s="211"/>
      <c r="P154" s="211"/>
      <c r="Q154" s="211"/>
      <c r="R154" s="211"/>
      <c r="S154" s="211"/>
      <c r="T154" s="212"/>
      <c r="AT154" s="207" t="s">
        <v>142</v>
      </c>
      <c r="AU154" s="207" t="s">
        <v>87</v>
      </c>
      <c r="AV154" s="205" t="s">
        <v>87</v>
      </c>
      <c r="AW154" s="205" t="s">
        <v>34</v>
      </c>
      <c r="AX154" s="205" t="s">
        <v>85</v>
      </c>
      <c r="AY154" s="207" t="s">
        <v>129</v>
      </c>
    </row>
    <row r="155" spans="2:65" s="116" customFormat="1" ht="16.5" customHeight="1">
      <c r="B155" s="117"/>
      <c r="C155" s="192" t="s">
        <v>170</v>
      </c>
      <c r="D155" s="192" t="s">
        <v>131</v>
      </c>
      <c r="E155" s="193" t="s">
        <v>171</v>
      </c>
      <c r="F155" s="194" t="s">
        <v>172</v>
      </c>
      <c r="G155" s="195" t="s">
        <v>140</v>
      </c>
      <c r="H155" s="196">
        <v>4.2</v>
      </c>
      <c r="I155" s="69">
        <v>0</v>
      </c>
      <c r="J155" s="197">
        <f>ROUND(I155*H155,2)</f>
        <v>0</v>
      </c>
      <c r="K155" s="194" t="s">
        <v>135</v>
      </c>
      <c r="L155" s="117"/>
      <c r="M155" s="198" t="s">
        <v>1</v>
      </c>
      <c r="N155" s="199" t="s">
        <v>42</v>
      </c>
      <c r="O155" s="200">
        <v>0.412</v>
      </c>
      <c r="P155" s="200">
        <f>O155*H155</f>
        <v>1.7304</v>
      </c>
      <c r="Q155" s="200">
        <v>0</v>
      </c>
      <c r="R155" s="200">
        <f>Q155*H155</f>
        <v>0</v>
      </c>
      <c r="S155" s="200">
        <v>0.22</v>
      </c>
      <c r="T155" s="201">
        <f>S155*H155</f>
        <v>0.924</v>
      </c>
      <c r="AR155" s="202" t="s">
        <v>136</v>
      </c>
      <c r="AT155" s="202" t="s">
        <v>131</v>
      </c>
      <c r="AU155" s="202" t="s">
        <v>87</v>
      </c>
      <c r="AY155" s="107" t="s">
        <v>129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107" t="s">
        <v>85</v>
      </c>
      <c r="BK155" s="203">
        <f>ROUND(I155*H155,2)</f>
        <v>0</v>
      </c>
      <c r="BL155" s="107" t="s">
        <v>136</v>
      </c>
      <c r="BM155" s="202" t="s">
        <v>173</v>
      </c>
    </row>
    <row r="156" spans="2:51" s="205" customFormat="1" ht="12">
      <c r="B156" s="204"/>
      <c r="D156" s="206" t="s">
        <v>142</v>
      </c>
      <c r="E156" s="207" t="s">
        <v>1</v>
      </c>
      <c r="F156" s="208" t="s">
        <v>174</v>
      </c>
      <c r="H156" s="209">
        <v>4.2</v>
      </c>
      <c r="I156" s="241"/>
      <c r="L156" s="204"/>
      <c r="M156" s="210"/>
      <c r="N156" s="211"/>
      <c r="O156" s="211"/>
      <c r="P156" s="211"/>
      <c r="Q156" s="211"/>
      <c r="R156" s="211"/>
      <c r="S156" s="211"/>
      <c r="T156" s="212"/>
      <c r="AT156" s="207" t="s">
        <v>142</v>
      </c>
      <c r="AU156" s="207" t="s">
        <v>87</v>
      </c>
      <c r="AV156" s="205" t="s">
        <v>87</v>
      </c>
      <c r="AW156" s="205" t="s">
        <v>34</v>
      </c>
      <c r="AX156" s="205" t="s">
        <v>85</v>
      </c>
      <c r="AY156" s="207" t="s">
        <v>129</v>
      </c>
    </row>
    <row r="157" spans="2:65" s="116" customFormat="1" ht="24" customHeight="1">
      <c r="B157" s="117"/>
      <c r="C157" s="192" t="s">
        <v>175</v>
      </c>
      <c r="D157" s="192" t="s">
        <v>131</v>
      </c>
      <c r="E157" s="193" t="s">
        <v>176</v>
      </c>
      <c r="F157" s="194" t="s">
        <v>177</v>
      </c>
      <c r="G157" s="195" t="s">
        <v>140</v>
      </c>
      <c r="H157" s="196">
        <v>31.8</v>
      </c>
      <c r="I157" s="69">
        <v>0</v>
      </c>
      <c r="J157" s="197">
        <f>ROUND(I157*H157,2)</f>
        <v>0</v>
      </c>
      <c r="K157" s="194" t="s">
        <v>135</v>
      </c>
      <c r="L157" s="117"/>
      <c r="M157" s="198" t="s">
        <v>1</v>
      </c>
      <c r="N157" s="199" t="s">
        <v>42</v>
      </c>
      <c r="O157" s="200">
        <v>0.534</v>
      </c>
      <c r="P157" s="200">
        <f>O157*H157</f>
        <v>16.9812</v>
      </c>
      <c r="Q157" s="200">
        <v>0</v>
      </c>
      <c r="R157" s="200">
        <f>Q157*H157</f>
        <v>0</v>
      </c>
      <c r="S157" s="200">
        <v>0.625</v>
      </c>
      <c r="T157" s="201">
        <f>S157*H157</f>
        <v>19.875</v>
      </c>
      <c r="AR157" s="202" t="s">
        <v>136</v>
      </c>
      <c r="AT157" s="202" t="s">
        <v>131</v>
      </c>
      <c r="AU157" s="202" t="s">
        <v>87</v>
      </c>
      <c r="AY157" s="107" t="s">
        <v>129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107" t="s">
        <v>85</v>
      </c>
      <c r="BK157" s="203">
        <f>ROUND(I157*H157,2)</f>
        <v>0</v>
      </c>
      <c r="BL157" s="107" t="s">
        <v>136</v>
      </c>
      <c r="BM157" s="202" t="s">
        <v>178</v>
      </c>
    </row>
    <row r="158" spans="2:51" s="205" customFormat="1" ht="12">
      <c r="B158" s="204"/>
      <c r="D158" s="206" t="s">
        <v>142</v>
      </c>
      <c r="E158" s="207" t="s">
        <v>1</v>
      </c>
      <c r="F158" s="208" t="s">
        <v>179</v>
      </c>
      <c r="H158" s="209">
        <v>23.4</v>
      </c>
      <c r="I158" s="241"/>
      <c r="L158" s="204"/>
      <c r="M158" s="210"/>
      <c r="N158" s="211"/>
      <c r="O158" s="211"/>
      <c r="P158" s="211"/>
      <c r="Q158" s="211"/>
      <c r="R158" s="211"/>
      <c r="S158" s="211"/>
      <c r="T158" s="212"/>
      <c r="AT158" s="207" t="s">
        <v>142</v>
      </c>
      <c r="AU158" s="207" t="s">
        <v>87</v>
      </c>
      <c r="AV158" s="205" t="s">
        <v>87</v>
      </c>
      <c r="AW158" s="205" t="s">
        <v>34</v>
      </c>
      <c r="AX158" s="205" t="s">
        <v>77</v>
      </c>
      <c r="AY158" s="207" t="s">
        <v>129</v>
      </c>
    </row>
    <row r="159" spans="2:51" s="205" customFormat="1" ht="12">
      <c r="B159" s="204"/>
      <c r="D159" s="206" t="s">
        <v>142</v>
      </c>
      <c r="E159" s="207" t="s">
        <v>1</v>
      </c>
      <c r="F159" s="208" t="s">
        <v>180</v>
      </c>
      <c r="H159" s="209">
        <v>8.4</v>
      </c>
      <c r="I159" s="241"/>
      <c r="L159" s="204"/>
      <c r="M159" s="210"/>
      <c r="N159" s="211"/>
      <c r="O159" s="211"/>
      <c r="P159" s="211"/>
      <c r="Q159" s="211"/>
      <c r="R159" s="211"/>
      <c r="S159" s="211"/>
      <c r="T159" s="212"/>
      <c r="AT159" s="207" t="s">
        <v>142</v>
      </c>
      <c r="AU159" s="207" t="s">
        <v>87</v>
      </c>
      <c r="AV159" s="205" t="s">
        <v>87</v>
      </c>
      <c r="AW159" s="205" t="s">
        <v>34</v>
      </c>
      <c r="AX159" s="205" t="s">
        <v>77</v>
      </c>
      <c r="AY159" s="207" t="s">
        <v>129</v>
      </c>
    </row>
    <row r="160" spans="2:51" s="214" customFormat="1" ht="12">
      <c r="B160" s="213"/>
      <c r="D160" s="206" t="s">
        <v>142</v>
      </c>
      <c r="E160" s="215" t="s">
        <v>1</v>
      </c>
      <c r="F160" s="216" t="s">
        <v>151</v>
      </c>
      <c r="H160" s="217">
        <v>31.799999999999997</v>
      </c>
      <c r="I160" s="242"/>
      <c r="L160" s="213"/>
      <c r="M160" s="218"/>
      <c r="N160" s="219"/>
      <c r="O160" s="219"/>
      <c r="P160" s="219"/>
      <c r="Q160" s="219"/>
      <c r="R160" s="219"/>
      <c r="S160" s="219"/>
      <c r="T160" s="220"/>
      <c r="AT160" s="215" t="s">
        <v>142</v>
      </c>
      <c r="AU160" s="215" t="s">
        <v>87</v>
      </c>
      <c r="AV160" s="214" t="s">
        <v>136</v>
      </c>
      <c r="AW160" s="214" t="s">
        <v>34</v>
      </c>
      <c r="AX160" s="214" t="s">
        <v>85</v>
      </c>
      <c r="AY160" s="215" t="s">
        <v>129</v>
      </c>
    </row>
    <row r="161" spans="2:65" s="116" customFormat="1" ht="24" customHeight="1">
      <c r="B161" s="117"/>
      <c r="C161" s="192" t="s">
        <v>181</v>
      </c>
      <c r="D161" s="192" t="s">
        <v>131</v>
      </c>
      <c r="E161" s="193" t="s">
        <v>182</v>
      </c>
      <c r="F161" s="194" t="s">
        <v>183</v>
      </c>
      <c r="G161" s="195" t="s">
        <v>184</v>
      </c>
      <c r="H161" s="196">
        <v>21.12</v>
      </c>
      <c r="I161" s="69">
        <v>0</v>
      </c>
      <c r="J161" s="197">
        <f>ROUND(I161*H161,2)</f>
        <v>0</v>
      </c>
      <c r="K161" s="194" t="s">
        <v>135</v>
      </c>
      <c r="L161" s="117"/>
      <c r="M161" s="198" t="s">
        <v>1</v>
      </c>
      <c r="N161" s="199" t="s">
        <v>42</v>
      </c>
      <c r="O161" s="200">
        <v>3.36</v>
      </c>
      <c r="P161" s="200">
        <f>O161*H161</f>
        <v>70.9632</v>
      </c>
      <c r="Q161" s="200">
        <v>0</v>
      </c>
      <c r="R161" s="200">
        <f>Q161*H161</f>
        <v>0</v>
      </c>
      <c r="S161" s="200">
        <v>0</v>
      </c>
      <c r="T161" s="201">
        <f>S161*H161</f>
        <v>0</v>
      </c>
      <c r="AR161" s="202" t="s">
        <v>136</v>
      </c>
      <c r="AT161" s="202" t="s">
        <v>131</v>
      </c>
      <c r="AU161" s="202" t="s">
        <v>87</v>
      </c>
      <c r="AY161" s="107" t="s">
        <v>129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107" t="s">
        <v>85</v>
      </c>
      <c r="BK161" s="203">
        <f>ROUND(I161*H161,2)</f>
        <v>0</v>
      </c>
      <c r="BL161" s="107" t="s">
        <v>136</v>
      </c>
      <c r="BM161" s="202" t="s">
        <v>185</v>
      </c>
    </row>
    <row r="162" spans="2:51" s="205" customFormat="1" ht="12">
      <c r="B162" s="204"/>
      <c r="D162" s="206" t="s">
        <v>142</v>
      </c>
      <c r="E162" s="207" t="s">
        <v>1</v>
      </c>
      <c r="F162" s="208" t="s">
        <v>186</v>
      </c>
      <c r="H162" s="209">
        <v>11.055</v>
      </c>
      <c r="I162" s="241"/>
      <c r="L162" s="204"/>
      <c r="M162" s="210"/>
      <c r="N162" s="211"/>
      <c r="O162" s="211"/>
      <c r="P162" s="211"/>
      <c r="Q162" s="211"/>
      <c r="R162" s="211"/>
      <c r="S162" s="211"/>
      <c r="T162" s="212"/>
      <c r="AT162" s="207" t="s">
        <v>142</v>
      </c>
      <c r="AU162" s="207" t="s">
        <v>87</v>
      </c>
      <c r="AV162" s="205" t="s">
        <v>87</v>
      </c>
      <c r="AW162" s="205" t="s">
        <v>34</v>
      </c>
      <c r="AX162" s="205" t="s">
        <v>77</v>
      </c>
      <c r="AY162" s="207" t="s">
        <v>129</v>
      </c>
    </row>
    <row r="163" spans="2:51" s="205" customFormat="1" ht="12">
      <c r="B163" s="204"/>
      <c r="D163" s="206" t="s">
        <v>142</v>
      </c>
      <c r="E163" s="207" t="s">
        <v>1</v>
      </c>
      <c r="F163" s="208" t="s">
        <v>187</v>
      </c>
      <c r="H163" s="209">
        <v>10.065</v>
      </c>
      <c r="I163" s="241"/>
      <c r="L163" s="204"/>
      <c r="M163" s="210"/>
      <c r="N163" s="211"/>
      <c r="O163" s="211"/>
      <c r="P163" s="211"/>
      <c r="Q163" s="211"/>
      <c r="R163" s="211"/>
      <c r="S163" s="211"/>
      <c r="T163" s="212"/>
      <c r="AT163" s="207" t="s">
        <v>142</v>
      </c>
      <c r="AU163" s="207" t="s">
        <v>87</v>
      </c>
      <c r="AV163" s="205" t="s">
        <v>87</v>
      </c>
      <c r="AW163" s="205" t="s">
        <v>34</v>
      </c>
      <c r="AX163" s="205" t="s">
        <v>77</v>
      </c>
      <c r="AY163" s="207" t="s">
        <v>129</v>
      </c>
    </row>
    <row r="164" spans="2:51" s="214" customFormat="1" ht="12">
      <c r="B164" s="213"/>
      <c r="D164" s="206" t="s">
        <v>142</v>
      </c>
      <c r="E164" s="215" t="s">
        <v>1</v>
      </c>
      <c r="F164" s="216" t="s">
        <v>151</v>
      </c>
      <c r="H164" s="217">
        <v>21.119999999999997</v>
      </c>
      <c r="I164" s="242"/>
      <c r="L164" s="213"/>
      <c r="M164" s="218"/>
      <c r="N164" s="219"/>
      <c r="O164" s="219"/>
      <c r="P164" s="219"/>
      <c r="Q164" s="219"/>
      <c r="R164" s="219"/>
      <c r="S164" s="219"/>
      <c r="T164" s="220"/>
      <c r="AT164" s="215" t="s">
        <v>142</v>
      </c>
      <c r="AU164" s="215" t="s">
        <v>87</v>
      </c>
      <c r="AV164" s="214" t="s">
        <v>136</v>
      </c>
      <c r="AW164" s="214" t="s">
        <v>34</v>
      </c>
      <c r="AX164" s="214" t="s">
        <v>85</v>
      </c>
      <c r="AY164" s="215" t="s">
        <v>129</v>
      </c>
    </row>
    <row r="165" spans="2:65" s="116" customFormat="1" ht="24" customHeight="1">
      <c r="B165" s="117"/>
      <c r="C165" s="192" t="s">
        <v>188</v>
      </c>
      <c r="D165" s="192" t="s">
        <v>131</v>
      </c>
      <c r="E165" s="193" t="s">
        <v>189</v>
      </c>
      <c r="F165" s="194" t="s">
        <v>190</v>
      </c>
      <c r="G165" s="195" t="s">
        <v>184</v>
      </c>
      <c r="H165" s="196">
        <v>21.12</v>
      </c>
      <c r="I165" s="69">
        <v>0</v>
      </c>
      <c r="J165" s="197">
        <f>ROUND(I165*H165,2)</f>
        <v>0</v>
      </c>
      <c r="K165" s="194" t="s">
        <v>135</v>
      </c>
      <c r="L165" s="117"/>
      <c r="M165" s="198" t="s">
        <v>1</v>
      </c>
      <c r="N165" s="199" t="s">
        <v>42</v>
      </c>
      <c r="O165" s="200">
        <v>0.706</v>
      </c>
      <c r="P165" s="200">
        <f>O165*H165</f>
        <v>14.91072</v>
      </c>
      <c r="Q165" s="200">
        <v>0</v>
      </c>
      <c r="R165" s="200">
        <f>Q165*H165</f>
        <v>0</v>
      </c>
      <c r="S165" s="200">
        <v>0</v>
      </c>
      <c r="T165" s="201">
        <f>S165*H165</f>
        <v>0</v>
      </c>
      <c r="AR165" s="202" t="s">
        <v>136</v>
      </c>
      <c r="AT165" s="202" t="s">
        <v>131</v>
      </c>
      <c r="AU165" s="202" t="s">
        <v>87</v>
      </c>
      <c r="AY165" s="107" t="s">
        <v>129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107" t="s">
        <v>85</v>
      </c>
      <c r="BK165" s="203">
        <f>ROUND(I165*H165,2)</f>
        <v>0</v>
      </c>
      <c r="BL165" s="107" t="s">
        <v>136</v>
      </c>
      <c r="BM165" s="202" t="s">
        <v>191</v>
      </c>
    </row>
    <row r="166" spans="2:65" s="116" customFormat="1" ht="36" customHeight="1">
      <c r="B166" s="117"/>
      <c r="C166" s="192" t="s">
        <v>192</v>
      </c>
      <c r="D166" s="192" t="s">
        <v>131</v>
      </c>
      <c r="E166" s="193" t="s">
        <v>193</v>
      </c>
      <c r="F166" s="194" t="s">
        <v>194</v>
      </c>
      <c r="G166" s="195" t="s">
        <v>184</v>
      </c>
      <c r="H166" s="196">
        <v>3.63</v>
      </c>
      <c r="I166" s="69">
        <v>0</v>
      </c>
      <c r="J166" s="197">
        <f>ROUND(I166*H166,2)</f>
        <v>0</v>
      </c>
      <c r="K166" s="194" t="s">
        <v>135</v>
      </c>
      <c r="L166" s="117"/>
      <c r="M166" s="198" t="s">
        <v>1</v>
      </c>
      <c r="N166" s="199" t="s">
        <v>42</v>
      </c>
      <c r="O166" s="200">
        <v>3.393</v>
      </c>
      <c r="P166" s="200">
        <f>O166*H166</f>
        <v>12.31659</v>
      </c>
      <c r="Q166" s="200">
        <v>0</v>
      </c>
      <c r="R166" s="200">
        <f>Q166*H166</f>
        <v>0</v>
      </c>
      <c r="S166" s="200">
        <v>0</v>
      </c>
      <c r="T166" s="201">
        <f>S166*H166</f>
        <v>0</v>
      </c>
      <c r="AR166" s="202" t="s">
        <v>136</v>
      </c>
      <c r="AT166" s="202" t="s">
        <v>131</v>
      </c>
      <c r="AU166" s="202" t="s">
        <v>87</v>
      </c>
      <c r="AY166" s="107" t="s">
        <v>129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107" t="s">
        <v>85</v>
      </c>
      <c r="BK166" s="203">
        <f>ROUND(I166*H166,2)</f>
        <v>0</v>
      </c>
      <c r="BL166" s="107" t="s">
        <v>136</v>
      </c>
      <c r="BM166" s="202" t="s">
        <v>195</v>
      </c>
    </row>
    <row r="167" spans="2:51" s="205" customFormat="1" ht="12">
      <c r="B167" s="204"/>
      <c r="D167" s="206" t="s">
        <v>142</v>
      </c>
      <c r="E167" s="207" t="s">
        <v>1</v>
      </c>
      <c r="F167" s="208" t="s">
        <v>196</v>
      </c>
      <c r="H167" s="209">
        <v>3.63</v>
      </c>
      <c r="I167" s="241"/>
      <c r="L167" s="204"/>
      <c r="M167" s="210"/>
      <c r="N167" s="211"/>
      <c r="O167" s="211"/>
      <c r="P167" s="211"/>
      <c r="Q167" s="211"/>
      <c r="R167" s="211"/>
      <c r="S167" s="211"/>
      <c r="T167" s="212"/>
      <c r="AT167" s="207" t="s">
        <v>142</v>
      </c>
      <c r="AU167" s="207" t="s">
        <v>87</v>
      </c>
      <c r="AV167" s="205" t="s">
        <v>87</v>
      </c>
      <c r="AW167" s="205" t="s">
        <v>34</v>
      </c>
      <c r="AX167" s="205" t="s">
        <v>85</v>
      </c>
      <c r="AY167" s="207" t="s">
        <v>129</v>
      </c>
    </row>
    <row r="168" spans="2:65" s="116" customFormat="1" ht="24" customHeight="1">
      <c r="B168" s="117"/>
      <c r="C168" s="192" t="s">
        <v>197</v>
      </c>
      <c r="D168" s="192" t="s">
        <v>131</v>
      </c>
      <c r="E168" s="193" t="s">
        <v>198</v>
      </c>
      <c r="F168" s="194" t="s">
        <v>199</v>
      </c>
      <c r="G168" s="195" t="s">
        <v>184</v>
      </c>
      <c r="H168" s="196">
        <v>3.63</v>
      </c>
      <c r="I168" s="69">
        <v>0</v>
      </c>
      <c r="J168" s="197">
        <f>ROUND(I168*H168,2)</f>
        <v>0</v>
      </c>
      <c r="K168" s="194" t="s">
        <v>135</v>
      </c>
      <c r="L168" s="117"/>
      <c r="M168" s="198" t="s">
        <v>1</v>
      </c>
      <c r="N168" s="199" t="s">
        <v>42</v>
      </c>
      <c r="O168" s="200">
        <v>0.616</v>
      </c>
      <c r="P168" s="200">
        <f>O168*H168</f>
        <v>2.23608</v>
      </c>
      <c r="Q168" s="200">
        <v>0</v>
      </c>
      <c r="R168" s="200">
        <f>Q168*H168</f>
        <v>0</v>
      </c>
      <c r="S168" s="200">
        <v>0</v>
      </c>
      <c r="T168" s="201">
        <f>S168*H168</f>
        <v>0</v>
      </c>
      <c r="AR168" s="202" t="s">
        <v>136</v>
      </c>
      <c r="AT168" s="202" t="s">
        <v>131</v>
      </c>
      <c r="AU168" s="202" t="s">
        <v>87</v>
      </c>
      <c r="AY168" s="107" t="s">
        <v>129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107" t="s">
        <v>85</v>
      </c>
      <c r="BK168" s="203">
        <f>ROUND(I168*H168,2)</f>
        <v>0</v>
      </c>
      <c r="BL168" s="107" t="s">
        <v>136</v>
      </c>
      <c r="BM168" s="202" t="s">
        <v>200</v>
      </c>
    </row>
    <row r="169" spans="2:65" s="116" customFormat="1" ht="16.5" customHeight="1">
      <c r="B169" s="117"/>
      <c r="C169" s="192" t="s">
        <v>201</v>
      </c>
      <c r="D169" s="192" t="s">
        <v>131</v>
      </c>
      <c r="E169" s="193" t="s">
        <v>202</v>
      </c>
      <c r="F169" s="194" t="s">
        <v>203</v>
      </c>
      <c r="G169" s="195" t="s">
        <v>140</v>
      </c>
      <c r="H169" s="196">
        <v>51</v>
      </c>
      <c r="I169" s="69">
        <v>0</v>
      </c>
      <c r="J169" s="197">
        <f>ROUND(I169*H169,2)</f>
        <v>0</v>
      </c>
      <c r="K169" s="194" t="s">
        <v>135</v>
      </c>
      <c r="L169" s="117"/>
      <c r="M169" s="198" t="s">
        <v>1</v>
      </c>
      <c r="N169" s="199" t="s">
        <v>42</v>
      </c>
      <c r="O169" s="200">
        <v>0.236</v>
      </c>
      <c r="P169" s="200">
        <f>O169*H169</f>
        <v>12.036</v>
      </c>
      <c r="Q169" s="200">
        <v>0.00084</v>
      </c>
      <c r="R169" s="200">
        <f>Q169*H169</f>
        <v>0.04284</v>
      </c>
      <c r="S169" s="200">
        <v>0</v>
      </c>
      <c r="T169" s="201">
        <f>S169*H169</f>
        <v>0</v>
      </c>
      <c r="AR169" s="202" t="s">
        <v>136</v>
      </c>
      <c r="AT169" s="202" t="s">
        <v>131</v>
      </c>
      <c r="AU169" s="202" t="s">
        <v>87</v>
      </c>
      <c r="AY169" s="107" t="s">
        <v>129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107" t="s">
        <v>85</v>
      </c>
      <c r="BK169" s="203">
        <f>ROUND(I169*H169,2)</f>
        <v>0</v>
      </c>
      <c r="BL169" s="107" t="s">
        <v>136</v>
      </c>
      <c r="BM169" s="202" t="s">
        <v>204</v>
      </c>
    </row>
    <row r="170" spans="2:51" s="205" customFormat="1" ht="12">
      <c r="B170" s="204"/>
      <c r="D170" s="206" t="s">
        <v>142</v>
      </c>
      <c r="E170" s="207" t="s">
        <v>1</v>
      </c>
      <c r="F170" s="208" t="s">
        <v>205</v>
      </c>
      <c r="H170" s="209">
        <v>26.82</v>
      </c>
      <c r="I170" s="241"/>
      <c r="L170" s="204"/>
      <c r="M170" s="210"/>
      <c r="N170" s="211"/>
      <c r="O170" s="211"/>
      <c r="P170" s="211"/>
      <c r="Q170" s="211"/>
      <c r="R170" s="211"/>
      <c r="S170" s="211"/>
      <c r="T170" s="212"/>
      <c r="AT170" s="207" t="s">
        <v>142</v>
      </c>
      <c r="AU170" s="207" t="s">
        <v>87</v>
      </c>
      <c r="AV170" s="205" t="s">
        <v>87</v>
      </c>
      <c r="AW170" s="205" t="s">
        <v>34</v>
      </c>
      <c r="AX170" s="205" t="s">
        <v>77</v>
      </c>
      <c r="AY170" s="207" t="s">
        <v>129</v>
      </c>
    </row>
    <row r="171" spans="2:51" s="205" customFormat="1" ht="12">
      <c r="B171" s="204"/>
      <c r="D171" s="206" t="s">
        <v>142</v>
      </c>
      <c r="E171" s="207" t="s">
        <v>1</v>
      </c>
      <c r="F171" s="208" t="s">
        <v>206</v>
      </c>
      <c r="H171" s="209">
        <v>23.94</v>
      </c>
      <c r="I171" s="241"/>
      <c r="L171" s="204"/>
      <c r="M171" s="210"/>
      <c r="N171" s="211"/>
      <c r="O171" s="211"/>
      <c r="P171" s="211"/>
      <c r="Q171" s="211"/>
      <c r="R171" s="211"/>
      <c r="S171" s="211"/>
      <c r="T171" s="212"/>
      <c r="AT171" s="207" t="s">
        <v>142</v>
      </c>
      <c r="AU171" s="207" t="s">
        <v>87</v>
      </c>
      <c r="AV171" s="205" t="s">
        <v>87</v>
      </c>
      <c r="AW171" s="205" t="s">
        <v>34</v>
      </c>
      <c r="AX171" s="205" t="s">
        <v>77</v>
      </c>
      <c r="AY171" s="207" t="s">
        <v>129</v>
      </c>
    </row>
    <row r="172" spans="2:51" s="214" customFormat="1" ht="12">
      <c r="B172" s="213"/>
      <c r="D172" s="206" t="s">
        <v>142</v>
      </c>
      <c r="E172" s="215" t="s">
        <v>1</v>
      </c>
      <c r="F172" s="216" t="s">
        <v>151</v>
      </c>
      <c r="H172" s="217">
        <v>50.760000000000005</v>
      </c>
      <c r="I172" s="242"/>
      <c r="L172" s="213"/>
      <c r="M172" s="218"/>
      <c r="N172" s="219"/>
      <c r="O172" s="219"/>
      <c r="P172" s="219"/>
      <c r="Q172" s="219"/>
      <c r="R172" s="219"/>
      <c r="S172" s="219"/>
      <c r="T172" s="220"/>
      <c r="AT172" s="215" t="s">
        <v>142</v>
      </c>
      <c r="AU172" s="215" t="s">
        <v>87</v>
      </c>
      <c r="AV172" s="214" t="s">
        <v>136</v>
      </c>
      <c r="AW172" s="214" t="s">
        <v>34</v>
      </c>
      <c r="AX172" s="214" t="s">
        <v>77</v>
      </c>
      <c r="AY172" s="215" t="s">
        <v>129</v>
      </c>
    </row>
    <row r="173" spans="2:51" s="205" customFormat="1" ht="12">
      <c r="B173" s="204"/>
      <c r="D173" s="206" t="s">
        <v>142</v>
      </c>
      <c r="E173" s="207" t="s">
        <v>1</v>
      </c>
      <c r="F173" s="208" t="s">
        <v>207</v>
      </c>
      <c r="H173" s="209">
        <v>51</v>
      </c>
      <c r="I173" s="241"/>
      <c r="L173" s="204"/>
      <c r="M173" s="210"/>
      <c r="N173" s="211"/>
      <c r="O173" s="211"/>
      <c r="P173" s="211"/>
      <c r="Q173" s="211"/>
      <c r="R173" s="211"/>
      <c r="S173" s="211"/>
      <c r="T173" s="212"/>
      <c r="AT173" s="207" t="s">
        <v>142</v>
      </c>
      <c r="AU173" s="207" t="s">
        <v>87</v>
      </c>
      <c r="AV173" s="205" t="s">
        <v>87</v>
      </c>
      <c r="AW173" s="205" t="s">
        <v>34</v>
      </c>
      <c r="AX173" s="205" t="s">
        <v>85</v>
      </c>
      <c r="AY173" s="207" t="s">
        <v>129</v>
      </c>
    </row>
    <row r="174" spans="2:65" s="116" customFormat="1" ht="24" customHeight="1">
      <c r="B174" s="117"/>
      <c r="C174" s="192" t="s">
        <v>208</v>
      </c>
      <c r="D174" s="192" t="s">
        <v>131</v>
      </c>
      <c r="E174" s="193" t="s">
        <v>209</v>
      </c>
      <c r="F174" s="194" t="s">
        <v>210</v>
      </c>
      <c r="G174" s="195" t="s">
        <v>140</v>
      </c>
      <c r="H174" s="196">
        <v>51</v>
      </c>
      <c r="I174" s="69">
        <v>0</v>
      </c>
      <c r="J174" s="197">
        <f>ROUND(I174*H174,2)</f>
        <v>0</v>
      </c>
      <c r="K174" s="194" t="s">
        <v>135</v>
      </c>
      <c r="L174" s="117"/>
      <c r="M174" s="198" t="s">
        <v>1</v>
      </c>
      <c r="N174" s="199" t="s">
        <v>42</v>
      </c>
      <c r="O174" s="200">
        <v>0.07</v>
      </c>
      <c r="P174" s="200">
        <f>O174*H174</f>
        <v>3.5700000000000003</v>
      </c>
      <c r="Q174" s="200">
        <v>0</v>
      </c>
      <c r="R174" s="200">
        <f>Q174*H174</f>
        <v>0</v>
      </c>
      <c r="S174" s="200">
        <v>0</v>
      </c>
      <c r="T174" s="201">
        <f>S174*H174</f>
        <v>0</v>
      </c>
      <c r="AR174" s="202" t="s">
        <v>136</v>
      </c>
      <c r="AT174" s="202" t="s">
        <v>131</v>
      </c>
      <c r="AU174" s="202" t="s">
        <v>87</v>
      </c>
      <c r="AY174" s="107" t="s">
        <v>129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107" t="s">
        <v>85</v>
      </c>
      <c r="BK174" s="203">
        <f>ROUND(I174*H174,2)</f>
        <v>0</v>
      </c>
      <c r="BL174" s="107" t="s">
        <v>136</v>
      </c>
      <c r="BM174" s="202" t="s">
        <v>211</v>
      </c>
    </row>
    <row r="175" spans="2:65" s="116" customFormat="1" ht="24" customHeight="1">
      <c r="B175" s="117"/>
      <c r="C175" s="192" t="s">
        <v>8</v>
      </c>
      <c r="D175" s="192" t="s">
        <v>131</v>
      </c>
      <c r="E175" s="193" t="s">
        <v>212</v>
      </c>
      <c r="F175" s="194" t="s">
        <v>213</v>
      </c>
      <c r="G175" s="195" t="s">
        <v>214</v>
      </c>
      <c r="H175" s="196">
        <v>52.4</v>
      </c>
      <c r="I175" s="69">
        <v>0</v>
      </c>
      <c r="J175" s="197">
        <f>ROUND(I175*H175,2)</f>
        <v>0</v>
      </c>
      <c r="K175" s="194" t="s">
        <v>135</v>
      </c>
      <c r="L175" s="117"/>
      <c r="M175" s="198" t="s">
        <v>1</v>
      </c>
      <c r="N175" s="199" t="s">
        <v>42</v>
      </c>
      <c r="O175" s="200">
        <v>0.133</v>
      </c>
      <c r="P175" s="200">
        <f>O175*H175</f>
        <v>6.9692</v>
      </c>
      <c r="Q175" s="200">
        <v>0</v>
      </c>
      <c r="R175" s="200">
        <f>Q175*H175</f>
        <v>0</v>
      </c>
      <c r="S175" s="200">
        <v>0.205</v>
      </c>
      <c r="T175" s="201">
        <f>S175*H175</f>
        <v>10.741999999999999</v>
      </c>
      <c r="AR175" s="202" t="s">
        <v>136</v>
      </c>
      <c r="AT175" s="202" t="s">
        <v>131</v>
      </c>
      <c r="AU175" s="202" t="s">
        <v>87</v>
      </c>
      <c r="AY175" s="107" t="s">
        <v>129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107" t="s">
        <v>85</v>
      </c>
      <c r="BK175" s="203">
        <f>ROUND(I175*H175,2)</f>
        <v>0</v>
      </c>
      <c r="BL175" s="107" t="s">
        <v>136</v>
      </c>
      <c r="BM175" s="202" t="s">
        <v>215</v>
      </c>
    </row>
    <row r="176" spans="2:51" s="205" customFormat="1" ht="12">
      <c r="B176" s="204"/>
      <c r="D176" s="206" t="s">
        <v>142</v>
      </c>
      <c r="E176" s="207" t="s">
        <v>1</v>
      </c>
      <c r="F176" s="208" t="s">
        <v>216</v>
      </c>
      <c r="H176" s="209">
        <v>48</v>
      </c>
      <c r="I176" s="241"/>
      <c r="L176" s="204"/>
      <c r="M176" s="210"/>
      <c r="N176" s="211"/>
      <c r="O176" s="211"/>
      <c r="P176" s="211"/>
      <c r="Q176" s="211"/>
      <c r="R176" s="211"/>
      <c r="S176" s="211"/>
      <c r="T176" s="212"/>
      <c r="AT176" s="207" t="s">
        <v>142</v>
      </c>
      <c r="AU176" s="207" t="s">
        <v>87</v>
      </c>
      <c r="AV176" s="205" t="s">
        <v>87</v>
      </c>
      <c r="AW176" s="205" t="s">
        <v>34</v>
      </c>
      <c r="AX176" s="205" t="s">
        <v>77</v>
      </c>
      <c r="AY176" s="207" t="s">
        <v>129</v>
      </c>
    </row>
    <row r="177" spans="2:51" s="205" customFormat="1" ht="12">
      <c r="B177" s="204"/>
      <c r="D177" s="206" t="s">
        <v>142</v>
      </c>
      <c r="E177" s="207" t="s">
        <v>1</v>
      </c>
      <c r="F177" s="208" t="s">
        <v>217</v>
      </c>
      <c r="H177" s="209">
        <v>4.4</v>
      </c>
      <c r="I177" s="241"/>
      <c r="L177" s="204"/>
      <c r="M177" s="210"/>
      <c r="N177" s="211"/>
      <c r="O177" s="211"/>
      <c r="P177" s="211"/>
      <c r="Q177" s="211"/>
      <c r="R177" s="211"/>
      <c r="S177" s="211"/>
      <c r="T177" s="212"/>
      <c r="AT177" s="207" t="s">
        <v>142</v>
      </c>
      <c r="AU177" s="207" t="s">
        <v>87</v>
      </c>
      <c r="AV177" s="205" t="s">
        <v>87</v>
      </c>
      <c r="AW177" s="205" t="s">
        <v>34</v>
      </c>
      <c r="AX177" s="205" t="s">
        <v>77</v>
      </c>
      <c r="AY177" s="207" t="s">
        <v>129</v>
      </c>
    </row>
    <row r="178" spans="2:51" s="214" customFormat="1" ht="12">
      <c r="B178" s="213"/>
      <c r="D178" s="206" t="s">
        <v>142</v>
      </c>
      <c r="E178" s="215" t="s">
        <v>1</v>
      </c>
      <c r="F178" s="216" t="s">
        <v>151</v>
      </c>
      <c r="H178" s="217">
        <v>52.4</v>
      </c>
      <c r="I178" s="242"/>
      <c r="L178" s="213"/>
      <c r="M178" s="218"/>
      <c r="N178" s="219"/>
      <c r="O178" s="219"/>
      <c r="P178" s="219"/>
      <c r="Q178" s="219"/>
      <c r="R178" s="219"/>
      <c r="S178" s="219"/>
      <c r="T178" s="220"/>
      <c r="AT178" s="215" t="s">
        <v>142</v>
      </c>
      <c r="AU178" s="215" t="s">
        <v>87</v>
      </c>
      <c r="AV178" s="214" t="s">
        <v>136</v>
      </c>
      <c r="AW178" s="214" t="s">
        <v>34</v>
      </c>
      <c r="AX178" s="214" t="s">
        <v>85</v>
      </c>
      <c r="AY178" s="215" t="s">
        <v>129</v>
      </c>
    </row>
    <row r="179" spans="2:65" s="116" customFormat="1" ht="24" customHeight="1">
      <c r="B179" s="117"/>
      <c r="C179" s="192" t="s">
        <v>218</v>
      </c>
      <c r="D179" s="192" t="s">
        <v>131</v>
      </c>
      <c r="E179" s="193" t="s">
        <v>219</v>
      </c>
      <c r="F179" s="194" t="s">
        <v>220</v>
      </c>
      <c r="G179" s="195" t="s">
        <v>214</v>
      </c>
      <c r="H179" s="196">
        <v>211</v>
      </c>
      <c r="I179" s="69">
        <v>0</v>
      </c>
      <c r="J179" s="197">
        <f>ROUND(I179*H179,2)</f>
        <v>0</v>
      </c>
      <c r="K179" s="194" t="s">
        <v>135</v>
      </c>
      <c r="L179" s="117"/>
      <c r="M179" s="198" t="s">
        <v>1</v>
      </c>
      <c r="N179" s="199" t="s">
        <v>42</v>
      </c>
      <c r="O179" s="200">
        <v>0.095</v>
      </c>
      <c r="P179" s="200">
        <f>O179*H179</f>
        <v>20.045</v>
      </c>
      <c r="Q179" s="200">
        <v>0</v>
      </c>
      <c r="R179" s="200">
        <f>Q179*H179</f>
        <v>0</v>
      </c>
      <c r="S179" s="200">
        <v>0.04</v>
      </c>
      <c r="T179" s="201">
        <f>S179*H179</f>
        <v>8.44</v>
      </c>
      <c r="AR179" s="202" t="s">
        <v>136</v>
      </c>
      <c r="AT179" s="202" t="s">
        <v>131</v>
      </c>
      <c r="AU179" s="202" t="s">
        <v>87</v>
      </c>
      <c r="AY179" s="107" t="s">
        <v>129</v>
      </c>
      <c r="BE179" s="203">
        <f>IF(N179="základní",J179,0)</f>
        <v>0</v>
      </c>
      <c r="BF179" s="203">
        <f>IF(N179="snížená",J179,0)</f>
        <v>0</v>
      </c>
      <c r="BG179" s="203">
        <f>IF(N179="zákl. přenesená",J179,0)</f>
        <v>0</v>
      </c>
      <c r="BH179" s="203">
        <f>IF(N179="sníž. přenesená",J179,0)</f>
        <v>0</v>
      </c>
      <c r="BI179" s="203">
        <f>IF(N179="nulová",J179,0)</f>
        <v>0</v>
      </c>
      <c r="BJ179" s="107" t="s">
        <v>85</v>
      </c>
      <c r="BK179" s="203">
        <f>ROUND(I179*H179,2)</f>
        <v>0</v>
      </c>
      <c r="BL179" s="107" t="s">
        <v>136</v>
      </c>
      <c r="BM179" s="202" t="s">
        <v>221</v>
      </c>
    </row>
    <row r="180" spans="2:65" s="116" customFormat="1" ht="24" customHeight="1">
      <c r="B180" s="117"/>
      <c r="C180" s="192" t="s">
        <v>222</v>
      </c>
      <c r="D180" s="192" t="s">
        <v>131</v>
      </c>
      <c r="E180" s="193" t="s">
        <v>223</v>
      </c>
      <c r="F180" s="194" t="s">
        <v>224</v>
      </c>
      <c r="G180" s="195" t="s">
        <v>140</v>
      </c>
      <c r="H180" s="196">
        <v>300</v>
      </c>
      <c r="I180" s="69">
        <v>0</v>
      </c>
      <c r="J180" s="197">
        <f>ROUND(I180*H180,2)</f>
        <v>0</v>
      </c>
      <c r="K180" s="194" t="s">
        <v>135</v>
      </c>
      <c r="L180" s="117"/>
      <c r="M180" s="198" t="s">
        <v>1</v>
      </c>
      <c r="N180" s="199" t="s">
        <v>42</v>
      </c>
      <c r="O180" s="200">
        <v>0.09</v>
      </c>
      <c r="P180" s="200">
        <f>O180*H180</f>
        <v>27</v>
      </c>
      <c r="Q180" s="200">
        <v>0</v>
      </c>
      <c r="R180" s="200">
        <f>Q180*H180</f>
        <v>0</v>
      </c>
      <c r="S180" s="200">
        <v>0</v>
      </c>
      <c r="T180" s="201">
        <f>S180*H180</f>
        <v>0</v>
      </c>
      <c r="AR180" s="202" t="s">
        <v>136</v>
      </c>
      <c r="AT180" s="202" t="s">
        <v>131</v>
      </c>
      <c r="AU180" s="202" t="s">
        <v>87</v>
      </c>
      <c r="AY180" s="107" t="s">
        <v>129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107" t="s">
        <v>85</v>
      </c>
      <c r="BK180" s="203">
        <f>ROUND(I180*H180,2)</f>
        <v>0</v>
      </c>
      <c r="BL180" s="107" t="s">
        <v>136</v>
      </c>
      <c r="BM180" s="202" t="s">
        <v>225</v>
      </c>
    </row>
    <row r="181" spans="2:65" s="116" customFormat="1" ht="24" customHeight="1">
      <c r="B181" s="117"/>
      <c r="C181" s="192" t="s">
        <v>226</v>
      </c>
      <c r="D181" s="192" t="s">
        <v>131</v>
      </c>
      <c r="E181" s="193" t="s">
        <v>227</v>
      </c>
      <c r="F181" s="194" t="s">
        <v>228</v>
      </c>
      <c r="G181" s="195" t="s">
        <v>140</v>
      </c>
      <c r="H181" s="196">
        <v>340</v>
      </c>
      <c r="I181" s="69">
        <v>0</v>
      </c>
      <c r="J181" s="197">
        <f>ROUND(I181*H181,2)</f>
        <v>0</v>
      </c>
      <c r="K181" s="194" t="s">
        <v>135</v>
      </c>
      <c r="L181" s="117"/>
      <c r="M181" s="198" t="s">
        <v>1</v>
      </c>
      <c r="N181" s="199" t="s">
        <v>42</v>
      </c>
      <c r="O181" s="200">
        <v>0.058</v>
      </c>
      <c r="P181" s="200">
        <f>O181*H181</f>
        <v>19.720000000000002</v>
      </c>
      <c r="Q181" s="200">
        <v>0</v>
      </c>
      <c r="R181" s="200">
        <f>Q181*H181</f>
        <v>0</v>
      </c>
      <c r="S181" s="200">
        <v>0</v>
      </c>
      <c r="T181" s="201">
        <f>S181*H181</f>
        <v>0</v>
      </c>
      <c r="AR181" s="202" t="s">
        <v>136</v>
      </c>
      <c r="AT181" s="202" t="s">
        <v>131</v>
      </c>
      <c r="AU181" s="202" t="s">
        <v>87</v>
      </c>
      <c r="AY181" s="107" t="s">
        <v>129</v>
      </c>
      <c r="BE181" s="203">
        <f>IF(N181="základní",J181,0)</f>
        <v>0</v>
      </c>
      <c r="BF181" s="203">
        <f>IF(N181="snížená",J181,0)</f>
        <v>0</v>
      </c>
      <c r="BG181" s="203">
        <f>IF(N181="zákl. přenesená",J181,0)</f>
        <v>0</v>
      </c>
      <c r="BH181" s="203">
        <f>IF(N181="sníž. přenesená",J181,0)</f>
        <v>0</v>
      </c>
      <c r="BI181" s="203">
        <f>IF(N181="nulová",J181,0)</f>
        <v>0</v>
      </c>
      <c r="BJ181" s="107" t="s">
        <v>85</v>
      </c>
      <c r="BK181" s="203">
        <f>ROUND(I181*H181,2)</f>
        <v>0</v>
      </c>
      <c r="BL181" s="107" t="s">
        <v>136</v>
      </c>
      <c r="BM181" s="202" t="s">
        <v>229</v>
      </c>
    </row>
    <row r="182" spans="2:51" s="205" customFormat="1" ht="12">
      <c r="B182" s="204"/>
      <c r="D182" s="206" t="s">
        <v>142</v>
      </c>
      <c r="E182" s="207" t="s">
        <v>1</v>
      </c>
      <c r="F182" s="208" t="s">
        <v>230</v>
      </c>
      <c r="H182" s="209">
        <v>340</v>
      </c>
      <c r="I182" s="241"/>
      <c r="L182" s="204"/>
      <c r="M182" s="210"/>
      <c r="N182" s="211"/>
      <c r="O182" s="211"/>
      <c r="P182" s="211"/>
      <c r="Q182" s="211"/>
      <c r="R182" s="211"/>
      <c r="S182" s="211"/>
      <c r="T182" s="212"/>
      <c r="AT182" s="207" t="s">
        <v>142</v>
      </c>
      <c r="AU182" s="207" t="s">
        <v>87</v>
      </c>
      <c r="AV182" s="205" t="s">
        <v>87</v>
      </c>
      <c r="AW182" s="205" t="s">
        <v>34</v>
      </c>
      <c r="AX182" s="205" t="s">
        <v>85</v>
      </c>
      <c r="AY182" s="207" t="s">
        <v>129</v>
      </c>
    </row>
    <row r="183" spans="2:65" s="116" customFormat="1" ht="16.5" customHeight="1">
      <c r="B183" s="117"/>
      <c r="C183" s="221" t="s">
        <v>231</v>
      </c>
      <c r="D183" s="221" t="s">
        <v>232</v>
      </c>
      <c r="E183" s="222" t="s">
        <v>233</v>
      </c>
      <c r="F183" s="223" t="s">
        <v>234</v>
      </c>
      <c r="G183" s="224" t="s">
        <v>235</v>
      </c>
      <c r="H183" s="225">
        <v>6.8</v>
      </c>
      <c r="I183" s="70">
        <v>0</v>
      </c>
      <c r="J183" s="226">
        <f>ROUND(I183*H183,2)</f>
        <v>0</v>
      </c>
      <c r="K183" s="223" t="s">
        <v>135</v>
      </c>
      <c r="L183" s="227"/>
      <c r="M183" s="228" t="s">
        <v>1</v>
      </c>
      <c r="N183" s="229" t="s">
        <v>42</v>
      </c>
      <c r="O183" s="200">
        <v>0</v>
      </c>
      <c r="P183" s="200">
        <f>O183*H183</f>
        <v>0</v>
      </c>
      <c r="Q183" s="200">
        <v>0.001</v>
      </c>
      <c r="R183" s="200">
        <f>Q183*H183</f>
        <v>0.0068</v>
      </c>
      <c r="S183" s="200">
        <v>0</v>
      </c>
      <c r="T183" s="201">
        <f>S183*H183</f>
        <v>0</v>
      </c>
      <c r="AR183" s="202" t="s">
        <v>175</v>
      </c>
      <c r="AT183" s="202" t="s">
        <v>232</v>
      </c>
      <c r="AU183" s="202" t="s">
        <v>87</v>
      </c>
      <c r="AY183" s="107" t="s">
        <v>129</v>
      </c>
      <c r="BE183" s="203">
        <f>IF(N183="základní",J183,0)</f>
        <v>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107" t="s">
        <v>85</v>
      </c>
      <c r="BK183" s="203">
        <f>ROUND(I183*H183,2)</f>
        <v>0</v>
      </c>
      <c r="BL183" s="107" t="s">
        <v>136</v>
      </c>
      <c r="BM183" s="202" t="s">
        <v>236</v>
      </c>
    </row>
    <row r="184" spans="2:51" s="205" customFormat="1" ht="22.5">
      <c r="B184" s="204"/>
      <c r="D184" s="206" t="s">
        <v>142</v>
      </c>
      <c r="F184" s="208" t="s">
        <v>237</v>
      </c>
      <c r="H184" s="209">
        <v>6.8</v>
      </c>
      <c r="I184" s="241"/>
      <c r="L184" s="204"/>
      <c r="M184" s="210"/>
      <c r="N184" s="211"/>
      <c r="O184" s="211"/>
      <c r="P184" s="211"/>
      <c r="Q184" s="211"/>
      <c r="R184" s="211"/>
      <c r="S184" s="211"/>
      <c r="T184" s="212"/>
      <c r="AT184" s="207" t="s">
        <v>142</v>
      </c>
      <c r="AU184" s="207" t="s">
        <v>87</v>
      </c>
      <c r="AV184" s="205" t="s">
        <v>87</v>
      </c>
      <c r="AW184" s="205" t="s">
        <v>3</v>
      </c>
      <c r="AX184" s="205" t="s">
        <v>85</v>
      </c>
      <c r="AY184" s="207" t="s">
        <v>129</v>
      </c>
    </row>
    <row r="185" spans="2:65" s="116" customFormat="1" ht="24" customHeight="1">
      <c r="B185" s="117"/>
      <c r="C185" s="192" t="s">
        <v>238</v>
      </c>
      <c r="D185" s="192" t="s">
        <v>131</v>
      </c>
      <c r="E185" s="193" t="s">
        <v>239</v>
      </c>
      <c r="F185" s="194" t="s">
        <v>240</v>
      </c>
      <c r="G185" s="195" t="s">
        <v>140</v>
      </c>
      <c r="H185" s="196">
        <v>53.4</v>
      </c>
      <c r="I185" s="69">
        <v>0</v>
      </c>
      <c r="J185" s="197">
        <f>ROUND(I185*H185,2)</f>
        <v>0</v>
      </c>
      <c r="K185" s="194" t="s">
        <v>135</v>
      </c>
      <c r="L185" s="117"/>
      <c r="M185" s="198" t="s">
        <v>1</v>
      </c>
      <c r="N185" s="199" t="s">
        <v>42</v>
      </c>
      <c r="O185" s="200">
        <v>0.055</v>
      </c>
      <c r="P185" s="200">
        <f>O185*H185</f>
        <v>2.937</v>
      </c>
      <c r="Q185" s="200">
        <v>0</v>
      </c>
      <c r="R185" s="200">
        <f>Q185*H185</f>
        <v>0</v>
      </c>
      <c r="S185" s="200">
        <v>0</v>
      </c>
      <c r="T185" s="201">
        <f>S185*H185</f>
        <v>0</v>
      </c>
      <c r="AR185" s="202" t="s">
        <v>136</v>
      </c>
      <c r="AT185" s="202" t="s">
        <v>131</v>
      </c>
      <c r="AU185" s="202" t="s">
        <v>87</v>
      </c>
      <c r="AY185" s="107" t="s">
        <v>129</v>
      </c>
      <c r="BE185" s="203">
        <f>IF(N185="základní",J185,0)</f>
        <v>0</v>
      </c>
      <c r="BF185" s="203">
        <f>IF(N185="snížená",J185,0)</f>
        <v>0</v>
      </c>
      <c r="BG185" s="203">
        <f>IF(N185="zákl. přenesená",J185,0)</f>
        <v>0</v>
      </c>
      <c r="BH185" s="203">
        <f>IF(N185="sníž. přenesená",J185,0)</f>
        <v>0</v>
      </c>
      <c r="BI185" s="203">
        <f>IF(N185="nulová",J185,0)</f>
        <v>0</v>
      </c>
      <c r="BJ185" s="107" t="s">
        <v>85</v>
      </c>
      <c r="BK185" s="203">
        <f>ROUND(I185*H185,2)</f>
        <v>0</v>
      </c>
      <c r="BL185" s="107" t="s">
        <v>136</v>
      </c>
      <c r="BM185" s="202" t="s">
        <v>241</v>
      </c>
    </row>
    <row r="186" spans="2:65" s="116" customFormat="1" ht="16.5" customHeight="1">
      <c r="B186" s="117"/>
      <c r="C186" s="221" t="s">
        <v>7</v>
      </c>
      <c r="D186" s="221" t="s">
        <v>232</v>
      </c>
      <c r="E186" s="222" t="s">
        <v>242</v>
      </c>
      <c r="F186" s="223" t="s">
        <v>243</v>
      </c>
      <c r="G186" s="224" t="s">
        <v>244</v>
      </c>
      <c r="H186" s="225">
        <v>24.03</v>
      </c>
      <c r="I186" s="70">
        <v>0</v>
      </c>
      <c r="J186" s="226">
        <f>ROUND(I186*H186,2)</f>
        <v>0</v>
      </c>
      <c r="K186" s="223" t="s">
        <v>135</v>
      </c>
      <c r="L186" s="227"/>
      <c r="M186" s="228" t="s">
        <v>1</v>
      </c>
      <c r="N186" s="229" t="s">
        <v>42</v>
      </c>
      <c r="O186" s="200">
        <v>0</v>
      </c>
      <c r="P186" s="200">
        <f>O186*H186</f>
        <v>0</v>
      </c>
      <c r="Q186" s="200">
        <v>1</v>
      </c>
      <c r="R186" s="200">
        <f>Q186*H186</f>
        <v>24.03</v>
      </c>
      <c r="S186" s="200">
        <v>0</v>
      </c>
      <c r="T186" s="201">
        <f>S186*H186</f>
        <v>0</v>
      </c>
      <c r="AR186" s="202" t="s">
        <v>175</v>
      </c>
      <c r="AT186" s="202" t="s">
        <v>232</v>
      </c>
      <c r="AU186" s="202" t="s">
        <v>87</v>
      </c>
      <c r="AY186" s="107" t="s">
        <v>129</v>
      </c>
      <c r="BE186" s="203">
        <f>IF(N186="základní",J186,0)</f>
        <v>0</v>
      </c>
      <c r="BF186" s="203">
        <f>IF(N186="snížená",J186,0)</f>
        <v>0</v>
      </c>
      <c r="BG186" s="203">
        <f>IF(N186="zákl. přenesená",J186,0)</f>
        <v>0</v>
      </c>
      <c r="BH186" s="203">
        <f>IF(N186="sníž. přenesená",J186,0)</f>
        <v>0</v>
      </c>
      <c r="BI186" s="203">
        <f>IF(N186="nulová",J186,0)</f>
        <v>0</v>
      </c>
      <c r="BJ186" s="107" t="s">
        <v>85</v>
      </c>
      <c r="BK186" s="203">
        <f>ROUND(I186*H186,2)</f>
        <v>0</v>
      </c>
      <c r="BL186" s="107" t="s">
        <v>136</v>
      </c>
      <c r="BM186" s="202" t="s">
        <v>245</v>
      </c>
    </row>
    <row r="187" spans="2:51" s="205" customFormat="1" ht="22.5">
      <c r="B187" s="204"/>
      <c r="D187" s="206" t="s">
        <v>142</v>
      </c>
      <c r="F187" s="208" t="s">
        <v>246</v>
      </c>
      <c r="H187" s="209">
        <v>24.03</v>
      </c>
      <c r="I187" s="241"/>
      <c r="L187" s="204"/>
      <c r="M187" s="210"/>
      <c r="N187" s="211"/>
      <c r="O187" s="211"/>
      <c r="P187" s="211"/>
      <c r="Q187" s="211"/>
      <c r="R187" s="211"/>
      <c r="S187" s="211"/>
      <c r="T187" s="212"/>
      <c r="AT187" s="207" t="s">
        <v>142</v>
      </c>
      <c r="AU187" s="207" t="s">
        <v>87</v>
      </c>
      <c r="AV187" s="205" t="s">
        <v>87</v>
      </c>
      <c r="AW187" s="205" t="s">
        <v>3</v>
      </c>
      <c r="AX187" s="205" t="s">
        <v>85</v>
      </c>
      <c r="AY187" s="207" t="s">
        <v>129</v>
      </c>
    </row>
    <row r="188" spans="2:65" s="116" customFormat="1" ht="16.5" customHeight="1">
      <c r="B188" s="117"/>
      <c r="C188" s="221" t="s">
        <v>247</v>
      </c>
      <c r="D188" s="221" t="s">
        <v>232</v>
      </c>
      <c r="E188" s="222" t="s">
        <v>248</v>
      </c>
      <c r="F188" s="223" t="s">
        <v>249</v>
      </c>
      <c r="G188" s="224" t="s">
        <v>244</v>
      </c>
      <c r="H188" s="225">
        <v>7.262</v>
      </c>
      <c r="I188" s="70">
        <v>0</v>
      </c>
      <c r="J188" s="226">
        <f>ROUND(I188*H188,2)</f>
        <v>0</v>
      </c>
      <c r="K188" s="223" t="s">
        <v>135</v>
      </c>
      <c r="L188" s="227"/>
      <c r="M188" s="228" t="s">
        <v>1</v>
      </c>
      <c r="N188" s="229" t="s">
        <v>42</v>
      </c>
      <c r="O188" s="200">
        <v>0</v>
      </c>
      <c r="P188" s="200">
        <f>O188*H188</f>
        <v>0</v>
      </c>
      <c r="Q188" s="200">
        <v>1</v>
      </c>
      <c r="R188" s="200">
        <f>Q188*H188</f>
        <v>7.262</v>
      </c>
      <c r="S188" s="200">
        <v>0</v>
      </c>
      <c r="T188" s="201">
        <f>S188*H188</f>
        <v>0</v>
      </c>
      <c r="AR188" s="202" t="s">
        <v>175</v>
      </c>
      <c r="AT188" s="202" t="s">
        <v>232</v>
      </c>
      <c r="AU188" s="202" t="s">
        <v>87</v>
      </c>
      <c r="AY188" s="107" t="s">
        <v>129</v>
      </c>
      <c r="BE188" s="203">
        <f>IF(N188="základní",J188,0)</f>
        <v>0</v>
      </c>
      <c r="BF188" s="203">
        <f>IF(N188="snížená",J188,0)</f>
        <v>0</v>
      </c>
      <c r="BG188" s="203">
        <f>IF(N188="zákl. přenesená",J188,0)</f>
        <v>0</v>
      </c>
      <c r="BH188" s="203">
        <f>IF(N188="sníž. přenesená",J188,0)</f>
        <v>0</v>
      </c>
      <c r="BI188" s="203">
        <f>IF(N188="nulová",J188,0)</f>
        <v>0</v>
      </c>
      <c r="BJ188" s="107" t="s">
        <v>85</v>
      </c>
      <c r="BK188" s="203">
        <f>ROUND(I188*H188,2)</f>
        <v>0</v>
      </c>
      <c r="BL188" s="107" t="s">
        <v>136</v>
      </c>
      <c r="BM188" s="202" t="s">
        <v>250</v>
      </c>
    </row>
    <row r="189" spans="2:51" s="205" customFormat="1" ht="12">
      <c r="B189" s="204"/>
      <c r="D189" s="206" t="s">
        <v>142</v>
      </c>
      <c r="E189" s="207" t="s">
        <v>1</v>
      </c>
      <c r="F189" s="208" t="s">
        <v>251</v>
      </c>
      <c r="H189" s="209">
        <v>7.262</v>
      </c>
      <c r="I189" s="241"/>
      <c r="L189" s="204"/>
      <c r="M189" s="210"/>
      <c r="N189" s="211"/>
      <c r="O189" s="211"/>
      <c r="P189" s="211"/>
      <c r="Q189" s="211"/>
      <c r="R189" s="211"/>
      <c r="S189" s="211"/>
      <c r="T189" s="212"/>
      <c r="AT189" s="207" t="s">
        <v>142</v>
      </c>
      <c r="AU189" s="207" t="s">
        <v>87</v>
      </c>
      <c r="AV189" s="205" t="s">
        <v>87</v>
      </c>
      <c r="AW189" s="205" t="s">
        <v>34</v>
      </c>
      <c r="AX189" s="205" t="s">
        <v>85</v>
      </c>
      <c r="AY189" s="207" t="s">
        <v>129</v>
      </c>
    </row>
    <row r="190" spans="2:65" s="116" customFormat="1" ht="24" customHeight="1">
      <c r="B190" s="117"/>
      <c r="C190" s="192" t="s">
        <v>252</v>
      </c>
      <c r="D190" s="192" t="s">
        <v>131</v>
      </c>
      <c r="E190" s="193" t="s">
        <v>253</v>
      </c>
      <c r="F190" s="194" t="s">
        <v>254</v>
      </c>
      <c r="G190" s="195" t="s">
        <v>140</v>
      </c>
      <c r="H190" s="196">
        <v>53.4</v>
      </c>
      <c r="I190" s="69">
        <v>0</v>
      </c>
      <c r="J190" s="197">
        <f>ROUND(I190*H190,2)</f>
        <v>0</v>
      </c>
      <c r="K190" s="194" t="s">
        <v>135</v>
      </c>
      <c r="L190" s="117"/>
      <c r="M190" s="198" t="s">
        <v>1</v>
      </c>
      <c r="N190" s="199" t="s">
        <v>42</v>
      </c>
      <c r="O190" s="200">
        <v>0.416</v>
      </c>
      <c r="P190" s="200">
        <f>O190*H190</f>
        <v>22.214399999999998</v>
      </c>
      <c r="Q190" s="200">
        <v>0</v>
      </c>
      <c r="R190" s="200">
        <f>Q190*H190</f>
        <v>0</v>
      </c>
      <c r="S190" s="200">
        <v>0</v>
      </c>
      <c r="T190" s="201">
        <f>S190*H190</f>
        <v>0</v>
      </c>
      <c r="AR190" s="202" t="s">
        <v>136</v>
      </c>
      <c r="AT190" s="202" t="s">
        <v>131</v>
      </c>
      <c r="AU190" s="202" t="s">
        <v>87</v>
      </c>
      <c r="AY190" s="107" t="s">
        <v>129</v>
      </c>
      <c r="BE190" s="203">
        <f>IF(N190="základní",J190,0)</f>
        <v>0</v>
      </c>
      <c r="BF190" s="203">
        <f>IF(N190="snížená",J190,0)</f>
        <v>0</v>
      </c>
      <c r="BG190" s="203">
        <f>IF(N190="zákl. přenesená",J190,0)</f>
        <v>0</v>
      </c>
      <c r="BH190" s="203">
        <f>IF(N190="sníž. přenesená",J190,0)</f>
        <v>0</v>
      </c>
      <c r="BI190" s="203">
        <f>IF(N190="nulová",J190,0)</f>
        <v>0</v>
      </c>
      <c r="BJ190" s="107" t="s">
        <v>85</v>
      </c>
      <c r="BK190" s="203">
        <f>ROUND(I190*H190,2)</f>
        <v>0</v>
      </c>
      <c r="BL190" s="107" t="s">
        <v>136</v>
      </c>
      <c r="BM190" s="202" t="s">
        <v>255</v>
      </c>
    </row>
    <row r="191" spans="2:65" s="116" customFormat="1" ht="24" customHeight="1">
      <c r="B191" s="117"/>
      <c r="C191" s="192" t="s">
        <v>256</v>
      </c>
      <c r="D191" s="192" t="s">
        <v>131</v>
      </c>
      <c r="E191" s="193" t="s">
        <v>257</v>
      </c>
      <c r="F191" s="194" t="s">
        <v>258</v>
      </c>
      <c r="G191" s="195" t="s">
        <v>140</v>
      </c>
      <c r="H191" s="196">
        <v>40</v>
      </c>
      <c r="I191" s="69">
        <v>0</v>
      </c>
      <c r="J191" s="197">
        <f>ROUND(I191*H191,2)</f>
        <v>0</v>
      </c>
      <c r="K191" s="194" t="s">
        <v>135</v>
      </c>
      <c r="L191" s="117"/>
      <c r="M191" s="198" t="s">
        <v>1</v>
      </c>
      <c r="N191" s="199" t="s">
        <v>42</v>
      </c>
      <c r="O191" s="200">
        <v>0.013</v>
      </c>
      <c r="P191" s="200">
        <f>O191*H191</f>
        <v>0.52</v>
      </c>
      <c r="Q191" s="200">
        <v>0</v>
      </c>
      <c r="R191" s="200">
        <f>Q191*H191</f>
        <v>0</v>
      </c>
      <c r="S191" s="200">
        <v>0</v>
      </c>
      <c r="T191" s="201">
        <f>S191*H191</f>
        <v>0</v>
      </c>
      <c r="AR191" s="202" t="s">
        <v>136</v>
      </c>
      <c r="AT191" s="202" t="s">
        <v>131</v>
      </c>
      <c r="AU191" s="202" t="s">
        <v>87</v>
      </c>
      <c r="AY191" s="107" t="s">
        <v>129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107" t="s">
        <v>85</v>
      </c>
      <c r="BK191" s="203">
        <f>ROUND(I191*H191,2)</f>
        <v>0</v>
      </c>
      <c r="BL191" s="107" t="s">
        <v>136</v>
      </c>
      <c r="BM191" s="202" t="s">
        <v>259</v>
      </c>
    </row>
    <row r="192" spans="2:65" s="116" customFormat="1" ht="16.5" customHeight="1">
      <c r="B192" s="117"/>
      <c r="C192" s="221" t="s">
        <v>260</v>
      </c>
      <c r="D192" s="221" t="s">
        <v>232</v>
      </c>
      <c r="E192" s="222" t="s">
        <v>261</v>
      </c>
      <c r="F192" s="223" t="s">
        <v>262</v>
      </c>
      <c r="G192" s="224" t="s">
        <v>244</v>
      </c>
      <c r="H192" s="225">
        <v>13</v>
      </c>
      <c r="I192" s="70">
        <v>0</v>
      </c>
      <c r="J192" s="226">
        <f>ROUND(I192*H192,2)</f>
        <v>0</v>
      </c>
      <c r="K192" s="223" t="s">
        <v>135</v>
      </c>
      <c r="L192" s="227"/>
      <c r="M192" s="228" t="s">
        <v>1</v>
      </c>
      <c r="N192" s="229" t="s">
        <v>42</v>
      </c>
      <c r="O192" s="200">
        <v>0</v>
      </c>
      <c r="P192" s="200">
        <f>O192*H192</f>
        <v>0</v>
      </c>
      <c r="Q192" s="200">
        <v>1</v>
      </c>
      <c r="R192" s="200">
        <f>Q192*H192</f>
        <v>13</v>
      </c>
      <c r="S192" s="200">
        <v>0</v>
      </c>
      <c r="T192" s="201">
        <f>S192*H192</f>
        <v>0</v>
      </c>
      <c r="AR192" s="202" t="s">
        <v>175</v>
      </c>
      <c r="AT192" s="202" t="s">
        <v>232</v>
      </c>
      <c r="AU192" s="202" t="s">
        <v>87</v>
      </c>
      <c r="AY192" s="107" t="s">
        <v>129</v>
      </c>
      <c r="BE192" s="203">
        <f>IF(N192="základní",J192,0)</f>
        <v>0</v>
      </c>
      <c r="BF192" s="203">
        <f>IF(N192="snížená",J192,0)</f>
        <v>0</v>
      </c>
      <c r="BG192" s="203">
        <f>IF(N192="zákl. přenesená",J192,0)</f>
        <v>0</v>
      </c>
      <c r="BH192" s="203">
        <f>IF(N192="sníž. přenesená",J192,0)</f>
        <v>0</v>
      </c>
      <c r="BI192" s="203">
        <f>IF(N192="nulová",J192,0)</f>
        <v>0</v>
      </c>
      <c r="BJ192" s="107" t="s">
        <v>85</v>
      </c>
      <c r="BK192" s="203">
        <f>ROUND(I192*H192,2)</f>
        <v>0</v>
      </c>
      <c r="BL192" s="107" t="s">
        <v>136</v>
      </c>
      <c r="BM192" s="202" t="s">
        <v>263</v>
      </c>
    </row>
    <row r="193" spans="2:51" s="205" customFormat="1" ht="12">
      <c r="B193" s="204"/>
      <c r="D193" s="206" t="s">
        <v>142</v>
      </c>
      <c r="E193" s="207" t="s">
        <v>1</v>
      </c>
      <c r="F193" s="208" t="s">
        <v>264</v>
      </c>
      <c r="H193" s="209">
        <v>12.96</v>
      </c>
      <c r="I193" s="241"/>
      <c r="L193" s="204"/>
      <c r="M193" s="210"/>
      <c r="N193" s="211"/>
      <c r="O193" s="211"/>
      <c r="P193" s="211"/>
      <c r="Q193" s="211"/>
      <c r="R193" s="211"/>
      <c r="S193" s="211"/>
      <c r="T193" s="212"/>
      <c r="AT193" s="207" t="s">
        <v>142</v>
      </c>
      <c r="AU193" s="207" t="s">
        <v>87</v>
      </c>
      <c r="AV193" s="205" t="s">
        <v>87</v>
      </c>
      <c r="AW193" s="205" t="s">
        <v>34</v>
      </c>
      <c r="AX193" s="205" t="s">
        <v>77</v>
      </c>
      <c r="AY193" s="207" t="s">
        <v>129</v>
      </c>
    </row>
    <row r="194" spans="2:51" s="205" customFormat="1" ht="12">
      <c r="B194" s="204"/>
      <c r="D194" s="206" t="s">
        <v>142</v>
      </c>
      <c r="E194" s="207" t="s">
        <v>1</v>
      </c>
      <c r="F194" s="208" t="s">
        <v>201</v>
      </c>
      <c r="H194" s="209">
        <v>13</v>
      </c>
      <c r="I194" s="241"/>
      <c r="L194" s="204"/>
      <c r="M194" s="210"/>
      <c r="N194" s="211"/>
      <c r="O194" s="211"/>
      <c r="P194" s="211"/>
      <c r="Q194" s="211"/>
      <c r="R194" s="211"/>
      <c r="S194" s="211"/>
      <c r="T194" s="212"/>
      <c r="AT194" s="207" t="s">
        <v>142</v>
      </c>
      <c r="AU194" s="207" t="s">
        <v>87</v>
      </c>
      <c r="AV194" s="205" t="s">
        <v>87</v>
      </c>
      <c r="AW194" s="205" t="s">
        <v>34</v>
      </c>
      <c r="AX194" s="205" t="s">
        <v>85</v>
      </c>
      <c r="AY194" s="207" t="s">
        <v>129</v>
      </c>
    </row>
    <row r="195" spans="2:63" s="180" customFormat="1" ht="22.9" customHeight="1">
      <c r="B195" s="179"/>
      <c r="D195" s="181" t="s">
        <v>76</v>
      </c>
      <c r="E195" s="190" t="s">
        <v>136</v>
      </c>
      <c r="F195" s="190" t="s">
        <v>265</v>
      </c>
      <c r="I195" s="243"/>
      <c r="J195" s="191">
        <f>BK195</f>
        <v>0</v>
      </c>
      <c r="L195" s="179"/>
      <c r="M195" s="184"/>
      <c r="N195" s="185"/>
      <c r="O195" s="185"/>
      <c r="P195" s="186">
        <f>SUM(P196:P199)</f>
        <v>1.364</v>
      </c>
      <c r="Q195" s="185"/>
      <c r="R195" s="186">
        <f>SUM(R196:R199)</f>
        <v>4.486196</v>
      </c>
      <c r="S195" s="185"/>
      <c r="T195" s="187">
        <f>SUM(T196:T199)</f>
        <v>0</v>
      </c>
      <c r="AR195" s="181" t="s">
        <v>85</v>
      </c>
      <c r="AT195" s="188" t="s">
        <v>76</v>
      </c>
      <c r="AU195" s="188" t="s">
        <v>85</v>
      </c>
      <c r="AY195" s="181" t="s">
        <v>129</v>
      </c>
      <c r="BK195" s="189">
        <f>SUM(BK196:BK199)</f>
        <v>0</v>
      </c>
    </row>
    <row r="196" spans="2:65" s="116" customFormat="1" ht="24" customHeight="1">
      <c r="B196" s="117"/>
      <c r="C196" s="192" t="s">
        <v>266</v>
      </c>
      <c r="D196" s="192" t="s">
        <v>131</v>
      </c>
      <c r="E196" s="193" t="s">
        <v>267</v>
      </c>
      <c r="F196" s="194" t="s">
        <v>268</v>
      </c>
      <c r="G196" s="195" t="s">
        <v>140</v>
      </c>
      <c r="H196" s="196">
        <v>17.05</v>
      </c>
      <c r="I196" s="69">
        <v>0</v>
      </c>
      <c r="J196" s="197">
        <f>ROUND(I196*H196,2)</f>
        <v>0</v>
      </c>
      <c r="K196" s="194" t="s">
        <v>135</v>
      </c>
      <c r="L196" s="117"/>
      <c r="M196" s="198" t="s">
        <v>1</v>
      </c>
      <c r="N196" s="199" t="s">
        <v>42</v>
      </c>
      <c r="O196" s="200">
        <v>0.05</v>
      </c>
      <c r="P196" s="200">
        <f>O196*H196</f>
        <v>0.8525</v>
      </c>
      <c r="Q196" s="200">
        <v>0.16192</v>
      </c>
      <c r="R196" s="200">
        <f>Q196*H196</f>
        <v>2.760736</v>
      </c>
      <c r="S196" s="200">
        <v>0</v>
      </c>
      <c r="T196" s="201">
        <f>S196*H196</f>
        <v>0</v>
      </c>
      <c r="AR196" s="202" t="s">
        <v>136</v>
      </c>
      <c r="AT196" s="202" t="s">
        <v>131</v>
      </c>
      <c r="AU196" s="202" t="s">
        <v>87</v>
      </c>
      <c r="AY196" s="107" t="s">
        <v>129</v>
      </c>
      <c r="BE196" s="203">
        <f>IF(N196="základní",J196,0)</f>
        <v>0</v>
      </c>
      <c r="BF196" s="203">
        <f>IF(N196="snížená",J196,0)</f>
        <v>0</v>
      </c>
      <c r="BG196" s="203">
        <f>IF(N196="zákl. přenesená",J196,0)</f>
        <v>0</v>
      </c>
      <c r="BH196" s="203">
        <f>IF(N196="sníž. přenesená",J196,0)</f>
        <v>0</v>
      </c>
      <c r="BI196" s="203">
        <f>IF(N196="nulová",J196,0)</f>
        <v>0</v>
      </c>
      <c r="BJ196" s="107" t="s">
        <v>85</v>
      </c>
      <c r="BK196" s="203">
        <f>ROUND(I196*H196,2)</f>
        <v>0</v>
      </c>
      <c r="BL196" s="107" t="s">
        <v>136</v>
      </c>
      <c r="BM196" s="202" t="s">
        <v>269</v>
      </c>
    </row>
    <row r="197" spans="2:51" s="205" customFormat="1" ht="12">
      <c r="B197" s="204"/>
      <c r="D197" s="206" t="s">
        <v>142</v>
      </c>
      <c r="E197" s="207" t="s">
        <v>1</v>
      </c>
      <c r="F197" s="208" t="s">
        <v>270</v>
      </c>
      <c r="H197" s="209">
        <v>17.05</v>
      </c>
      <c r="I197" s="241"/>
      <c r="L197" s="204"/>
      <c r="M197" s="210"/>
      <c r="N197" s="211"/>
      <c r="O197" s="211"/>
      <c r="P197" s="211"/>
      <c r="Q197" s="211"/>
      <c r="R197" s="211"/>
      <c r="S197" s="211"/>
      <c r="T197" s="212"/>
      <c r="AT197" s="207" t="s">
        <v>142</v>
      </c>
      <c r="AU197" s="207" t="s">
        <v>87</v>
      </c>
      <c r="AV197" s="205" t="s">
        <v>87</v>
      </c>
      <c r="AW197" s="205" t="s">
        <v>34</v>
      </c>
      <c r="AX197" s="205" t="s">
        <v>85</v>
      </c>
      <c r="AY197" s="207" t="s">
        <v>129</v>
      </c>
    </row>
    <row r="198" spans="2:65" s="116" customFormat="1" ht="24" customHeight="1">
      <c r="B198" s="117"/>
      <c r="C198" s="192" t="s">
        <v>271</v>
      </c>
      <c r="D198" s="192" t="s">
        <v>131</v>
      </c>
      <c r="E198" s="193" t="s">
        <v>272</v>
      </c>
      <c r="F198" s="194" t="s">
        <v>273</v>
      </c>
      <c r="G198" s="195" t="s">
        <v>140</v>
      </c>
      <c r="H198" s="196">
        <v>85.25</v>
      </c>
      <c r="I198" s="69">
        <v>0</v>
      </c>
      <c r="J198" s="197">
        <f>ROUND(I198*H198,2)</f>
        <v>0</v>
      </c>
      <c r="K198" s="194" t="s">
        <v>135</v>
      </c>
      <c r="L198" s="117"/>
      <c r="M198" s="198" t="s">
        <v>1</v>
      </c>
      <c r="N198" s="199" t="s">
        <v>42</v>
      </c>
      <c r="O198" s="200">
        <v>0.006</v>
      </c>
      <c r="P198" s="200">
        <f>O198*H198</f>
        <v>0.5115000000000001</v>
      </c>
      <c r="Q198" s="200">
        <v>0.02024</v>
      </c>
      <c r="R198" s="200">
        <f>Q198*H198</f>
        <v>1.72546</v>
      </c>
      <c r="S198" s="200">
        <v>0</v>
      </c>
      <c r="T198" s="201">
        <f>S198*H198</f>
        <v>0</v>
      </c>
      <c r="AR198" s="202" t="s">
        <v>136</v>
      </c>
      <c r="AT198" s="202" t="s">
        <v>131</v>
      </c>
      <c r="AU198" s="202" t="s">
        <v>87</v>
      </c>
      <c r="AY198" s="107" t="s">
        <v>129</v>
      </c>
      <c r="BE198" s="203">
        <f>IF(N198="základní",J198,0)</f>
        <v>0</v>
      </c>
      <c r="BF198" s="203">
        <f>IF(N198="snížená",J198,0)</f>
        <v>0</v>
      </c>
      <c r="BG198" s="203">
        <f>IF(N198="zákl. přenesená",J198,0)</f>
        <v>0</v>
      </c>
      <c r="BH198" s="203">
        <f>IF(N198="sníž. přenesená",J198,0)</f>
        <v>0</v>
      </c>
      <c r="BI198" s="203">
        <f>IF(N198="nulová",J198,0)</f>
        <v>0</v>
      </c>
      <c r="BJ198" s="107" t="s">
        <v>85</v>
      </c>
      <c r="BK198" s="203">
        <f>ROUND(I198*H198,2)</f>
        <v>0</v>
      </c>
      <c r="BL198" s="107" t="s">
        <v>136</v>
      </c>
      <c r="BM198" s="202" t="s">
        <v>274</v>
      </c>
    </row>
    <row r="199" spans="2:51" s="205" customFormat="1" ht="12">
      <c r="B199" s="204"/>
      <c r="D199" s="206" t="s">
        <v>142</v>
      </c>
      <c r="E199" s="207" t="s">
        <v>1</v>
      </c>
      <c r="F199" s="208" t="s">
        <v>275</v>
      </c>
      <c r="H199" s="209">
        <v>85.25</v>
      </c>
      <c r="I199" s="241"/>
      <c r="L199" s="204"/>
      <c r="M199" s="210"/>
      <c r="N199" s="211"/>
      <c r="O199" s="211"/>
      <c r="P199" s="211"/>
      <c r="Q199" s="211"/>
      <c r="R199" s="211"/>
      <c r="S199" s="211"/>
      <c r="T199" s="212"/>
      <c r="AT199" s="207" t="s">
        <v>142</v>
      </c>
      <c r="AU199" s="207" t="s">
        <v>87</v>
      </c>
      <c r="AV199" s="205" t="s">
        <v>87</v>
      </c>
      <c r="AW199" s="205" t="s">
        <v>34</v>
      </c>
      <c r="AX199" s="205" t="s">
        <v>85</v>
      </c>
      <c r="AY199" s="207" t="s">
        <v>129</v>
      </c>
    </row>
    <row r="200" spans="2:63" s="180" customFormat="1" ht="22.9" customHeight="1">
      <c r="B200" s="179"/>
      <c r="D200" s="181" t="s">
        <v>76</v>
      </c>
      <c r="E200" s="190" t="s">
        <v>160</v>
      </c>
      <c r="F200" s="190" t="s">
        <v>276</v>
      </c>
      <c r="I200" s="243"/>
      <c r="J200" s="191">
        <f>BK200</f>
        <v>0</v>
      </c>
      <c r="L200" s="179"/>
      <c r="M200" s="184"/>
      <c r="N200" s="185"/>
      <c r="O200" s="185"/>
      <c r="P200" s="186">
        <f>SUM(P201:P213)</f>
        <v>155.23720000000003</v>
      </c>
      <c r="Q200" s="185"/>
      <c r="R200" s="186">
        <f>SUM(R201:R213)</f>
        <v>94.8009</v>
      </c>
      <c r="S200" s="185"/>
      <c r="T200" s="187">
        <f>SUM(T201:T213)</f>
        <v>0</v>
      </c>
      <c r="AR200" s="181" t="s">
        <v>85</v>
      </c>
      <c r="AT200" s="188" t="s">
        <v>76</v>
      </c>
      <c r="AU200" s="188" t="s">
        <v>85</v>
      </c>
      <c r="AY200" s="181" t="s">
        <v>129</v>
      </c>
      <c r="BK200" s="189">
        <f>SUM(BK201:BK213)</f>
        <v>0</v>
      </c>
    </row>
    <row r="201" spans="2:65" s="116" customFormat="1" ht="24" customHeight="1">
      <c r="B201" s="117"/>
      <c r="C201" s="192" t="s">
        <v>277</v>
      </c>
      <c r="D201" s="192" t="s">
        <v>131</v>
      </c>
      <c r="E201" s="193" t="s">
        <v>278</v>
      </c>
      <c r="F201" s="194" t="s">
        <v>279</v>
      </c>
      <c r="G201" s="195" t="s">
        <v>140</v>
      </c>
      <c r="H201" s="196">
        <v>220</v>
      </c>
      <c r="I201" s="69">
        <v>0</v>
      </c>
      <c r="J201" s="197">
        <f>ROUND(I201*H201,2)</f>
        <v>0</v>
      </c>
      <c r="K201" s="194" t="s">
        <v>135</v>
      </c>
      <c r="L201" s="117"/>
      <c r="M201" s="198" t="s">
        <v>1</v>
      </c>
      <c r="N201" s="199" t="s">
        <v>42</v>
      </c>
      <c r="O201" s="200">
        <v>0.021</v>
      </c>
      <c r="P201" s="200">
        <f>O201*H201</f>
        <v>4.62</v>
      </c>
      <c r="Q201" s="200">
        <v>0.05909</v>
      </c>
      <c r="R201" s="200">
        <f>Q201*H201</f>
        <v>12.999799999999999</v>
      </c>
      <c r="S201" s="200">
        <v>0</v>
      </c>
      <c r="T201" s="201">
        <f>S201*H201</f>
        <v>0</v>
      </c>
      <c r="AR201" s="202" t="s">
        <v>136</v>
      </c>
      <c r="AT201" s="202" t="s">
        <v>131</v>
      </c>
      <c r="AU201" s="202" t="s">
        <v>87</v>
      </c>
      <c r="AY201" s="107" t="s">
        <v>129</v>
      </c>
      <c r="BE201" s="203">
        <f>IF(N201="základní",J201,0)</f>
        <v>0</v>
      </c>
      <c r="BF201" s="203">
        <f>IF(N201="snížená",J201,0)</f>
        <v>0</v>
      </c>
      <c r="BG201" s="203">
        <f>IF(N201="zákl. přenesená",J201,0)</f>
        <v>0</v>
      </c>
      <c r="BH201" s="203">
        <f>IF(N201="sníž. přenesená",J201,0)</f>
        <v>0</v>
      </c>
      <c r="BI201" s="203">
        <f>IF(N201="nulová",J201,0)</f>
        <v>0</v>
      </c>
      <c r="BJ201" s="107" t="s">
        <v>85</v>
      </c>
      <c r="BK201" s="203">
        <f>ROUND(I201*H201,2)</f>
        <v>0</v>
      </c>
      <c r="BL201" s="107" t="s">
        <v>136</v>
      </c>
      <c r="BM201" s="202" t="s">
        <v>280</v>
      </c>
    </row>
    <row r="202" spans="2:65" s="116" customFormat="1" ht="24" customHeight="1">
      <c r="B202" s="117"/>
      <c r="C202" s="192" t="s">
        <v>281</v>
      </c>
      <c r="D202" s="192" t="s">
        <v>131</v>
      </c>
      <c r="E202" s="193" t="s">
        <v>282</v>
      </c>
      <c r="F202" s="194" t="s">
        <v>283</v>
      </c>
      <c r="G202" s="195" t="s">
        <v>140</v>
      </c>
      <c r="H202" s="196">
        <v>234</v>
      </c>
      <c r="I202" s="69">
        <v>0</v>
      </c>
      <c r="J202" s="197">
        <f>ROUND(I202*H202,2)</f>
        <v>0</v>
      </c>
      <c r="K202" s="194" t="s">
        <v>135</v>
      </c>
      <c r="L202" s="117"/>
      <c r="M202" s="198" t="s">
        <v>1</v>
      </c>
      <c r="N202" s="199" t="s">
        <v>42</v>
      </c>
      <c r="O202" s="200">
        <v>0.59</v>
      </c>
      <c r="P202" s="200">
        <f>O202*H202</f>
        <v>138.06</v>
      </c>
      <c r="Q202" s="200">
        <v>0.08565</v>
      </c>
      <c r="R202" s="200">
        <f>Q202*H202</f>
        <v>20.0421</v>
      </c>
      <c r="S202" s="200">
        <v>0</v>
      </c>
      <c r="T202" s="201">
        <f>S202*H202</f>
        <v>0</v>
      </c>
      <c r="AR202" s="202" t="s">
        <v>136</v>
      </c>
      <c r="AT202" s="202" t="s">
        <v>131</v>
      </c>
      <c r="AU202" s="202" t="s">
        <v>87</v>
      </c>
      <c r="AY202" s="107" t="s">
        <v>129</v>
      </c>
      <c r="BE202" s="203">
        <f>IF(N202="základní",J202,0)</f>
        <v>0</v>
      </c>
      <c r="BF202" s="203">
        <f>IF(N202="snížená",J202,0)</f>
        <v>0</v>
      </c>
      <c r="BG202" s="203">
        <f>IF(N202="zákl. přenesená",J202,0)</f>
        <v>0</v>
      </c>
      <c r="BH202" s="203">
        <f>IF(N202="sníž. přenesená",J202,0)</f>
        <v>0</v>
      </c>
      <c r="BI202" s="203">
        <f>IF(N202="nulová",J202,0)</f>
        <v>0</v>
      </c>
      <c r="BJ202" s="107" t="s">
        <v>85</v>
      </c>
      <c r="BK202" s="203">
        <f>ROUND(I202*H202,2)</f>
        <v>0</v>
      </c>
      <c r="BL202" s="107" t="s">
        <v>136</v>
      </c>
      <c r="BM202" s="202" t="s">
        <v>284</v>
      </c>
    </row>
    <row r="203" spans="2:51" s="205" customFormat="1" ht="12">
      <c r="B203" s="204"/>
      <c r="D203" s="206" t="s">
        <v>142</v>
      </c>
      <c r="E203" s="207" t="s">
        <v>1</v>
      </c>
      <c r="F203" s="208" t="s">
        <v>285</v>
      </c>
      <c r="H203" s="209">
        <v>234</v>
      </c>
      <c r="I203" s="241"/>
      <c r="L203" s="204"/>
      <c r="M203" s="210"/>
      <c r="N203" s="211"/>
      <c r="O203" s="211"/>
      <c r="P203" s="211"/>
      <c r="Q203" s="211"/>
      <c r="R203" s="211"/>
      <c r="S203" s="211"/>
      <c r="T203" s="212"/>
      <c r="AT203" s="207" t="s">
        <v>142</v>
      </c>
      <c r="AU203" s="207" t="s">
        <v>87</v>
      </c>
      <c r="AV203" s="205" t="s">
        <v>87</v>
      </c>
      <c r="AW203" s="205" t="s">
        <v>34</v>
      </c>
      <c r="AX203" s="205" t="s">
        <v>85</v>
      </c>
      <c r="AY203" s="207" t="s">
        <v>129</v>
      </c>
    </row>
    <row r="204" spans="2:65" s="116" customFormat="1" ht="16.5" customHeight="1">
      <c r="B204" s="117"/>
      <c r="C204" s="221" t="s">
        <v>286</v>
      </c>
      <c r="D204" s="221" t="s">
        <v>232</v>
      </c>
      <c r="E204" s="222" t="s">
        <v>287</v>
      </c>
      <c r="F204" s="223" t="s">
        <v>288</v>
      </c>
      <c r="G204" s="224" t="s">
        <v>140</v>
      </c>
      <c r="H204" s="225">
        <v>402</v>
      </c>
      <c r="I204" s="70">
        <v>0</v>
      </c>
      <c r="J204" s="226">
        <f>ROUND(I204*H204,2)</f>
        <v>0</v>
      </c>
      <c r="K204" s="223" t="s">
        <v>135</v>
      </c>
      <c r="L204" s="227"/>
      <c r="M204" s="228" t="s">
        <v>1</v>
      </c>
      <c r="N204" s="229" t="s">
        <v>42</v>
      </c>
      <c r="O204" s="200">
        <v>0</v>
      </c>
      <c r="P204" s="200">
        <f>O204*H204</f>
        <v>0</v>
      </c>
      <c r="Q204" s="200">
        <v>0.152</v>
      </c>
      <c r="R204" s="200">
        <f>Q204*H204</f>
        <v>61.104</v>
      </c>
      <c r="S204" s="200">
        <v>0</v>
      </c>
      <c r="T204" s="201">
        <f>S204*H204</f>
        <v>0</v>
      </c>
      <c r="AR204" s="202" t="s">
        <v>175</v>
      </c>
      <c r="AT204" s="202" t="s">
        <v>232</v>
      </c>
      <c r="AU204" s="202" t="s">
        <v>87</v>
      </c>
      <c r="AY204" s="107" t="s">
        <v>129</v>
      </c>
      <c r="BE204" s="203">
        <f>IF(N204="základní",J204,0)</f>
        <v>0</v>
      </c>
      <c r="BF204" s="203">
        <f>IF(N204="snížená",J204,0)</f>
        <v>0</v>
      </c>
      <c r="BG204" s="203">
        <f>IF(N204="zákl. přenesená",J204,0)</f>
        <v>0</v>
      </c>
      <c r="BH204" s="203">
        <f>IF(N204="sníž. přenesená",J204,0)</f>
        <v>0</v>
      </c>
      <c r="BI204" s="203">
        <f>IF(N204="nulová",J204,0)</f>
        <v>0</v>
      </c>
      <c r="BJ204" s="107" t="s">
        <v>85</v>
      </c>
      <c r="BK204" s="203">
        <f>ROUND(I204*H204,2)</f>
        <v>0</v>
      </c>
      <c r="BL204" s="107" t="s">
        <v>136</v>
      </c>
      <c r="BM204" s="202" t="s">
        <v>289</v>
      </c>
    </row>
    <row r="205" spans="2:51" s="205" customFormat="1" ht="12">
      <c r="B205" s="204"/>
      <c r="D205" s="206" t="s">
        <v>142</v>
      </c>
      <c r="E205" s="207" t="s">
        <v>1</v>
      </c>
      <c r="F205" s="208" t="s">
        <v>290</v>
      </c>
      <c r="H205" s="209">
        <v>401.94</v>
      </c>
      <c r="I205" s="241"/>
      <c r="L205" s="204"/>
      <c r="M205" s="210"/>
      <c r="N205" s="211"/>
      <c r="O205" s="211"/>
      <c r="P205" s="211"/>
      <c r="Q205" s="211"/>
      <c r="R205" s="211"/>
      <c r="S205" s="211"/>
      <c r="T205" s="212"/>
      <c r="AT205" s="207" t="s">
        <v>142</v>
      </c>
      <c r="AU205" s="207" t="s">
        <v>87</v>
      </c>
      <c r="AV205" s="205" t="s">
        <v>87</v>
      </c>
      <c r="AW205" s="205" t="s">
        <v>34</v>
      </c>
      <c r="AX205" s="205" t="s">
        <v>77</v>
      </c>
      <c r="AY205" s="207" t="s">
        <v>129</v>
      </c>
    </row>
    <row r="206" spans="2:51" s="205" customFormat="1" ht="12">
      <c r="B206" s="204"/>
      <c r="D206" s="206" t="s">
        <v>142</v>
      </c>
      <c r="E206" s="207" t="s">
        <v>1</v>
      </c>
      <c r="F206" s="208" t="s">
        <v>291</v>
      </c>
      <c r="H206" s="209">
        <v>402</v>
      </c>
      <c r="I206" s="241"/>
      <c r="L206" s="204"/>
      <c r="M206" s="210"/>
      <c r="N206" s="211"/>
      <c r="O206" s="211"/>
      <c r="P206" s="211"/>
      <c r="Q206" s="211"/>
      <c r="R206" s="211"/>
      <c r="S206" s="211"/>
      <c r="T206" s="212"/>
      <c r="AT206" s="207" t="s">
        <v>142</v>
      </c>
      <c r="AU206" s="207" t="s">
        <v>87</v>
      </c>
      <c r="AV206" s="205" t="s">
        <v>87</v>
      </c>
      <c r="AW206" s="205" t="s">
        <v>34</v>
      </c>
      <c r="AX206" s="205" t="s">
        <v>85</v>
      </c>
      <c r="AY206" s="207" t="s">
        <v>129</v>
      </c>
    </row>
    <row r="207" spans="2:65" s="116" customFormat="1" ht="24" customHeight="1">
      <c r="B207" s="117"/>
      <c r="C207" s="221" t="s">
        <v>292</v>
      </c>
      <c r="D207" s="221" t="s">
        <v>232</v>
      </c>
      <c r="E207" s="222" t="s">
        <v>293</v>
      </c>
      <c r="F207" s="223" t="s">
        <v>294</v>
      </c>
      <c r="G207" s="224" t="s">
        <v>140</v>
      </c>
      <c r="H207" s="225">
        <v>5</v>
      </c>
      <c r="I207" s="70">
        <v>0</v>
      </c>
      <c r="J207" s="226">
        <f>ROUND(I207*H207,2)</f>
        <v>0</v>
      </c>
      <c r="K207" s="223" t="s">
        <v>135</v>
      </c>
      <c r="L207" s="227"/>
      <c r="M207" s="228" t="s">
        <v>1</v>
      </c>
      <c r="N207" s="229" t="s">
        <v>42</v>
      </c>
      <c r="O207" s="200">
        <v>0</v>
      </c>
      <c r="P207" s="200">
        <f>O207*H207</f>
        <v>0</v>
      </c>
      <c r="Q207" s="200">
        <v>0.131</v>
      </c>
      <c r="R207" s="200">
        <f>Q207*H207</f>
        <v>0.655</v>
      </c>
      <c r="S207" s="200">
        <v>0</v>
      </c>
      <c r="T207" s="201">
        <f>S207*H207</f>
        <v>0</v>
      </c>
      <c r="AR207" s="202" t="s">
        <v>175</v>
      </c>
      <c r="AT207" s="202" t="s">
        <v>232</v>
      </c>
      <c r="AU207" s="202" t="s">
        <v>87</v>
      </c>
      <c r="AY207" s="107" t="s">
        <v>129</v>
      </c>
      <c r="BE207" s="203">
        <f>IF(N207="základní",J207,0)</f>
        <v>0</v>
      </c>
      <c r="BF207" s="203">
        <f>IF(N207="snížená",J207,0)</f>
        <v>0</v>
      </c>
      <c r="BG207" s="203">
        <f>IF(N207="zákl. přenesená",J207,0)</f>
        <v>0</v>
      </c>
      <c r="BH207" s="203">
        <f>IF(N207="sníž. přenesená",J207,0)</f>
        <v>0</v>
      </c>
      <c r="BI207" s="203">
        <f>IF(N207="nulová",J207,0)</f>
        <v>0</v>
      </c>
      <c r="BJ207" s="107" t="s">
        <v>85</v>
      </c>
      <c r="BK207" s="203">
        <f>ROUND(I207*H207,2)</f>
        <v>0</v>
      </c>
      <c r="BL207" s="107" t="s">
        <v>136</v>
      </c>
      <c r="BM207" s="202" t="s">
        <v>295</v>
      </c>
    </row>
    <row r="208" spans="2:51" s="205" customFormat="1" ht="12">
      <c r="B208" s="204"/>
      <c r="D208" s="206" t="s">
        <v>142</v>
      </c>
      <c r="E208" s="207" t="s">
        <v>1</v>
      </c>
      <c r="F208" s="208" t="s">
        <v>296</v>
      </c>
      <c r="H208" s="209">
        <v>4.68</v>
      </c>
      <c r="I208" s="241"/>
      <c r="L208" s="204"/>
      <c r="M208" s="210"/>
      <c r="N208" s="211"/>
      <c r="O208" s="211"/>
      <c r="P208" s="211"/>
      <c r="Q208" s="211"/>
      <c r="R208" s="211"/>
      <c r="S208" s="211"/>
      <c r="T208" s="212"/>
      <c r="AT208" s="207" t="s">
        <v>142</v>
      </c>
      <c r="AU208" s="207" t="s">
        <v>87</v>
      </c>
      <c r="AV208" s="205" t="s">
        <v>87</v>
      </c>
      <c r="AW208" s="205" t="s">
        <v>34</v>
      </c>
      <c r="AX208" s="205" t="s">
        <v>77</v>
      </c>
      <c r="AY208" s="207" t="s">
        <v>129</v>
      </c>
    </row>
    <row r="209" spans="2:51" s="205" customFormat="1" ht="12">
      <c r="B209" s="204"/>
      <c r="D209" s="206" t="s">
        <v>142</v>
      </c>
      <c r="E209" s="207" t="s">
        <v>1</v>
      </c>
      <c r="F209" s="208" t="s">
        <v>160</v>
      </c>
      <c r="H209" s="209">
        <v>5</v>
      </c>
      <c r="I209" s="241"/>
      <c r="L209" s="204"/>
      <c r="M209" s="210"/>
      <c r="N209" s="211"/>
      <c r="O209" s="211"/>
      <c r="P209" s="211"/>
      <c r="Q209" s="211"/>
      <c r="R209" s="211"/>
      <c r="S209" s="211"/>
      <c r="T209" s="212"/>
      <c r="AT209" s="207" t="s">
        <v>142</v>
      </c>
      <c r="AU209" s="207" t="s">
        <v>87</v>
      </c>
      <c r="AV209" s="205" t="s">
        <v>87</v>
      </c>
      <c r="AW209" s="205" t="s">
        <v>34</v>
      </c>
      <c r="AX209" s="205" t="s">
        <v>85</v>
      </c>
      <c r="AY209" s="207" t="s">
        <v>129</v>
      </c>
    </row>
    <row r="210" spans="2:65" s="116" customFormat="1" ht="36" customHeight="1">
      <c r="B210" s="117"/>
      <c r="C210" s="192" t="s">
        <v>297</v>
      </c>
      <c r="D210" s="192" t="s">
        <v>131</v>
      </c>
      <c r="E210" s="193" t="s">
        <v>298</v>
      </c>
      <c r="F210" s="194" t="s">
        <v>299</v>
      </c>
      <c r="G210" s="195" t="s">
        <v>140</v>
      </c>
      <c r="H210" s="196">
        <v>4.2</v>
      </c>
      <c r="I210" s="69">
        <v>0</v>
      </c>
      <c r="J210" s="197">
        <f>ROUND(I210*H210,2)</f>
        <v>0</v>
      </c>
      <c r="K210" s="194" t="s">
        <v>135</v>
      </c>
      <c r="L210" s="117"/>
      <c r="M210" s="198" t="s">
        <v>1</v>
      </c>
      <c r="N210" s="199" t="s">
        <v>42</v>
      </c>
      <c r="O210" s="200">
        <v>0.06</v>
      </c>
      <c r="P210" s="200">
        <f>O210*H210</f>
        <v>0.252</v>
      </c>
      <c r="Q210" s="200">
        <v>0</v>
      </c>
      <c r="R210" s="200">
        <f>Q210*H210</f>
        <v>0</v>
      </c>
      <c r="S210" s="200">
        <v>0</v>
      </c>
      <c r="T210" s="201">
        <f>S210*H210</f>
        <v>0</v>
      </c>
      <c r="AR210" s="202" t="s">
        <v>136</v>
      </c>
      <c r="AT210" s="202" t="s">
        <v>131</v>
      </c>
      <c r="AU210" s="202" t="s">
        <v>87</v>
      </c>
      <c r="AY210" s="107" t="s">
        <v>129</v>
      </c>
      <c r="BE210" s="203">
        <f>IF(N210="základní",J210,0)</f>
        <v>0</v>
      </c>
      <c r="BF210" s="203">
        <f>IF(N210="snížená",J210,0)</f>
        <v>0</v>
      </c>
      <c r="BG210" s="203">
        <f>IF(N210="zákl. přenesená",J210,0)</f>
        <v>0</v>
      </c>
      <c r="BH210" s="203">
        <f>IF(N210="sníž. přenesená",J210,0)</f>
        <v>0</v>
      </c>
      <c r="BI210" s="203">
        <f>IF(N210="nulová",J210,0)</f>
        <v>0</v>
      </c>
      <c r="BJ210" s="107" t="s">
        <v>85</v>
      </c>
      <c r="BK210" s="203">
        <f>ROUND(I210*H210,2)</f>
        <v>0</v>
      </c>
      <c r="BL210" s="107" t="s">
        <v>136</v>
      </c>
      <c r="BM210" s="202" t="s">
        <v>300</v>
      </c>
    </row>
    <row r="211" spans="2:65" s="116" customFormat="1" ht="24" customHeight="1">
      <c r="B211" s="117"/>
      <c r="C211" s="192" t="s">
        <v>301</v>
      </c>
      <c r="D211" s="192" t="s">
        <v>131</v>
      </c>
      <c r="E211" s="193" t="s">
        <v>302</v>
      </c>
      <c r="F211" s="194" t="s">
        <v>303</v>
      </c>
      <c r="G211" s="195" t="s">
        <v>140</v>
      </c>
      <c r="H211" s="196">
        <v>4.2</v>
      </c>
      <c r="I211" s="69">
        <v>0</v>
      </c>
      <c r="J211" s="197">
        <f>ROUND(I211*H211,2)</f>
        <v>0</v>
      </c>
      <c r="K211" s="194" t="s">
        <v>135</v>
      </c>
      <c r="L211" s="117"/>
      <c r="M211" s="198" t="s">
        <v>1</v>
      </c>
      <c r="N211" s="199" t="s">
        <v>42</v>
      </c>
      <c r="O211" s="200">
        <v>0.083</v>
      </c>
      <c r="P211" s="200">
        <f>O211*H211</f>
        <v>0.3486</v>
      </c>
      <c r="Q211" s="200">
        <v>0</v>
      </c>
      <c r="R211" s="200">
        <f>Q211*H211</f>
        <v>0</v>
      </c>
      <c r="S211" s="200">
        <v>0</v>
      </c>
      <c r="T211" s="201">
        <f>S211*H211</f>
        <v>0</v>
      </c>
      <c r="AR211" s="202" t="s">
        <v>136</v>
      </c>
      <c r="AT211" s="202" t="s">
        <v>131</v>
      </c>
      <c r="AU211" s="202" t="s">
        <v>87</v>
      </c>
      <c r="AY211" s="107" t="s">
        <v>129</v>
      </c>
      <c r="BE211" s="203">
        <f>IF(N211="základní",J211,0)</f>
        <v>0</v>
      </c>
      <c r="BF211" s="203">
        <f>IF(N211="snížená",J211,0)</f>
        <v>0</v>
      </c>
      <c r="BG211" s="203">
        <f>IF(N211="zákl. přenesená",J211,0)</f>
        <v>0</v>
      </c>
      <c r="BH211" s="203">
        <f>IF(N211="sníž. přenesená",J211,0)</f>
        <v>0</v>
      </c>
      <c r="BI211" s="203">
        <f>IF(N211="nulová",J211,0)</f>
        <v>0</v>
      </c>
      <c r="BJ211" s="107" t="s">
        <v>85</v>
      </c>
      <c r="BK211" s="203">
        <f>ROUND(I211*H211,2)</f>
        <v>0</v>
      </c>
      <c r="BL211" s="107" t="s">
        <v>136</v>
      </c>
      <c r="BM211" s="202" t="s">
        <v>304</v>
      </c>
    </row>
    <row r="212" spans="2:65" s="116" customFormat="1" ht="16.5" customHeight="1">
      <c r="B212" s="117"/>
      <c r="C212" s="192" t="s">
        <v>305</v>
      </c>
      <c r="D212" s="192" t="s">
        <v>131</v>
      </c>
      <c r="E212" s="193" t="s">
        <v>306</v>
      </c>
      <c r="F212" s="194" t="s">
        <v>307</v>
      </c>
      <c r="G212" s="195" t="s">
        <v>140</v>
      </c>
      <c r="H212" s="196">
        <v>31.3</v>
      </c>
      <c r="I212" s="69">
        <v>0</v>
      </c>
      <c r="J212" s="197">
        <f>ROUND(I212*H212,2)</f>
        <v>0</v>
      </c>
      <c r="K212" s="194" t="s">
        <v>135</v>
      </c>
      <c r="L212" s="117"/>
      <c r="M212" s="198" t="s">
        <v>1</v>
      </c>
      <c r="N212" s="199" t="s">
        <v>42</v>
      </c>
      <c r="O212" s="200">
        <v>0.382</v>
      </c>
      <c r="P212" s="200">
        <f>O212*H212</f>
        <v>11.9566</v>
      </c>
      <c r="Q212" s="200">
        <v>0</v>
      </c>
      <c r="R212" s="200">
        <f>Q212*H212</f>
        <v>0</v>
      </c>
      <c r="S212" s="200">
        <v>0</v>
      </c>
      <c r="T212" s="201">
        <f>S212*H212</f>
        <v>0</v>
      </c>
      <c r="AR212" s="202" t="s">
        <v>136</v>
      </c>
      <c r="AT212" s="202" t="s">
        <v>131</v>
      </c>
      <c r="AU212" s="202" t="s">
        <v>87</v>
      </c>
      <c r="AY212" s="107" t="s">
        <v>129</v>
      </c>
      <c r="BE212" s="203">
        <f>IF(N212="základní",J212,0)</f>
        <v>0</v>
      </c>
      <c r="BF212" s="203">
        <f>IF(N212="snížená",J212,0)</f>
        <v>0</v>
      </c>
      <c r="BG212" s="203">
        <f>IF(N212="zákl. přenesená",J212,0)</f>
        <v>0</v>
      </c>
      <c r="BH212" s="203">
        <f>IF(N212="sníž. přenesená",J212,0)</f>
        <v>0</v>
      </c>
      <c r="BI212" s="203">
        <f>IF(N212="nulová",J212,0)</f>
        <v>0</v>
      </c>
      <c r="BJ212" s="107" t="s">
        <v>85</v>
      </c>
      <c r="BK212" s="203">
        <f>ROUND(I212*H212,2)</f>
        <v>0</v>
      </c>
      <c r="BL212" s="107" t="s">
        <v>136</v>
      </c>
      <c r="BM212" s="202" t="s">
        <v>308</v>
      </c>
    </row>
    <row r="213" spans="2:51" s="205" customFormat="1" ht="12">
      <c r="B213" s="204"/>
      <c r="D213" s="206" t="s">
        <v>142</v>
      </c>
      <c r="E213" s="207" t="s">
        <v>1</v>
      </c>
      <c r="F213" s="208" t="s">
        <v>309</v>
      </c>
      <c r="H213" s="209">
        <v>31.3</v>
      </c>
      <c r="I213" s="241"/>
      <c r="L213" s="204"/>
      <c r="M213" s="210"/>
      <c r="N213" s="211"/>
      <c r="O213" s="211"/>
      <c r="P213" s="211"/>
      <c r="Q213" s="211"/>
      <c r="R213" s="211"/>
      <c r="S213" s="211"/>
      <c r="T213" s="212"/>
      <c r="AT213" s="207" t="s">
        <v>142</v>
      </c>
      <c r="AU213" s="207" t="s">
        <v>87</v>
      </c>
      <c r="AV213" s="205" t="s">
        <v>87</v>
      </c>
      <c r="AW213" s="205" t="s">
        <v>34</v>
      </c>
      <c r="AX213" s="205" t="s">
        <v>85</v>
      </c>
      <c r="AY213" s="207" t="s">
        <v>129</v>
      </c>
    </row>
    <row r="214" spans="2:63" s="180" customFormat="1" ht="22.9" customHeight="1">
      <c r="B214" s="179"/>
      <c r="D214" s="181" t="s">
        <v>76</v>
      </c>
      <c r="E214" s="190" t="s">
        <v>175</v>
      </c>
      <c r="F214" s="190" t="s">
        <v>310</v>
      </c>
      <c r="I214" s="243"/>
      <c r="J214" s="191">
        <f>BK214</f>
        <v>0</v>
      </c>
      <c r="L214" s="179"/>
      <c r="M214" s="184"/>
      <c r="N214" s="185"/>
      <c r="O214" s="185"/>
      <c r="P214" s="186">
        <f>SUM(P215:P251)</f>
        <v>60.80635</v>
      </c>
      <c r="Q214" s="185"/>
      <c r="R214" s="186">
        <f>SUM(R215:R251)</f>
        <v>7.044625999999999</v>
      </c>
      <c r="S214" s="185"/>
      <c r="T214" s="187">
        <f>SUM(T215:T251)</f>
        <v>0</v>
      </c>
      <c r="AR214" s="181" t="s">
        <v>85</v>
      </c>
      <c r="AT214" s="188" t="s">
        <v>76</v>
      </c>
      <c r="AU214" s="188" t="s">
        <v>85</v>
      </c>
      <c r="AY214" s="181" t="s">
        <v>129</v>
      </c>
      <c r="BK214" s="189">
        <f>SUM(BK215:BK251)</f>
        <v>0</v>
      </c>
    </row>
    <row r="215" spans="2:65" s="116" customFormat="1" ht="24" customHeight="1">
      <c r="B215" s="117"/>
      <c r="C215" s="192" t="s">
        <v>311</v>
      </c>
      <c r="D215" s="192" t="s">
        <v>131</v>
      </c>
      <c r="E215" s="193" t="s">
        <v>312</v>
      </c>
      <c r="F215" s="194" t="s">
        <v>313</v>
      </c>
      <c r="G215" s="195" t="s">
        <v>134</v>
      </c>
      <c r="H215" s="196">
        <v>4</v>
      </c>
      <c r="I215" s="69">
        <v>0</v>
      </c>
      <c r="J215" s="197">
        <f aca="true" t="shared" si="0" ref="J215:J224">ROUND(I215*H215,2)</f>
        <v>0</v>
      </c>
      <c r="K215" s="194" t="s">
        <v>135</v>
      </c>
      <c r="L215" s="117"/>
      <c r="M215" s="198" t="s">
        <v>1</v>
      </c>
      <c r="N215" s="199" t="s">
        <v>42</v>
      </c>
      <c r="O215" s="200">
        <v>4.198</v>
      </c>
      <c r="P215" s="200">
        <f aca="true" t="shared" si="1" ref="P215:P224">O215*H215</f>
        <v>16.792</v>
      </c>
      <c r="Q215" s="200">
        <v>0.3409</v>
      </c>
      <c r="R215" s="200">
        <f aca="true" t="shared" si="2" ref="R215:R224">Q215*H215</f>
        <v>1.3636</v>
      </c>
      <c r="S215" s="200">
        <v>0</v>
      </c>
      <c r="T215" s="201">
        <f aca="true" t="shared" si="3" ref="T215:T224">S215*H215</f>
        <v>0</v>
      </c>
      <c r="AR215" s="202" t="s">
        <v>136</v>
      </c>
      <c r="AT215" s="202" t="s">
        <v>131</v>
      </c>
      <c r="AU215" s="202" t="s">
        <v>87</v>
      </c>
      <c r="AY215" s="107" t="s">
        <v>129</v>
      </c>
      <c r="BE215" s="203">
        <f aca="true" t="shared" si="4" ref="BE215:BE224">IF(N215="základní",J215,0)</f>
        <v>0</v>
      </c>
      <c r="BF215" s="203">
        <f aca="true" t="shared" si="5" ref="BF215:BF224">IF(N215="snížená",J215,0)</f>
        <v>0</v>
      </c>
      <c r="BG215" s="203">
        <f aca="true" t="shared" si="6" ref="BG215:BG224">IF(N215="zákl. přenesená",J215,0)</f>
        <v>0</v>
      </c>
      <c r="BH215" s="203">
        <f aca="true" t="shared" si="7" ref="BH215:BH224">IF(N215="sníž. přenesená",J215,0)</f>
        <v>0</v>
      </c>
      <c r="BI215" s="203">
        <f aca="true" t="shared" si="8" ref="BI215:BI224">IF(N215="nulová",J215,0)</f>
        <v>0</v>
      </c>
      <c r="BJ215" s="107" t="s">
        <v>85</v>
      </c>
      <c r="BK215" s="203">
        <f aca="true" t="shared" si="9" ref="BK215:BK224">ROUND(I215*H215,2)</f>
        <v>0</v>
      </c>
      <c r="BL215" s="107" t="s">
        <v>136</v>
      </c>
      <c r="BM215" s="202" t="s">
        <v>314</v>
      </c>
    </row>
    <row r="216" spans="2:65" s="116" customFormat="1" ht="16.5" customHeight="1">
      <c r="B216" s="117"/>
      <c r="C216" s="221" t="s">
        <v>315</v>
      </c>
      <c r="D216" s="221" t="s">
        <v>232</v>
      </c>
      <c r="E216" s="222" t="s">
        <v>316</v>
      </c>
      <c r="F216" s="223" t="s">
        <v>317</v>
      </c>
      <c r="G216" s="224" t="s">
        <v>134</v>
      </c>
      <c r="H216" s="225">
        <v>4</v>
      </c>
      <c r="I216" s="70">
        <v>0</v>
      </c>
      <c r="J216" s="226">
        <f t="shared" si="0"/>
        <v>0</v>
      </c>
      <c r="K216" s="223" t="s">
        <v>135</v>
      </c>
      <c r="L216" s="227"/>
      <c r="M216" s="228" t="s">
        <v>1</v>
      </c>
      <c r="N216" s="229" t="s">
        <v>42</v>
      </c>
      <c r="O216" s="200">
        <v>0</v>
      </c>
      <c r="P216" s="200">
        <f t="shared" si="1"/>
        <v>0</v>
      </c>
      <c r="Q216" s="200">
        <v>0.058</v>
      </c>
      <c r="R216" s="200">
        <f t="shared" si="2"/>
        <v>0.232</v>
      </c>
      <c r="S216" s="200">
        <v>0</v>
      </c>
      <c r="T216" s="201">
        <f t="shared" si="3"/>
        <v>0</v>
      </c>
      <c r="AR216" s="202" t="s">
        <v>175</v>
      </c>
      <c r="AT216" s="202" t="s">
        <v>232</v>
      </c>
      <c r="AU216" s="202" t="s">
        <v>87</v>
      </c>
      <c r="AY216" s="107" t="s">
        <v>129</v>
      </c>
      <c r="BE216" s="203">
        <f t="shared" si="4"/>
        <v>0</v>
      </c>
      <c r="BF216" s="203">
        <f t="shared" si="5"/>
        <v>0</v>
      </c>
      <c r="BG216" s="203">
        <f t="shared" si="6"/>
        <v>0</v>
      </c>
      <c r="BH216" s="203">
        <f t="shared" si="7"/>
        <v>0</v>
      </c>
      <c r="BI216" s="203">
        <f t="shared" si="8"/>
        <v>0</v>
      </c>
      <c r="BJ216" s="107" t="s">
        <v>85</v>
      </c>
      <c r="BK216" s="203">
        <f t="shared" si="9"/>
        <v>0</v>
      </c>
      <c r="BL216" s="107" t="s">
        <v>136</v>
      </c>
      <c r="BM216" s="202" t="s">
        <v>318</v>
      </c>
    </row>
    <row r="217" spans="2:65" s="116" customFormat="1" ht="24" customHeight="1">
      <c r="B217" s="117"/>
      <c r="C217" s="221" t="s">
        <v>319</v>
      </c>
      <c r="D217" s="221" t="s">
        <v>232</v>
      </c>
      <c r="E217" s="222" t="s">
        <v>320</v>
      </c>
      <c r="F217" s="223" t="s">
        <v>321</v>
      </c>
      <c r="G217" s="224" t="s">
        <v>134</v>
      </c>
      <c r="H217" s="225">
        <v>4</v>
      </c>
      <c r="I217" s="70">
        <v>0</v>
      </c>
      <c r="J217" s="226">
        <f t="shared" si="0"/>
        <v>0</v>
      </c>
      <c r="K217" s="223" t="s">
        <v>135</v>
      </c>
      <c r="L217" s="227"/>
      <c r="M217" s="228" t="s">
        <v>1</v>
      </c>
      <c r="N217" s="229" t="s">
        <v>42</v>
      </c>
      <c r="O217" s="200">
        <v>0</v>
      </c>
      <c r="P217" s="200">
        <f t="shared" si="1"/>
        <v>0</v>
      </c>
      <c r="Q217" s="200">
        <v>0.057</v>
      </c>
      <c r="R217" s="200">
        <f t="shared" si="2"/>
        <v>0.228</v>
      </c>
      <c r="S217" s="200">
        <v>0</v>
      </c>
      <c r="T217" s="201">
        <f t="shared" si="3"/>
        <v>0</v>
      </c>
      <c r="AR217" s="202" t="s">
        <v>175</v>
      </c>
      <c r="AT217" s="202" t="s">
        <v>232</v>
      </c>
      <c r="AU217" s="202" t="s">
        <v>87</v>
      </c>
      <c r="AY217" s="107" t="s">
        <v>129</v>
      </c>
      <c r="BE217" s="203">
        <f t="shared" si="4"/>
        <v>0</v>
      </c>
      <c r="BF217" s="203">
        <f t="shared" si="5"/>
        <v>0</v>
      </c>
      <c r="BG217" s="203">
        <f t="shared" si="6"/>
        <v>0</v>
      </c>
      <c r="BH217" s="203">
        <f t="shared" si="7"/>
        <v>0</v>
      </c>
      <c r="BI217" s="203">
        <f t="shared" si="8"/>
        <v>0</v>
      </c>
      <c r="BJ217" s="107" t="s">
        <v>85</v>
      </c>
      <c r="BK217" s="203">
        <f t="shared" si="9"/>
        <v>0</v>
      </c>
      <c r="BL217" s="107" t="s">
        <v>136</v>
      </c>
      <c r="BM217" s="202" t="s">
        <v>322</v>
      </c>
    </row>
    <row r="218" spans="2:65" s="116" customFormat="1" ht="24" customHeight="1">
      <c r="B218" s="117"/>
      <c r="C218" s="221" t="s">
        <v>323</v>
      </c>
      <c r="D218" s="221" t="s">
        <v>232</v>
      </c>
      <c r="E218" s="222" t="s">
        <v>324</v>
      </c>
      <c r="F218" s="223" t="s">
        <v>325</v>
      </c>
      <c r="G218" s="224" t="s">
        <v>134</v>
      </c>
      <c r="H218" s="225">
        <v>4</v>
      </c>
      <c r="I218" s="70">
        <v>0</v>
      </c>
      <c r="J218" s="226">
        <f t="shared" si="0"/>
        <v>0</v>
      </c>
      <c r="K218" s="223" t="s">
        <v>135</v>
      </c>
      <c r="L218" s="227"/>
      <c r="M218" s="228" t="s">
        <v>1</v>
      </c>
      <c r="N218" s="229" t="s">
        <v>42</v>
      </c>
      <c r="O218" s="200">
        <v>0</v>
      </c>
      <c r="P218" s="200">
        <f t="shared" si="1"/>
        <v>0</v>
      </c>
      <c r="Q218" s="200">
        <v>0.08</v>
      </c>
      <c r="R218" s="200">
        <f t="shared" si="2"/>
        <v>0.32</v>
      </c>
      <c r="S218" s="200">
        <v>0</v>
      </c>
      <c r="T218" s="201">
        <f t="shared" si="3"/>
        <v>0</v>
      </c>
      <c r="AR218" s="202" t="s">
        <v>175</v>
      </c>
      <c r="AT218" s="202" t="s">
        <v>232</v>
      </c>
      <c r="AU218" s="202" t="s">
        <v>87</v>
      </c>
      <c r="AY218" s="107" t="s">
        <v>129</v>
      </c>
      <c r="BE218" s="203">
        <f t="shared" si="4"/>
        <v>0</v>
      </c>
      <c r="BF218" s="203">
        <f t="shared" si="5"/>
        <v>0</v>
      </c>
      <c r="BG218" s="203">
        <f t="shared" si="6"/>
        <v>0</v>
      </c>
      <c r="BH218" s="203">
        <f t="shared" si="7"/>
        <v>0</v>
      </c>
      <c r="BI218" s="203">
        <f t="shared" si="8"/>
        <v>0</v>
      </c>
      <c r="BJ218" s="107" t="s">
        <v>85</v>
      </c>
      <c r="BK218" s="203">
        <f t="shared" si="9"/>
        <v>0</v>
      </c>
      <c r="BL218" s="107" t="s">
        <v>136</v>
      </c>
      <c r="BM218" s="202" t="s">
        <v>326</v>
      </c>
    </row>
    <row r="219" spans="2:65" s="116" customFormat="1" ht="24" customHeight="1">
      <c r="B219" s="117"/>
      <c r="C219" s="221" t="s">
        <v>327</v>
      </c>
      <c r="D219" s="221" t="s">
        <v>232</v>
      </c>
      <c r="E219" s="222" t="s">
        <v>328</v>
      </c>
      <c r="F219" s="223" t="s">
        <v>329</v>
      </c>
      <c r="G219" s="224" t="s">
        <v>134</v>
      </c>
      <c r="H219" s="225">
        <v>4</v>
      </c>
      <c r="I219" s="70">
        <v>0</v>
      </c>
      <c r="J219" s="226">
        <f t="shared" si="0"/>
        <v>0</v>
      </c>
      <c r="K219" s="223" t="s">
        <v>135</v>
      </c>
      <c r="L219" s="227"/>
      <c r="M219" s="228" t="s">
        <v>1</v>
      </c>
      <c r="N219" s="229" t="s">
        <v>42</v>
      </c>
      <c r="O219" s="200">
        <v>0</v>
      </c>
      <c r="P219" s="200">
        <f t="shared" si="1"/>
        <v>0</v>
      </c>
      <c r="Q219" s="200">
        <v>0.072</v>
      </c>
      <c r="R219" s="200">
        <f t="shared" si="2"/>
        <v>0.288</v>
      </c>
      <c r="S219" s="200">
        <v>0</v>
      </c>
      <c r="T219" s="201">
        <f t="shared" si="3"/>
        <v>0</v>
      </c>
      <c r="AR219" s="202" t="s">
        <v>175</v>
      </c>
      <c r="AT219" s="202" t="s">
        <v>232</v>
      </c>
      <c r="AU219" s="202" t="s">
        <v>87</v>
      </c>
      <c r="AY219" s="107" t="s">
        <v>129</v>
      </c>
      <c r="BE219" s="203">
        <f t="shared" si="4"/>
        <v>0</v>
      </c>
      <c r="BF219" s="203">
        <f t="shared" si="5"/>
        <v>0</v>
      </c>
      <c r="BG219" s="203">
        <f t="shared" si="6"/>
        <v>0</v>
      </c>
      <c r="BH219" s="203">
        <f t="shared" si="7"/>
        <v>0</v>
      </c>
      <c r="BI219" s="203">
        <f t="shared" si="8"/>
        <v>0</v>
      </c>
      <c r="BJ219" s="107" t="s">
        <v>85</v>
      </c>
      <c r="BK219" s="203">
        <f t="shared" si="9"/>
        <v>0</v>
      </c>
      <c r="BL219" s="107" t="s">
        <v>136</v>
      </c>
      <c r="BM219" s="202" t="s">
        <v>330</v>
      </c>
    </row>
    <row r="220" spans="2:65" s="116" customFormat="1" ht="24" customHeight="1">
      <c r="B220" s="117"/>
      <c r="C220" s="221" t="s">
        <v>331</v>
      </c>
      <c r="D220" s="221" t="s">
        <v>232</v>
      </c>
      <c r="E220" s="222" t="s">
        <v>332</v>
      </c>
      <c r="F220" s="223" t="s">
        <v>333</v>
      </c>
      <c r="G220" s="224" t="s">
        <v>134</v>
      </c>
      <c r="H220" s="225">
        <v>4</v>
      </c>
      <c r="I220" s="70">
        <v>0</v>
      </c>
      <c r="J220" s="226">
        <f t="shared" si="0"/>
        <v>0</v>
      </c>
      <c r="K220" s="223" t="s">
        <v>135</v>
      </c>
      <c r="L220" s="227"/>
      <c r="M220" s="228" t="s">
        <v>1</v>
      </c>
      <c r="N220" s="229" t="s">
        <v>42</v>
      </c>
      <c r="O220" s="200">
        <v>0</v>
      </c>
      <c r="P220" s="200">
        <f t="shared" si="1"/>
        <v>0</v>
      </c>
      <c r="Q220" s="200">
        <v>0.027</v>
      </c>
      <c r="R220" s="200">
        <f t="shared" si="2"/>
        <v>0.108</v>
      </c>
      <c r="S220" s="200">
        <v>0</v>
      </c>
      <c r="T220" s="201">
        <f t="shared" si="3"/>
        <v>0</v>
      </c>
      <c r="AR220" s="202" t="s">
        <v>175</v>
      </c>
      <c r="AT220" s="202" t="s">
        <v>232</v>
      </c>
      <c r="AU220" s="202" t="s">
        <v>87</v>
      </c>
      <c r="AY220" s="107" t="s">
        <v>129</v>
      </c>
      <c r="BE220" s="203">
        <f t="shared" si="4"/>
        <v>0</v>
      </c>
      <c r="BF220" s="203">
        <f t="shared" si="5"/>
        <v>0</v>
      </c>
      <c r="BG220" s="203">
        <f t="shared" si="6"/>
        <v>0</v>
      </c>
      <c r="BH220" s="203">
        <f t="shared" si="7"/>
        <v>0</v>
      </c>
      <c r="BI220" s="203">
        <f t="shared" si="8"/>
        <v>0</v>
      </c>
      <c r="BJ220" s="107" t="s">
        <v>85</v>
      </c>
      <c r="BK220" s="203">
        <f t="shared" si="9"/>
        <v>0</v>
      </c>
      <c r="BL220" s="107" t="s">
        <v>136</v>
      </c>
      <c r="BM220" s="202" t="s">
        <v>334</v>
      </c>
    </row>
    <row r="221" spans="2:65" s="116" customFormat="1" ht="24" customHeight="1">
      <c r="B221" s="117"/>
      <c r="C221" s="192" t="s">
        <v>335</v>
      </c>
      <c r="D221" s="192" t="s">
        <v>131</v>
      </c>
      <c r="E221" s="193" t="s">
        <v>336</v>
      </c>
      <c r="F221" s="194" t="s">
        <v>337</v>
      </c>
      <c r="G221" s="195" t="s">
        <v>134</v>
      </c>
      <c r="H221" s="196">
        <v>4</v>
      </c>
      <c r="I221" s="69">
        <v>0</v>
      </c>
      <c r="J221" s="197">
        <f t="shared" si="0"/>
        <v>0</v>
      </c>
      <c r="K221" s="194" t="s">
        <v>135</v>
      </c>
      <c r="L221" s="117"/>
      <c r="M221" s="198" t="s">
        <v>1</v>
      </c>
      <c r="N221" s="199" t="s">
        <v>42</v>
      </c>
      <c r="O221" s="200">
        <v>2.064</v>
      </c>
      <c r="P221" s="200">
        <f t="shared" si="1"/>
        <v>8.256</v>
      </c>
      <c r="Q221" s="200">
        <v>0.21734</v>
      </c>
      <c r="R221" s="200">
        <f t="shared" si="2"/>
        <v>0.86936</v>
      </c>
      <c r="S221" s="200">
        <v>0</v>
      </c>
      <c r="T221" s="201">
        <f t="shared" si="3"/>
        <v>0</v>
      </c>
      <c r="AR221" s="202" t="s">
        <v>136</v>
      </c>
      <c r="AT221" s="202" t="s">
        <v>131</v>
      </c>
      <c r="AU221" s="202" t="s">
        <v>87</v>
      </c>
      <c r="AY221" s="107" t="s">
        <v>129</v>
      </c>
      <c r="BE221" s="203">
        <f t="shared" si="4"/>
        <v>0</v>
      </c>
      <c r="BF221" s="203">
        <f t="shared" si="5"/>
        <v>0</v>
      </c>
      <c r="BG221" s="203">
        <f t="shared" si="6"/>
        <v>0</v>
      </c>
      <c r="BH221" s="203">
        <f t="shared" si="7"/>
        <v>0</v>
      </c>
      <c r="BI221" s="203">
        <f t="shared" si="8"/>
        <v>0</v>
      </c>
      <c r="BJ221" s="107" t="s">
        <v>85</v>
      </c>
      <c r="BK221" s="203">
        <f t="shared" si="9"/>
        <v>0</v>
      </c>
      <c r="BL221" s="107" t="s">
        <v>136</v>
      </c>
      <c r="BM221" s="202" t="s">
        <v>338</v>
      </c>
    </row>
    <row r="222" spans="2:65" s="116" customFormat="1" ht="16.5" customHeight="1">
      <c r="B222" s="117"/>
      <c r="C222" s="221" t="s">
        <v>339</v>
      </c>
      <c r="D222" s="221" t="s">
        <v>232</v>
      </c>
      <c r="E222" s="222" t="s">
        <v>340</v>
      </c>
      <c r="F222" s="223" t="s">
        <v>341</v>
      </c>
      <c r="G222" s="224" t="s">
        <v>134</v>
      </c>
      <c r="H222" s="225">
        <v>4</v>
      </c>
      <c r="I222" s="70">
        <v>0</v>
      </c>
      <c r="J222" s="226">
        <f t="shared" si="0"/>
        <v>0</v>
      </c>
      <c r="K222" s="223" t="s">
        <v>135</v>
      </c>
      <c r="L222" s="227"/>
      <c r="M222" s="228" t="s">
        <v>1</v>
      </c>
      <c r="N222" s="229" t="s">
        <v>42</v>
      </c>
      <c r="O222" s="200">
        <v>0</v>
      </c>
      <c r="P222" s="200">
        <f t="shared" si="1"/>
        <v>0</v>
      </c>
      <c r="Q222" s="200">
        <v>0.0506</v>
      </c>
      <c r="R222" s="200">
        <f t="shared" si="2"/>
        <v>0.2024</v>
      </c>
      <c r="S222" s="200">
        <v>0</v>
      </c>
      <c r="T222" s="201">
        <f t="shared" si="3"/>
        <v>0</v>
      </c>
      <c r="AR222" s="202" t="s">
        <v>175</v>
      </c>
      <c r="AT222" s="202" t="s">
        <v>232</v>
      </c>
      <c r="AU222" s="202" t="s">
        <v>87</v>
      </c>
      <c r="AY222" s="107" t="s">
        <v>129</v>
      </c>
      <c r="BE222" s="203">
        <f t="shared" si="4"/>
        <v>0</v>
      </c>
      <c r="BF222" s="203">
        <f t="shared" si="5"/>
        <v>0</v>
      </c>
      <c r="BG222" s="203">
        <f t="shared" si="6"/>
        <v>0</v>
      </c>
      <c r="BH222" s="203">
        <f t="shared" si="7"/>
        <v>0</v>
      </c>
      <c r="BI222" s="203">
        <f t="shared" si="8"/>
        <v>0</v>
      </c>
      <c r="BJ222" s="107" t="s">
        <v>85</v>
      </c>
      <c r="BK222" s="203">
        <f t="shared" si="9"/>
        <v>0</v>
      </c>
      <c r="BL222" s="107" t="s">
        <v>136</v>
      </c>
      <c r="BM222" s="202" t="s">
        <v>342</v>
      </c>
    </row>
    <row r="223" spans="2:65" s="116" customFormat="1" ht="24" customHeight="1">
      <c r="B223" s="117"/>
      <c r="C223" s="192" t="s">
        <v>343</v>
      </c>
      <c r="D223" s="192" t="s">
        <v>131</v>
      </c>
      <c r="E223" s="193" t="s">
        <v>344</v>
      </c>
      <c r="F223" s="194" t="s">
        <v>345</v>
      </c>
      <c r="G223" s="195" t="s">
        <v>214</v>
      </c>
      <c r="H223" s="196">
        <v>16</v>
      </c>
      <c r="I223" s="69">
        <v>0</v>
      </c>
      <c r="J223" s="197">
        <f t="shared" si="0"/>
        <v>0</v>
      </c>
      <c r="K223" s="194" t="s">
        <v>135</v>
      </c>
      <c r="L223" s="117"/>
      <c r="M223" s="198" t="s">
        <v>1</v>
      </c>
      <c r="N223" s="199" t="s">
        <v>42</v>
      </c>
      <c r="O223" s="200">
        <v>0.292</v>
      </c>
      <c r="P223" s="200">
        <f t="shared" si="1"/>
        <v>4.672</v>
      </c>
      <c r="Q223" s="200">
        <v>1E-05</v>
      </c>
      <c r="R223" s="200">
        <f t="shared" si="2"/>
        <v>0.00016</v>
      </c>
      <c r="S223" s="200">
        <v>0</v>
      </c>
      <c r="T223" s="201">
        <f t="shared" si="3"/>
        <v>0</v>
      </c>
      <c r="AR223" s="202" t="s">
        <v>136</v>
      </c>
      <c r="AT223" s="202" t="s">
        <v>131</v>
      </c>
      <c r="AU223" s="202" t="s">
        <v>87</v>
      </c>
      <c r="AY223" s="107" t="s">
        <v>129</v>
      </c>
      <c r="BE223" s="203">
        <f t="shared" si="4"/>
        <v>0</v>
      </c>
      <c r="BF223" s="203">
        <f t="shared" si="5"/>
        <v>0</v>
      </c>
      <c r="BG223" s="203">
        <f t="shared" si="6"/>
        <v>0</v>
      </c>
      <c r="BH223" s="203">
        <f t="shared" si="7"/>
        <v>0</v>
      </c>
      <c r="BI223" s="203">
        <f t="shared" si="8"/>
        <v>0</v>
      </c>
      <c r="BJ223" s="107" t="s">
        <v>85</v>
      </c>
      <c r="BK223" s="203">
        <f t="shared" si="9"/>
        <v>0</v>
      </c>
      <c r="BL223" s="107" t="s">
        <v>136</v>
      </c>
      <c r="BM223" s="202" t="s">
        <v>346</v>
      </c>
    </row>
    <row r="224" spans="2:65" s="116" customFormat="1" ht="24" customHeight="1">
      <c r="B224" s="117"/>
      <c r="C224" s="221" t="s">
        <v>347</v>
      </c>
      <c r="D224" s="221" t="s">
        <v>232</v>
      </c>
      <c r="E224" s="222" t="s">
        <v>348</v>
      </c>
      <c r="F224" s="223" t="s">
        <v>349</v>
      </c>
      <c r="G224" s="224" t="s">
        <v>214</v>
      </c>
      <c r="H224" s="225">
        <v>19</v>
      </c>
      <c r="I224" s="70">
        <v>0</v>
      </c>
      <c r="J224" s="226">
        <f t="shared" si="0"/>
        <v>0</v>
      </c>
      <c r="K224" s="223" t="s">
        <v>135</v>
      </c>
      <c r="L224" s="227"/>
      <c r="M224" s="228" t="s">
        <v>1</v>
      </c>
      <c r="N224" s="229" t="s">
        <v>42</v>
      </c>
      <c r="O224" s="200">
        <v>0</v>
      </c>
      <c r="P224" s="200">
        <f t="shared" si="1"/>
        <v>0</v>
      </c>
      <c r="Q224" s="200">
        <v>0.0029</v>
      </c>
      <c r="R224" s="200">
        <f t="shared" si="2"/>
        <v>0.055099999999999996</v>
      </c>
      <c r="S224" s="200">
        <v>0</v>
      </c>
      <c r="T224" s="201">
        <f t="shared" si="3"/>
        <v>0</v>
      </c>
      <c r="AR224" s="202" t="s">
        <v>175</v>
      </c>
      <c r="AT224" s="202" t="s">
        <v>232</v>
      </c>
      <c r="AU224" s="202" t="s">
        <v>87</v>
      </c>
      <c r="AY224" s="107" t="s">
        <v>129</v>
      </c>
      <c r="BE224" s="203">
        <f t="shared" si="4"/>
        <v>0</v>
      </c>
      <c r="BF224" s="203">
        <f t="shared" si="5"/>
        <v>0</v>
      </c>
      <c r="BG224" s="203">
        <f t="shared" si="6"/>
        <v>0</v>
      </c>
      <c r="BH224" s="203">
        <f t="shared" si="7"/>
        <v>0</v>
      </c>
      <c r="BI224" s="203">
        <f t="shared" si="8"/>
        <v>0</v>
      </c>
      <c r="BJ224" s="107" t="s">
        <v>85</v>
      </c>
      <c r="BK224" s="203">
        <f t="shared" si="9"/>
        <v>0</v>
      </c>
      <c r="BL224" s="107" t="s">
        <v>136</v>
      </c>
      <c r="BM224" s="202" t="s">
        <v>350</v>
      </c>
    </row>
    <row r="225" spans="2:51" s="205" customFormat="1" ht="12">
      <c r="B225" s="204"/>
      <c r="D225" s="206" t="s">
        <v>142</v>
      </c>
      <c r="E225" s="207" t="s">
        <v>1</v>
      </c>
      <c r="F225" s="208" t="s">
        <v>351</v>
      </c>
      <c r="H225" s="209">
        <v>18.4</v>
      </c>
      <c r="I225" s="241"/>
      <c r="L225" s="204"/>
      <c r="M225" s="210"/>
      <c r="N225" s="211"/>
      <c r="O225" s="211"/>
      <c r="P225" s="211"/>
      <c r="Q225" s="211"/>
      <c r="R225" s="211"/>
      <c r="S225" s="211"/>
      <c r="T225" s="212"/>
      <c r="AT225" s="207" t="s">
        <v>142</v>
      </c>
      <c r="AU225" s="207" t="s">
        <v>87</v>
      </c>
      <c r="AV225" s="205" t="s">
        <v>87</v>
      </c>
      <c r="AW225" s="205" t="s">
        <v>34</v>
      </c>
      <c r="AX225" s="205" t="s">
        <v>77</v>
      </c>
      <c r="AY225" s="207" t="s">
        <v>129</v>
      </c>
    </row>
    <row r="226" spans="2:51" s="205" customFormat="1" ht="12">
      <c r="B226" s="204"/>
      <c r="D226" s="206" t="s">
        <v>142</v>
      </c>
      <c r="E226" s="207" t="s">
        <v>1</v>
      </c>
      <c r="F226" s="208" t="s">
        <v>231</v>
      </c>
      <c r="H226" s="209">
        <v>19</v>
      </c>
      <c r="I226" s="241"/>
      <c r="L226" s="204"/>
      <c r="M226" s="210"/>
      <c r="N226" s="211"/>
      <c r="O226" s="211"/>
      <c r="P226" s="211"/>
      <c r="Q226" s="211"/>
      <c r="R226" s="211"/>
      <c r="S226" s="211"/>
      <c r="T226" s="212"/>
      <c r="AT226" s="207" t="s">
        <v>142</v>
      </c>
      <c r="AU226" s="207" t="s">
        <v>87</v>
      </c>
      <c r="AV226" s="205" t="s">
        <v>87</v>
      </c>
      <c r="AW226" s="205" t="s">
        <v>34</v>
      </c>
      <c r="AX226" s="205" t="s">
        <v>85</v>
      </c>
      <c r="AY226" s="207" t="s">
        <v>129</v>
      </c>
    </row>
    <row r="227" spans="2:65" s="116" customFormat="1" ht="24" customHeight="1">
      <c r="B227" s="117"/>
      <c r="C227" s="192" t="s">
        <v>352</v>
      </c>
      <c r="D227" s="192" t="s">
        <v>131</v>
      </c>
      <c r="E227" s="193" t="s">
        <v>353</v>
      </c>
      <c r="F227" s="194" t="s">
        <v>354</v>
      </c>
      <c r="G227" s="195" t="s">
        <v>134</v>
      </c>
      <c r="H227" s="196">
        <v>2</v>
      </c>
      <c r="I227" s="69">
        <v>0</v>
      </c>
      <c r="J227" s="197">
        <f aca="true" t="shared" si="10" ref="J227:J232">ROUND(I227*H227,2)</f>
        <v>0</v>
      </c>
      <c r="K227" s="194" t="s">
        <v>1</v>
      </c>
      <c r="L227" s="117"/>
      <c r="M227" s="198" t="s">
        <v>1</v>
      </c>
      <c r="N227" s="199" t="s">
        <v>42</v>
      </c>
      <c r="O227" s="200">
        <v>0</v>
      </c>
      <c r="P227" s="200">
        <f aca="true" t="shared" si="11" ref="P227:P232">O227*H227</f>
        <v>0</v>
      </c>
      <c r="Q227" s="200">
        <v>0</v>
      </c>
      <c r="R227" s="200">
        <f aca="true" t="shared" si="12" ref="R227:R232">Q227*H227</f>
        <v>0</v>
      </c>
      <c r="S227" s="200">
        <v>0</v>
      </c>
      <c r="T227" s="201">
        <f aca="true" t="shared" si="13" ref="T227:T232">S227*H227</f>
        <v>0</v>
      </c>
      <c r="AR227" s="202" t="s">
        <v>136</v>
      </c>
      <c r="AT227" s="202" t="s">
        <v>131</v>
      </c>
      <c r="AU227" s="202" t="s">
        <v>87</v>
      </c>
      <c r="AY227" s="107" t="s">
        <v>129</v>
      </c>
      <c r="BE227" s="203">
        <f aca="true" t="shared" si="14" ref="BE227:BE232">IF(N227="základní",J227,0)</f>
        <v>0</v>
      </c>
      <c r="BF227" s="203">
        <f aca="true" t="shared" si="15" ref="BF227:BF232">IF(N227="snížená",J227,0)</f>
        <v>0</v>
      </c>
      <c r="BG227" s="203">
        <f aca="true" t="shared" si="16" ref="BG227:BG232">IF(N227="zákl. přenesená",J227,0)</f>
        <v>0</v>
      </c>
      <c r="BH227" s="203">
        <f aca="true" t="shared" si="17" ref="BH227:BH232">IF(N227="sníž. přenesená",J227,0)</f>
        <v>0</v>
      </c>
      <c r="BI227" s="203">
        <f aca="true" t="shared" si="18" ref="BI227:BI232">IF(N227="nulová",J227,0)</f>
        <v>0</v>
      </c>
      <c r="BJ227" s="107" t="s">
        <v>85</v>
      </c>
      <c r="BK227" s="203">
        <f aca="true" t="shared" si="19" ref="BK227:BK232">ROUND(I227*H227,2)</f>
        <v>0</v>
      </c>
      <c r="BL227" s="107" t="s">
        <v>136</v>
      </c>
      <c r="BM227" s="202" t="s">
        <v>355</v>
      </c>
    </row>
    <row r="228" spans="2:65" s="116" customFormat="1" ht="24" customHeight="1">
      <c r="B228" s="117"/>
      <c r="C228" s="192" t="s">
        <v>356</v>
      </c>
      <c r="D228" s="192" t="s">
        <v>131</v>
      </c>
      <c r="E228" s="193" t="s">
        <v>357</v>
      </c>
      <c r="F228" s="194" t="s">
        <v>358</v>
      </c>
      <c r="G228" s="195" t="s">
        <v>134</v>
      </c>
      <c r="H228" s="196">
        <v>2</v>
      </c>
      <c r="I228" s="69">
        <v>0</v>
      </c>
      <c r="J228" s="197">
        <f t="shared" si="10"/>
        <v>0</v>
      </c>
      <c r="K228" s="194" t="s">
        <v>135</v>
      </c>
      <c r="L228" s="117"/>
      <c r="M228" s="198" t="s">
        <v>1</v>
      </c>
      <c r="N228" s="199" t="s">
        <v>42</v>
      </c>
      <c r="O228" s="200">
        <v>0.7</v>
      </c>
      <c r="P228" s="200">
        <f t="shared" si="11"/>
        <v>1.4</v>
      </c>
      <c r="Q228" s="200">
        <v>8E-05</v>
      </c>
      <c r="R228" s="200">
        <f t="shared" si="12"/>
        <v>0.00016</v>
      </c>
      <c r="S228" s="200">
        <v>0</v>
      </c>
      <c r="T228" s="201">
        <f t="shared" si="13"/>
        <v>0</v>
      </c>
      <c r="AR228" s="202" t="s">
        <v>136</v>
      </c>
      <c r="AT228" s="202" t="s">
        <v>131</v>
      </c>
      <c r="AU228" s="202" t="s">
        <v>87</v>
      </c>
      <c r="AY228" s="107" t="s">
        <v>129</v>
      </c>
      <c r="BE228" s="203">
        <f t="shared" si="14"/>
        <v>0</v>
      </c>
      <c r="BF228" s="203">
        <f t="shared" si="15"/>
        <v>0</v>
      </c>
      <c r="BG228" s="203">
        <f t="shared" si="16"/>
        <v>0</v>
      </c>
      <c r="BH228" s="203">
        <f t="shared" si="17"/>
        <v>0</v>
      </c>
      <c r="BI228" s="203">
        <f t="shared" si="18"/>
        <v>0</v>
      </c>
      <c r="BJ228" s="107" t="s">
        <v>85</v>
      </c>
      <c r="BK228" s="203">
        <f t="shared" si="19"/>
        <v>0</v>
      </c>
      <c r="BL228" s="107" t="s">
        <v>136</v>
      </c>
      <c r="BM228" s="202" t="s">
        <v>359</v>
      </c>
    </row>
    <row r="229" spans="2:65" s="116" customFormat="1" ht="16.5" customHeight="1">
      <c r="B229" s="117"/>
      <c r="C229" s="221" t="s">
        <v>360</v>
      </c>
      <c r="D229" s="221" t="s">
        <v>232</v>
      </c>
      <c r="E229" s="222" t="s">
        <v>361</v>
      </c>
      <c r="F229" s="223" t="s">
        <v>362</v>
      </c>
      <c r="G229" s="224" t="s">
        <v>134</v>
      </c>
      <c r="H229" s="225">
        <v>2</v>
      </c>
      <c r="I229" s="70">
        <v>0</v>
      </c>
      <c r="J229" s="226">
        <f t="shared" si="10"/>
        <v>0</v>
      </c>
      <c r="K229" s="223" t="s">
        <v>135</v>
      </c>
      <c r="L229" s="227"/>
      <c r="M229" s="228" t="s">
        <v>1</v>
      </c>
      <c r="N229" s="229" t="s">
        <v>42</v>
      </c>
      <c r="O229" s="200">
        <v>0</v>
      </c>
      <c r="P229" s="200">
        <f t="shared" si="11"/>
        <v>0</v>
      </c>
      <c r="Q229" s="200">
        <v>0.0064</v>
      </c>
      <c r="R229" s="200">
        <f t="shared" si="12"/>
        <v>0.0128</v>
      </c>
      <c r="S229" s="200">
        <v>0</v>
      </c>
      <c r="T229" s="201">
        <f t="shared" si="13"/>
        <v>0</v>
      </c>
      <c r="AR229" s="202" t="s">
        <v>175</v>
      </c>
      <c r="AT229" s="202" t="s">
        <v>232</v>
      </c>
      <c r="AU229" s="202" t="s">
        <v>87</v>
      </c>
      <c r="AY229" s="107" t="s">
        <v>129</v>
      </c>
      <c r="BE229" s="203">
        <f t="shared" si="14"/>
        <v>0</v>
      </c>
      <c r="BF229" s="203">
        <f t="shared" si="15"/>
        <v>0</v>
      </c>
      <c r="BG229" s="203">
        <f t="shared" si="16"/>
        <v>0</v>
      </c>
      <c r="BH229" s="203">
        <f t="shared" si="17"/>
        <v>0</v>
      </c>
      <c r="BI229" s="203">
        <f t="shared" si="18"/>
        <v>0</v>
      </c>
      <c r="BJ229" s="107" t="s">
        <v>85</v>
      </c>
      <c r="BK229" s="203">
        <f t="shared" si="19"/>
        <v>0</v>
      </c>
      <c r="BL229" s="107" t="s">
        <v>136</v>
      </c>
      <c r="BM229" s="202" t="s">
        <v>363</v>
      </c>
    </row>
    <row r="230" spans="2:65" s="116" customFormat="1" ht="24" customHeight="1">
      <c r="B230" s="117"/>
      <c r="C230" s="192" t="s">
        <v>364</v>
      </c>
      <c r="D230" s="192" t="s">
        <v>131</v>
      </c>
      <c r="E230" s="193" t="s">
        <v>365</v>
      </c>
      <c r="F230" s="194" t="s">
        <v>366</v>
      </c>
      <c r="G230" s="195" t="s">
        <v>134</v>
      </c>
      <c r="H230" s="196">
        <v>2</v>
      </c>
      <c r="I230" s="69">
        <v>0</v>
      </c>
      <c r="J230" s="197">
        <f t="shared" si="10"/>
        <v>0</v>
      </c>
      <c r="K230" s="194" t="s">
        <v>135</v>
      </c>
      <c r="L230" s="117"/>
      <c r="M230" s="198" t="s">
        <v>1</v>
      </c>
      <c r="N230" s="199" t="s">
        <v>42</v>
      </c>
      <c r="O230" s="200">
        <v>0.683</v>
      </c>
      <c r="P230" s="200">
        <f t="shared" si="11"/>
        <v>1.366</v>
      </c>
      <c r="Q230" s="200">
        <v>0</v>
      </c>
      <c r="R230" s="200">
        <f t="shared" si="12"/>
        <v>0</v>
      </c>
      <c r="S230" s="200">
        <v>0</v>
      </c>
      <c r="T230" s="201">
        <f t="shared" si="13"/>
        <v>0</v>
      </c>
      <c r="AR230" s="202" t="s">
        <v>136</v>
      </c>
      <c r="AT230" s="202" t="s">
        <v>131</v>
      </c>
      <c r="AU230" s="202" t="s">
        <v>87</v>
      </c>
      <c r="AY230" s="107" t="s">
        <v>129</v>
      </c>
      <c r="BE230" s="203">
        <f t="shared" si="14"/>
        <v>0</v>
      </c>
      <c r="BF230" s="203">
        <f t="shared" si="15"/>
        <v>0</v>
      </c>
      <c r="BG230" s="203">
        <f t="shared" si="16"/>
        <v>0</v>
      </c>
      <c r="BH230" s="203">
        <f t="shared" si="17"/>
        <v>0</v>
      </c>
      <c r="BI230" s="203">
        <f t="shared" si="18"/>
        <v>0</v>
      </c>
      <c r="BJ230" s="107" t="s">
        <v>85</v>
      </c>
      <c r="BK230" s="203">
        <f t="shared" si="19"/>
        <v>0</v>
      </c>
      <c r="BL230" s="107" t="s">
        <v>136</v>
      </c>
      <c r="BM230" s="202" t="s">
        <v>367</v>
      </c>
    </row>
    <row r="231" spans="2:65" s="116" customFormat="1" ht="16.5" customHeight="1">
      <c r="B231" s="117"/>
      <c r="C231" s="221" t="s">
        <v>368</v>
      </c>
      <c r="D231" s="221" t="s">
        <v>232</v>
      </c>
      <c r="E231" s="222" t="s">
        <v>369</v>
      </c>
      <c r="F231" s="223" t="s">
        <v>370</v>
      </c>
      <c r="G231" s="224" t="s">
        <v>134</v>
      </c>
      <c r="H231" s="225">
        <v>2</v>
      </c>
      <c r="I231" s="70">
        <v>0</v>
      </c>
      <c r="J231" s="226">
        <f t="shared" si="10"/>
        <v>0</v>
      </c>
      <c r="K231" s="223" t="s">
        <v>135</v>
      </c>
      <c r="L231" s="227"/>
      <c r="M231" s="228" t="s">
        <v>1</v>
      </c>
      <c r="N231" s="229" t="s">
        <v>42</v>
      </c>
      <c r="O231" s="200">
        <v>0</v>
      </c>
      <c r="P231" s="200">
        <f t="shared" si="11"/>
        <v>0</v>
      </c>
      <c r="Q231" s="200">
        <v>0.00232</v>
      </c>
      <c r="R231" s="200">
        <f t="shared" si="12"/>
        <v>0.00464</v>
      </c>
      <c r="S231" s="200">
        <v>0</v>
      </c>
      <c r="T231" s="201">
        <f t="shared" si="13"/>
        <v>0</v>
      </c>
      <c r="AR231" s="202" t="s">
        <v>371</v>
      </c>
      <c r="AT231" s="202" t="s">
        <v>232</v>
      </c>
      <c r="AU231" s="202" t="s">
        <v>87</v>
      </c>
      <c r="AY231" s="107" t="s">
        <v>129</v>
      </c>
      <c r="BE231" s="203">
        <f t="shared" si="14"/>
        <v>0</v>
      </c>
      <c r="BF231" s="203">
        <f t="shared" si="15"/>
        <v>0</v>
      </c>
      <c r="BG231" s="203">
        <f t="shared" si="16"/>
        <v>0</v>
      </c>
      <c r="BH231" s="203">
        <f t="shared" si="17"/>
        <v>0</v>
      </c>
      <c r="BI231" s="203">
        <f t="shared" si="18"/>
        <v>0</v>
      </c>
      <c r="BJ231" s="107" t="s">
        <v>85</v>
      </c>
      <c r="BK231" s="203">
        <f t="shared" si="19"/>
        <v>0</v>
      </c>
      <c r="BL231" s="107" t="s">
        <v>371</v>
      </c>
      <c r="BM231" s="202" t="s">
        <v>372</v>
      </c>
    </row>
    <row r="232" spans="2:65" s="116" customFormat="1" ht="24" customHeight="1">
      <c r="B232" s="117"/>
      <c r="C232" s="192" t="s">
        <v>373</v>
      </c>
      <c r="D232" s="192" t="s">
        <v>131</v>
      </c>
      <c r="E232" s="193" t="s">
        <v>374</v>
      </c>
      <c r="F232" s="194" t="s">
        <v>375</v>
      </c>
      <c r="G232" s="195" t="s">
        <v>184</v>
      </c>
      <c r="H232" s="196">
        <v>5.2</v>
      </c>
      <c r="I232" s="69">
        <v>0</v>
      </c>
      <c r="J232" s="197">
        <f t="shared" si="10"/>
        <v>0</v>
      </c>
      <c r="K232" s="194" t="s">
        <v>135</v>
      </c>
      <c r="L232" s="117"/>
      <c r="M232" s="198" t="s">
        <v>1</v>
      </c>
      <c r="N232" s="199" t="s">
        <v>42</v>
      </c>
      <c r="O232" s="200">
        <v>1.319</v>
      </c>
      <c r="P232" s="200">
        <f t="shared" si="11"/>
        <v>6.8588</v>
      </c>
      <c r="Q232" s="200">
        <v>0</v>
      </c>
      <c r="R232" s="200">
        <f t="shared" si="12"/>
        <v>0</v>
      </c>
      <c r="S232" s="200">
        <v>0</v>
      </c>
      <c r="T232" s="201">
        <f t="shared" si="13"/>
        <v>0</v>
      </c>
      <c r="AR232" s="202" t="s">
        <v>136</v>
      </c>
      <c r="AT232" s="202" t="s">
        <v>131</v>
      </c>
      <c r="AU232" s="202" t="s">
        <v>87</v>
      </c>
      <c r="AY232" s="107" t="s">
        <v>129</v>
      </c>
      <c r="BE232" s="203">
        <f t="shared" si="14"/>
        <v>0</v>
      </c>
      <c r="BF232" s="203">
        <f t="shared" si="15"/>
        <v>0</v>
      </c>
      <c r="BG232" s="203">
        <f t="shared" si="16"/>
        <v>0</v>
      </c>
      <c r="BH232" s="203">
        <f t="shared" si="17"/>
        <v>0</v>
      </c>
      <c r="BI232" s="203">
        <f t="shared" si="18"/>
        <v>0</v>
      </c>
      <c r="BJ232" s="107" t="s">
        <v>85</v>
      </c>
      <c r="BK232" s="203">
        <f t="shared" si="19"/>
        <v>0</v>
      </c>
      <c r="BL232" s="107" t="s">
        <v>136</v>
      </c>
      <c r="BM232" s="202" t="s">
        <v>376</v>
      </c>
    </row>
    <row r="233" spans="2:51" s="205" customFormat="1" ht="12">
      <c r="B233" s="204"/>
      <c r="D233" s="206" t="s">
        <v>142</v>
      </c>
      <c r="E233" s="207" t="s">
        <v>1</v>
      </c>
      <c r="F233" s="208" t="s">
        <v>377</v>
      </c>
      <c r="H233" s="209">
        <v>1.284</v>
      </c>
      <c r="I233" s="241"/>
      <c r="L233" s="204"/>
      <c r="M233" s="210"/>
      <c r="N233" s="211"/>
      <c r="O233" s="211"/>
      <c r="P233" s="211"/>
      <c r="Q233" s="211"/>
      <c r="R233" s="211"/>
      <c r="S233" s="211"/>
      <c r="T233" s="212"/>
      <c r="AT233" s="207" t="s">
        <v>142</v>
      </c>
      <c r="AU233" s="207" t="s">
        <v>87</v>
      </c>
      <c r="AV233" s="205" t="s">
        <v>87</v>
      </c>
      <c r="AW233" s="205" t="s">
        <v>34</v>
      </c>
      <c r="AX233" s="205" t="s">
        <v>77</v>
      </c>
      <c r="AY233" s="207" t="s">
        <v>129</v>
      </c>
    </row>
    <row r="234" spans="2:51" s="205" customFormat="1" ht="12">
      <c r="B234" s="204"/>
      <c r="D234" s="206" t="s">
        <v>142</v>
      </c>
      <c r="E234" s="207" t="s">
        <v>1</v>
      </c>
      <c r="F234" s="208" t="s">
        <v>378</v>
      </c>
      <c r="H234" s="209">
        <v>5.136</v>
      </c>
      <c r="I234" s="241"/>
      <c r="L234" s="204"/>
      <c r="M234" s="210"/>
      <c r="N234" s="211"/>
      <c r="O234" s="211"/>
      <c r="P234" s="211"/>
      <c r="Q234" s="211"/>
      <c r="R234" s="211"/>
      <c r="S234" s="211"/>
      <c r="T234" s="212"/>
      <c r="AT234" s="207" t="s">
        <v>142</v>
      </c>
      <c r="AU234" s="207" t="s">
        <v>87</v>
      </c>
      <c r="AV234" s="205" t="s">
        <v>87</v>
      </c>
      <c r="AW234" s="205" t="s">
        <v>34</v>
      </c>
      <c r="AX234" s="205" t="s">
        <v>77</v>
      </c>
      <c r="AY234" s="207" t="s">
        <v>129</v>
      </c>
    </row>
    <row r="235" spans="2:51" s="205" customFormat="1" ht="12">
      <c r="B235" s="204"/>
      <c r="D235" s="206" t="s">
        <v>142</v>
      </c>
      <c r="E235" s="207" t="s">
        <v>1</v>
      </c>
      <c r="F235" s="208" t="s">
        <v>379</v>
      </c>
      <c r="H235" s="209">
        <v>5.2</v>
      </c>
      <c r="I235" s="241"/>
      <c r="L235" s="204"/>
      <c r="M235" s="210"/>
      <c r="N235" s="211"/>
      <c r="O235" s="211"/>
      <c r="P235" s="211"/>
      <c r="Q235" s="211"/>
      <c r="R235" s="211"/>
      <c r="S235" s="211"/>
      <c r="T235" s="212"/>
      <c r="AT235" s="207" t="s">
        <v>142</v>
      </c>
      <c r="AU235" s="207" t="s">
        <v>87</v>
      </c>
      <c r="AV235" s="205" t="s">
        <v>87</v>
      </c>
      <c r="AW235" s="205" t="s">
        <v>34</v>
      </c>
      <c r="AX235" s="205" t="s">
        <v>85</v>
      </c>
      <c r="AY235" s="207" t="s">
        <v>129</v>
      </c>
    </row>
    <row r="236" spans="2:65" s="116" customFormat="1" ht="24" customHeight="1">
      <c r="B236" s="117"/>
      <c r="C236" s="192" t="s">
        <v>207</v>
      </c>
      <c r="D236" s="192" t="s">
        <v>131</v>
      </c>
      <c r="E236" s="193" t="s">
        <v>380</v>
      </c>
      <c r="F236" s="194" t="s">
        <v>381</v>
      </c>
      <c r="G236" s="195" t="s">
        <v>184</v>
      </c>
      <c r="H236" s="196">
        <v>0.3</v>
      </c>
      <c r="I236" s="69">
        <v>0</v>
      </c>
      <c r="J236" s="197">
        <f>ROUND(I236*H236,2)</f>
        <v>0</v>
      </c>
      <c r="K236" s="194" t="s">
        <v>135</v>
      </c>
      <c r="L236" s="117"/>
      <c r="M236" s="198" t="s">
        <v>1</v>
      </c>
      <c r="N236" s="199" t="s">
        <v>42</v>
      </c>
      <c r="O236" s="200">
        <v>1.319</v>
      </c>
      <c r="P236" s="200">
        <f>O236*H236</f>
        <v>0.3957</v>
      </c>
      <c r="Q236" s="200">
        <v>2.45329</v>
      </c>
      <c r="R236" s="200">
        <f>Q236*H236</f>
        <v>0.735987</v>
      </c>
      <c r="S236" s="200">
        <v>0</v>
      </c>
      <c r="T236" s="201">
        <f>S236*H236</f>
        <v>0</v>
      </c>
      <c r="AR236" s="202" t="s">
        <v>136</v>
      </c>
      <c r="AT236" s="202" t="s">
        <v>131</v>
      </c>
      <c r="AU236" s="202" t="s">
        <v>87</v>
      </c>
      <c r="AY236" s="107" t="s">
        <v>129</v>
      </c>
      <c r="BE236" s="203">
        <f>IF(N236="základní",J236,0)</f>
        <v>0</v>
      </c>
      <c r="BF236" s="203">
        <f>IF(N236="snížená",J236,0)</f>
        <v>0</v>
      </c>
      <c r="BG236" s="203">
        <f>IF(N236="zákl. přenesená",J236,0)</f>
        <v>0</v>
      </c>
      <c r="BH236" s="203">
        <f>IF(N236="sníž. přenesená",J236,0)</f>
        <v>0</v>
      </c>
      <c r="BI236" s="203">
        <f>IF(N236="nulová",J236,0)</f>
        <v>0</v>
      </c>
      <c r="BJ236" s="107" t="s">
        <v>85</v>
      </c>
      <c r="BK236" s="203">
        <f>ROUND(I236*H236,2)</f>
        <v>0</v>
      </c>
      <c r="BL236" s="107" t="s">
        <v>136</v>
      </c>
      <c r="BM236" s="202" t="s">
        <v>382</v>
      </c>
    </row>
    <row r="237" spans="2:51" s="205" customFormat="1" ht="12">
      <c r="B237" s="204"/>
      <c r="D237" s="206" t="s">
        <v>142</v>
      </c>
      <c r="E237" s="207" t="s">
        <v>1</v>
      </c>
      <c r="F237" s="208" t="s">
        <v>383</v>
      </c>
      <c r="H237" s="209">
        <v>0.3</v>
      </c>
      <c r="I237" s="241"/>
      <c r="L237" s="204"/>
      <c r="M237" s="210"/>
      <c r="N237" s="211"/>
      <c r="O237" s="211"/>
      <c r="P237" s="211"/>
      <c r="Q237" s="211"/>
      <c r="R237" s="211"/>
      <c r="S237" s="211"/>
      <c r="T237" s="212"/>
      <c r="AT237" s="207" t="s">
        <v>142</v>
      </c>
      <c r="AU237" s="207" t="s">
        <v>87</v>
      </c>
      <c r="AV237" s="205" t="s">
        <v>87</v>
      </c>
      <c r="AW237" s="205" t="s">
        <v>34</v>
      </c>
      <c r="AX237" s="205" t="s">
        <v>85</v>
      </c>
      <c r="AY237" s="207" t="s">
        <v>129</v>
      </c>
    </row>
    <row r="238" spans="2:65" s="116" customFormat="1" ht="16.5" customHeight="1">
      <c r="B238" s="117"/>
      <c r="C238" s="192" t="s">
        <v>384</v>
      </c>
      <c r="D238" s="192" t="s">
        <v>131</v>
      </c>
      <c r="E238" s="193" t="s">
        <v>385</v>
      </c>
      <c r="F238" s="194" t="s">
        <v>386</v>
      </c>
      <c r="G238" s="195" t="s">
        <v>140</v>
      </c>
      <c r="H238" s="196">
        <v>1.95</v>
      </c>
      <c r="I238" s="69">
        <v>0</v>
      </c>
      <c r="J238" s="197">
        <f>ROUND(I238*H238,2)</f>
        <v>0</v>
      </c>
      <c r="K238" s="194" t="s">
        <v>135</v>
      </c>
      <c r="L238" s="117"/>
      <c r="M238" s="198" t="s">
        <v>1</v>
      </c>
      <c r="N238" s="199" t="s">
        <v>42</v>
      </c>
      <c r="O238" s="200">
        <v>0.963</v>
      </c>
      <c r="P238" s="200">
        <f>O238*H238</f>
        <v>1.8778499999999998</v>
      </c>
      <c r="Q238" s="200">
        <v>0.00402</v>
      </c>
      <c r="R238" s="200">
        <f>Q238*H238</f>
        <v>0.007839</v>
      </c>
      <c r="S238" s="200">
        <v>0</v>
      </c>
      <c r="T238" s="201">
        <f>S238*H238</f>
        <v>0</v>
      </c>
      <c r="AR238" s="202" t="s">
        <v>136</v>
      </c>
      <c r="AT238" s="202" t="s">
        <v>131</v>
      </c>
      <c r="AU238" s="202" t="s">
        <v>87</v>
      </c>
      <c r="AY238" s="107" t="s">
        <v>129</v>
      </c>
      <c r="BE238" s="203">
        <f>IF(N238="základní",J238,0)</f>
        <v>0</v>
      </c>
      <c r="BF238" s="203">
        <f>IF(N238="snížená",J238,0)</f>
        <v>0</v>
      </c>
      <c r="BG238" s="203">
        <f>IF(N238="zákl. přenesená",J238,0)</f>
        <v>0</v>
      </c>
      <c r="BH238" s="203">
        <f>IF(N238="sníž. přenesená",J238,0)</f>
        <v>0</v>
      </c>
      <c r="BI238" s="203">
        <f>IF(N238="nulová",J238,0)</f>
        <v>0</v>
      </c>
      <c r="BJ238" s="107" t="s">
        <v>85</v>
      </c>
      <c r="BK238" s="203">
        <f>ROUND(I238*H238,2)</f>
        <v>0</v>
      </c>
      <c r="BL238" s="107" t="s">
        <v>136</v>
      </c>
      <c r="BM238" s="202" t="s">
        <v>387</v>
      </c>
    </row>
    <row r="239" spans="2:51" s="205" customFormat="1" ht="12">
      <c r="B239" s="204"/>
      <c r="D239" s="206" t="s">
        <v>142</v>
      </c>
      <c r="E239" s="207" t="s">
        <v>1</v>
      </c>
      <c r="F239" s="208" t="s">
        <v>388</v>
      </c>
      <c r="H239" s="209">
        <v>1.95</v>
      </c>
      <c r="I239" s="241"/>
      <c r="L239" s="204"/>
      <c r="M239" s="210"/>
      <c r="N239" s="211"/>
      <c r="O239" s="211"/>
      <c r="P239" s="211"/>
      <c r="Q239" s="211"/>
      <c r="R239" s="211"/>
      <c r="S239" s="211"/>
      <c r="T239" s="212"/>
      <c r="AT239" s="207" t="s">
        <v>142</v>
      </c>
      <c r="AU239" s="207" t="s">
        <v>87</v>
      </c>
      <c r="AV239" s="205" t="s">
        <v>87</v>
      </c>
      <c r="AW239" s="205" t="s">
        <v>34</v>
      </c>
      <c r="AX239" s="205" t="s">
        <v>85</v>
      </c>
      <c r="AY239" s="207" t="s">
        <v>129</v>
      </c>
    </row>
    <row r="240" spans="2:65" s="116" customFormat="1" ht="16.5" customHeight="1">
      <c r="B240" s="117"/>
      <c r="C240" s="192" t="s">
        <v>389</v>
      </c>
      <c r="D240" s="192" t="s">
        <v>131</v>
      </c>
      <c r="E240" s="193" t="s">
        <v>390</v>
      </c>
      <c r="F240" s="194" t="s">
        <v>391</v>
      </c>
      <c r="G240" s="195" t="s">
        <v>134</v>
      </c>
      <c r="H240" s="196">
        <v>2</v>
      </c>
      <c r="I240" s="69">
        <v>0</v>
      </c>
      <c r="J240" s="197">
        <f>ROUND(I240*H240,2)</f>
        <v>0</v>
      </c>
      <c r="K240" s="194" t="s">
        <v>135</v>
      </c>
      <c r="L240" s="117"/>
      <c r="M240" s="198" t="s">
        <v>1</v>
      </c>
      <c r="N240" s="199" t="s">
        <v>42</v>
      </c>
      <c r="O240" s="200">
        <v>1.124</v>
      </c>
      <c r="P240" s="200">
        <f>O240*H240</f>
        <v>2.248</v>
      </c>
      <c r="Q240" s="200">
        <v>0.00063</v>
      </c>
      <c r="R240" s="200">
        <f>Q240*H240</f>
        <v>0.00126</v>
      </c>
      <c r="S240" s="200">
        <v>0</v>
      </c>
      <c r="T240" s="201">
        <f>S240*H240</f>
        <v>0</v>
      </c>
      <c r="AR240" s="202" t="s">
        <v>136</v>
      </c>
      <c r="AT240" s="202" t="s">
        <v>131</v>
      </c>
      <c r="AU240" s="202" t="s">
        <v>87</v>
      </c>
      <c r="AY240" s="107" t="s">
        <v>129</v>
      </c>
      <c r="BE240" s="203">
        <f>IF(N240="základní",J240,0)</f>
        <v>0</v>
      </c>
      <c r="BF240" s="203">
        <f>IF(N240="snížená",J240,0)</f>
        <v>0</v>
      </c>
      <c r="BG240" s="203">
        <f>IF(N240="zákl. přenesená",J240,0)</f>
        <v>0</v>
      </c>
      <c r="BH240" s="203">
        <f>IF(N240="sníž. přenesená",J240,0)</f>
        <v>0</v>
      </c>
      <c r="BI240" s="203">
        <f>IF(N240="nulová",J240,0)</f>
        <v>0</v>
      </c>
      <c r="BJ240" s="107" t="s">
        <v>85</v>
      </c>
      <c r="BK240" s="203">
        <f>ROUND(I240*H240,2)</f>
        <v>0</v>
      </c>
      <c r="BL240" s="107" t="s">
        <v>136</v>
      </c>
      <c r="BM240" s="202" t="s">
        <v>392</v>
      </c>
    </row>
    <row r="241" spans="2:65" s="116" customFormat="1" ht="24" customHeight="1">
      <c r="B241" s="117"/>
      <c r="C241" s="221" t="s">
        <v>393</v>
      </c>
      <c r="D241" s="221" t="s">
        <v>232</v>
      </c>
      <c r="E241" s="222" t="s">
        <v>394</v>
      </c>
      <c r="F241" s="223" t="s">
        <v>395</v>
      </c>
      <c r="G241" s="224" t="s">
        <v>134</v>
      </c>
      <c r="H241" s="225">
        <v>2</v>
      </c>
      <c r="I241" s="70">
        <v>0</v>
      </c>
      <c r="J241" s="226">
        <f>ROUND(I241*H241,2)</f>
        <v>0</v>
      </c>
      <c r="K241" s="223" t="s">
        <v>1</v>
      </c>
      <c r="L241" s="227"/>
      <c r="M241" s="228" t="s">
        <v>1</v>
      </c>
      <c r="N241" s="229" t="s">
        <v>42</v>
      </c>
      <c r="O241" s="200">
        <v>0</v>
      </c>
      <c r="P241" s="200">
        <f>O241*H241</f>
        <v>0</v>
      </c>
      <c r="Q241" s="200">
        <v>0</v>
      </c>
      <c r="R241" s="200">
        <f>Q241*H241</f>
        <v>0</v>
      </c>
      <c r="S241" s="200">
        <v>0</v>
      </c>
      <c r="T241" s="201">
        <f>S241*H241</f>
        <v>0</v>
      </c>
      <c r="AR241" s="202" t="s">
        <v>175</v>
      </c>
      <c r="AT241" s="202" t="s">
        <v>232</v>
      </c>
      <c r="AU241" s="202" t="s">
        <v>87</v>
      </c>
      <c r="AY241" s="107" t="s">
        <v>129</v>
      </c>
      <c r="BE241" s="203">
        <f>IF(N241="základní",J241,0)</f>
        <v>0</v>
      </c>
      <c r="BF241" s="203">
        <f>IF(N241="snížená",J241,0)</f>
        <v>0</v>
      </c>
      <c r="BG241" s="203">
        <f>IF(N241="zákl. přenesená",J241,0)</f>
        <v>0</v>
      </c>
      <c r="BH241" s="203">
        <f>IF(N241="sníž. přenesená",J241,0)</f>
        <v>0</v>
      </c>
      <c r="BI241" s="203">
        <f>IF(N241="nulová",J241,0)</f>
        <v>0</v>
      </c>
      <c r="BJ241" s="107" t="s">
        <v>85</v>
      </c>
      <c r="BK241" s="203">
        <f>ROUND(I241*H241,2)</f>
        <v>0</v>
      </c>
      <c r="BL241" s="107" t="s">
        <v>136</v>
      </c>
      <c r="BM241" s="202" t="s">
        <v>396</v>
      </c>
    </row>
    <row r="242" spans="2:65" s="116" customFormat="1" ht="24" customHeight="1">
      <c r="B242" s="117"/>
      <c r="C242" s="192" t="s">
        <v>397</v>
      </c>
      <c r="D242" s="192" t="s">
        <v>131</v>
      </c>
      <c r="E242" s="193" t="s">
        <v>398</v>
      </c>
      <c r="F242" s="194" t="s">
        <v>399</v>
      </c>
      <c r="G242" s="195" t="s">
        <v>134</v>
      </c>
      <c r="H242" s="196">
        <v>4</v>
      </c>
      <c r="I242" s="69">
        <v>0</v>
      </c>
      <c r="J242" s="197">
        <f>ROUND(I242*H242,2)</f>
        <v>0</v>
      </c>
      <c r="K242" s="194" t="s">
        <v>135</v>
      </c>
      <c r="L242" s="117"/>
      <c r="M242" s="198" t="s">
        <v>1</v>
      </c>
      <c r="N242" s="199" t="s">
        <v>42</v>
      </c>
      <c r="O242" s="200">
        <v>1.551</v>
      </c>
      <c r="P242" s="200">
        <f>O242*H242</f>
        <v>6.204</v>
      </c>
      <c r="Q242" s="200">
        <v>0.31108</v>
      </c>
      <c r="R242" s="200">
        <f>Q242*H242</f>
        <v>1.24432</v>
      </c>
      <c r="S242" s="200">
        <v>0</v>
      </c>
      <c r="T242" s="201">
        <f>S242*H242</f>
        <v>0</v>
      </c>
      <c r="AR242" s="202" t="s">
        <v>136</v>
      </c>
      <c r="AT242" s="202" t="s">
        <v>131</v>
      </c>
      <c r="AU242" s="202" t="s">
        <v>87</v>
      </c>
      <c r="AY242" s="107" t="s">
        <v>129</v>
      </c>
      <c r="BE242" s="203">
        <f>IF(N242="základní",J242,0)</f>
        <v>0</v>
      </c>
      <c r="BF242" s="203">
        <f>IF(N242="snížená",J242,0)</f>
        <v>0</v>
      </c>
      <c r="BG242" s="203">
        <f>IF(N242="zákl. přenesená",J242,0)</f>
        <v>0</v>
      </c>
      <c r="BH242" s="203">
        <f>IF(N242="sníž. přenesená",J242,0)</f>
        <v>0</v>
      </c>
      <c r="BI242" s="203">
        <f>IF(N242="nulová",J242,0)</f>
        <v>0</v>
      </c>
      <c r="BJ242" s="107" t="s">
        <v>85</v>
      </c>
      <c r="BK242" s="203">
        <f>ROUND(I242*H242,2)</f>
        <v>0</v>
      </c>
      <c r="BL242" s="107" t="s">
        <v>136</v>
      </c>
      <c r="BM242" s="202" t="s">
        <v>400</v>
      </c>
    </row>
    <row r="243" spans="2:51" s="205" customFormat="1" ht="22.5">
      <c r="B243" s="204"/>
      <c r="D243" s="206" t="s">
        <v>142</v>
      </c>
      <c r="E243" s="207" t="s">
        <v>1</v>
      </c>
      <c r="F243" s="208" t="s">
        <v>401</v>
      </c>
      <c r="H243" s="209">
        <v>3</v>
      </c>
      <c r="I243" s="241"/>
      <c r="L243" s="204"/>
      <c r="M243" s="210"/>
      <c r="N243" s="211"/>
      <c r="O243" s="211"/>
      <c r="P243" s="211"/>
      <c r="Q243" s="211"/>
      <c r="R243" s="211"/>
      <c r="S243" s="211"/>
      <c r="T243" s="212"/>
      <c r="AT243" s="207" t="s">
        <v>142</v>
      </c>
      <c r="AU243" s="207" t="s">
        <v>87</v>
      </c>
      <c r="AV243" s="205" t="s">
        <v>87</v>
      </c>
      <c r="AW243" s="205" t="s">
        <v>34</v>
      </c>
      <c r="AX243" s="205" t="s">
        <v>77</v>
      </c>
      <c r="AY243" s="207" t="s">
        <v>129</v>
      </c>
    </row>
    <row r="244" spans="2:51" s="205" customFormat="1" ht="22.5">
      <c r="B244" s="204"/>
      <c r="D244" s="206" t="s">
        <v>142</v>
      </c>
      <c r="E244" s="207" t="s">
        <v>1</v>
      </c>
      <c r="F244" s="208" t="s">
        <v>402</v>
      </c>
      <c r="H244" s="209">
        <v>1</v>
      </c>
      <c r="I244" s="241"/>
      <c r="L244" s="204"/>
      <c r="M244" s="210"/>
      <c r="N244" s="211"/>
      <c r="O244" s="211"/>
      <c r="P244" s="211"/>
      <c r="Q244" s="211"/>
      <c r="R244" s="211"/>
      <c r="S244" s="211"/>
      <c r="T244" s="212"/>
      <c r="AT244" s="207" t="s">
        <v>142</v>
      </c>
      <c r="AU244" s="207" t="s">
        <v>87</v>
      </c>
      <c r="AV244" s="205" t="s">
        <v>87</v>
      </c>
      <c r="AW244" s="205" t="s">
        <v>34</v>
      </c>
      <c r="AX244" s="205" t="s">
        <v>77</v>
      </c>
      <c r="AY244" s="207" t="s">
        <v>129</v>
      </c>
    </row>
    <row r="245" spans="2:51" s="214" customFormat="1" ht="12">
      <c r="B245" s="213"/>
      <c r="D245" s="206" t="s">
        <v>142</v>
      </c>
      <c r="E245" s="215" t="s">
        <v>1</v>
      </c>
      <c r="F245" s="216" t="s">
        <v>151</v>
      </c>
      <c r="H245" s="217">
        <v>4</v>
      </c>
      <c r="I245" s="242"/>
      <c r="L245" s="213"/>
      <c r="M245" s="218"/>
      <c r="N245" s="219"/>
      <c r="O245" s="219"/>
      <c r="P245" s="219"/>
      <c r="Q245" s="219"/>
      <c r="R245" s="219"/>
      <c r="S245" s="219"/>
      <c r="T245" s="220"/>
      <c r="AT245" s="215" t="s">
        <v>142</v>
      </c>
      <c r="AU245" s="215" t="s">
        <v>87</v>
      </c>
      <c r="AV245" s="214" t="s">
        <v>136</v>
      </c>
      <c r="AW245" s="214" t="s">
        <v>34</v>
      </c>
      <c r="AX245" s="214" t="s">
        <v>85</v>
      </c>
      <c r="AY245" s="215" t="s">
        <v>129</v>
      </c>
    </row>
    <row r="246" spans="2:65" s="116" customFormat="1" ht="24" customHeight="1">
      <c r="B246" s="117"/>
      <c r="C246" s="192" t="s">
        <v>403</v>
      </c>
      <c r="D246" s="192" t="s">
        <v>131</v>
      </c>
      <c r="E246" s="193" t="s">
        <v>404</v>
      </c>
      <c r="F246" s="194" t="s">
        <v>405</v>
      </c>
      <c r="G246" s="195" t="s">
        <v>134</v>
      </c>
      <c r="H246" s="196">
        <v>2</v>
      </c>
      <c r="I246" s="69">
        <v>0</v>
      </c>
      <c r="J246" s="197">
        <f>ROUND(I246*H246,2)</f>
        <v>0</v>
      </c>
      <c r="K246" s="194" t="s">
        <v>135</v>
      </c>
      <c r="L246" s="117"/>
      <c r="M246" s="198" t="s">
        <v>1</v>
      </c>
      <c r="N246" s="199" t="s">
        <v>42</v>
      </c>
      <c r="O246" s="200">
        <v>1.551</v>
      </c>
      <c r="P246" s="200">
        <f>O246*H246</f>
        <v>3.102</v>
      </c>
      <c r="Q246" s="200">
        <v>0.2647</v>
      </c>
      <c r="R246" s="200">
        <f>Q246*H246</f>
        <v>0.5294</v>
      </c>
      <c r="S246" s="200">
        <v>0</v>
      </c>
      <c r="T246" s="201">
        <f>S246*H246</f>
        <v>0</v>
      </c>
      <c r="AR246" s="202" t="s">
        <v>136</v>
      </c>
      <c r="AT246" s="202" t="s">
        <v>131</v>
      </c>
      <c r="AU246" s="202" t="s">
        <v>87</v>
      </c>
      <c r="AY246" s="107" t="s">
        <v>129</v>
      </c>
      <c r="BE246" s="203">
        <f>IF(N246="základní",J246,0)</f>
        <v>0</v>
      </c>
      <c r="BF246" s="203">
        <f>IF(N246="snížená",J246,0)</f>
        <v>0</v>
      </c>
      <c r="BG246" s="203">
        <f>IF(N246="zákl. přenesená",J246,0)</f>
        <v>0</v>
      </c>
      <c r="BH246" s="203">
        <f>IF(N246="sníž. přenesená",J246,0)</f>
        <v>0</v>
      </c>
      <c r="BI246" s="203">
        <f>IF(N246="nulová",J246,0)</f>
        <v>0</v>
      </c>
      <c r="BJ246" s="107" t="s">
        <v>85</v>
      </c>
      <c r="BK246" s="203">
        <f>ROUND(I246*H246,2)</f>
        <v>0</v>
      </c>
      <c r="BL246" s="107" t="s">
        <v>136</v>
      </c>
      <c r="BM246" s="202" t="s">
        <v>406</v>
      </c>
    </row>
    <row r="247" spans="2:51" s="205" customFormat="1" ht="22.5">
      <c r="B247" s="204"/>
      <c r="D247" s="206" t="s">
        <v>142</v>
      </c>
      <c r="E247" s="207" t="s">
        <v>1</v>
      </c>
      <c r="F247" s="208" t="s">
        <v>407</v>
      </c>
      <c r="H247" s="209">
        <v>2</v>
      </c>
      <c r="I247" s="241"/>
      <c r="L247" s="204"/>
      <c r="M247" s="210"/>
      <c r="N247" s="211"/>
      <c r="O247" s="211"/>
      <c r="P247" s="211"/>
      <c r="Q247" s="211"/>
      <c r="R247" s="211"/>
      <c r="S247" s="211"/>
      <c r="T247" s="212"/>
      <c r="AT247" s="207" t="s">
        <v>142</v>
      </c>
      <c r="AU247" s="207" t="s">
        <v>87</v>
      </c>
      <c r="AV247" s="205" t="s">
        <v>87</v>
      </c>
      <c r="AW247" s="205" t="s">
        <v>34</v>
      </c>
      <c r="AX247" s="205" t="s">
        <v>85</v>
      </c>
      <c r="AY247" s="207" t="s">
        <v>129</v>
      </c>
    </row>
    <row r="248" spans="2:65" s="116" customFormat="1" ht="24" customHeight="1">
      <c r="B248" s="117"/>
      <c r="C248" s="192" t="s">
        <v>408</v>
      </c>
      <c r="D248" s="192" t="s">
        <v>131</v>
      </c>
      <c r="E248" s="193" t="s">
        <v>409</v>
      </c>
      <c r="F248" s="194" t="s">
        <v>410</v>
      </c>
      <c r="G248" s="195" t="s">
        <v>134</v>
      </c>
      <c r="H248" s="196">
        <v>2</v>
      </c>
      <c r="I248" s="69">
        <v>0</v>
      </c>
      <c r="J248" s="197">
        <f>ROUND(I248*H248,2)</f>
        <v>0</v>
      </c>
      <c r="K248" s="194" t="s">
        <v>135</v>
      </c>
      <c r="L248" s="117"/>
      <c r="M248" s="198" t="s">
        <v>1</v>
      </c>
      <c r="N248" s="199" t="s">
        <v>42</v>
      </c>
      <c r="O248" s="200">
        <v>3.817</v>
      </c>
      <c r="P248" s="200">
        <f>O248*H248</f>
        <v>7.634</v>
      </c>
      <c r="Q248" s="200">
        <v>0.4208</v>
      </c>
      <c r="R248" s="200">
        <f>Q248*H248</f>
        <v>0.8416</v>
      </c>
      <c r="S248" s="200">
        <v>0</v>
      </c>
      <c r="T248" s="201">
        <f>S248*H248</f>
        <v>0</v>
      </c>
      <c r="AR248" s="202" t="s">
        <v>136</v>
      </c>
      <c r="AT248" s="202" t="s">
        <v>131</v>
      </c>
      <c r="AU248" s="202" t="s">
        <v>87</v>
      </c>
      <c r="AY248" s="107" t="s">
        <v>129</v>
      </c>
      <c r="BE248" s="203">
        <f>IF(N248="základní",J248,0)</f>
        <v>0</v>
      </c>
      <c r="BF248" s="203">
        <f>IF(N248="snížená",J248,0)</f>
        <v>0</v>
      </c>
      <c r="BG248" s="203">
        <f>IF(N248="zákl. přenesená",J248,0)</f>
        <v>0</v>
      </c>
      <c r="BH248" s="203">
        <f>IF(N248="sníž. přenesená",J248,0)</f>
        <v>0</v>
      </c>
      <c r="BI248" s="203">
        <f>IF(N248="nulová",J248,0)</f>
        <v>0</v>
      </c>
      <c r="BJ248" s="107" t="s">
        <v>85</v>
      </c>
      <c r="BK248" s="203">
        <f>ROUND(I248*H248,2)</f>
        <v>0</v>
      </c>
      <c r="BL248" s="107" t="s">
        <v>136</v>
      </c>
      <c r="BM248" s="202" t="s">
        <v>411</v>
      </c>
    </row>
    <row r="249" spans="2:51" s="205" customFormat="1" ht="12">
      <c r="B249" s="204"/>
      <c r="D249" s="206" t="s">
        <v>142</v>
      </c>
      <c r="E249" s="207" t="s">
        <v>1</v>
      </c>
      <c r="F249" s="208" t="s">
        <v>412</v>
      </c>
      <c r="H249" s="209">
        <v>2</v>
      </c>
      <c r="I249" s="241"/>
      <c r="L249" s="204"/>
      <c r="M249" s="210"/>
      <c r="N249" s="211"/>
      <c r="O249" s="211"/>
      <c r="P249" s="211"/>
      <c r="Q249" s="211"/>
      <c r="R249" s="211"/>
      <c r="S249" s="211"/>
      <c r="T249" s="212"/>
      <c r="AT249" s="207" t="s">
        <v>142</v>
      </c>
      <c r="AU249" s="207" t="s">
        <v>87</v>
      </c>
      <c r="AV249" s="205" t="s">
        <v>87</v>
      </c>
      <c r="AW249" s="205" t="s">
        <v>34</v>
      </c>
      <c r="AX249" s="205" t="s">
        <v>85</v>
      </c>
      <c r="AY249" s="207" t="s">
        <v>129</v>
      </c>
    </row>
    <row r="250" spans="2:51" s="231" customFormat="1" ht="12">
      <c r="B250" s="230"/>
      <c r="D250" s="206" t="s">
        <v>142</v>
      </c>
      <c r="E250" s="232" t="s">
        <v>1</v>
      </c>
      <c r="F250" s="233" t="s">
        <v>413</v>
      </c>
      <c r="H250" s="232" t="s">
        <v>1</v>
      </c>
      <c r="I250" s="244"/>
      <c r="L250" s="230"/>
      <c r="M250" s="234"/>
      <c r="N250" s="235"/>
      <c r="O250" s="235"/>
      <c r="P250" s="235"/>
      <c r="Q250" s="235"/>
      <c r="R250" s="235"/>
      <c r="S250" s="235"/>
      <c r="T250" s="236"/>
      <c r="AT250" s="232" t="s">
        <v>142</v>
      </c>
      <c r="AU250" s="232" t="s">
        <v>87</v>
      </c>
      <c r="AV250" s="231" t="s">
        <v>85</v>
      </c>
      <c r="AW250" s="231" t="s">
        <v>34</v>
      </c>
      <c r="AX250" s="231" t="s">
        <v>77</v>
      </c>
      <c r="AY250" s="232" t="s">
        <v>129</v>
      </c>
    </row>
    <row r="251" spans="2:51" s="231" customFormat="1" ht="12">
      <c r="B251" s="230"/>
      <c r="D251" s="206" t="s">
        <v>142</v>
      </c>
      <c r="E251" s="232" t="s">
        <v>1</v>
      </c>
      <c r="F251" s="233" t="s">
        <v>414</v>
      </c>
      <c r="H251" s="232" t="s">
        <v>1</v>
      </c>
      <c r="I251" s="244"/>
      <c r="L251" s="230"/>
      <c r="M251" s="234"/>
      <c r="N251" s="235"/>
      <c r="O251" s="235"/>
      <c r="P251" s="235"/>
      <c r="Q251" s="235"/>
      <c r="R251" s="235"/>
      <c r="S251" s="235"/>
      <c r="T251" s="236"/>
      <c r="AT251" s="232" t="s">
        <v>142</v>
      </c>
      <c r="AU251" s="232" t="s">
        <v>87</v>
      </c>
      <c r="AV251" s="231" t="s">
        <v>85</v>
      </c>
      <c r="AW251" s="231" t="s">
        <v>34</v>
      </c>
      <c r="AX251" s="231" t="s">
        <v>77</v>
      </c>
      <c r="AY251" s="232" t="s">
        <v>129</v>
      </c>
    </row>
    <row r="252" spans="2:63" s="180" customFormat="1" ht="22.9" customHeight="1">
      <c r="B252" s="179"/>
      <c r="D252" s="181" t="s">
        <v>76</v>
      </c>
      <c r="E252" s="190" t="s">
        <v>181</v>
      </c>
      <c r="F252" s="190" t="s">
        <v>415</v>
      </c>
      <c r="I252" s="243"/>
      <c r="J252" s="191">
        <f>BK252</f>
        <v>0</v>
      </c>
      <c r="L252" s="179"/>
      <c r="M252" s="184"/>
      <c r="N252" s="185"/>
      <c r="O252" s="185"/>
      <c r="P252" s="186">
        <f>SUM(P253:P297)</f>
        <v>245.21029999999996</v>
      </c>
      <c r="Q252" s="185"/>
      <c r="R252" s="186">
        <f>SUM(R253:R297)</f>
        <v>76.24910800000002</v>
      </c>
      <c r="S252" s="185"/>
      <c r="T252" s="187">
        <f>SUM(T253:T297)</f>
        <v>34.727999999999994</v>
      </c>
      <c r="AR252" s="181" t="s">
        <v>85</v>
      </c>
      <c r="AT252" s="188" t="s">
        <v>76</v>
      </c>
      <c r="AU252" s="188" t="s">
        <v>85</v>
      </c>
      <c r="AY252" s="181" t="s">
        <v>129</v>
      </c>
      <c r="BK252" s="189">
        <f>SUM(BK253:BK297)</f>
        <v>0</v>
      </c>
    </row>
    <row r="253" spans="2:65" s="116" customFormat="1" ht="24" customHeight="1">
      <c r="B253" s="117"/>
      <c r="C253" s="192" t="s">
        <v>416</v>
      </c>
      <c r="D253" s="192" t="s">
        <v>131</v>
      </c>
      <c r="E253" s="193" t="s">
        <v>417</v>
      </c>
      <c r="F253" s="194" t="s">
        <v>418</v>
      </c>
      <c r="G253" s="195" t="s">
        <v>214</v>
      </c>
      <c r="H253" s="196">
        <v>7</v>
      </c>
      <c r="I253" s="69">
        <v>0</v>
      </c>
      <c r="J253" s="197">
        <f>ROUND(I253*H253,2)</f>
        <v>0</v>
      </c>
      <c r="K253" s="194" t="s">
        <v>135</v>
      </c>
      <c r="L253" s="117"/>
      <c r="M253" s="198" t="s">
        <v>1</v>
      </c>
      <c r="N253" s="199" t="s">
        <v>42</v>
      </c>
      <c r="O253" s="200">
        <v>0.14</v>
      </c>
      <c r="P253" s="200">
        <f>O253*H253</f>
        <v>0.9800000000000001</v>
      </c>
      <c r="Q253" s="200">
        <v>0</v>
      </c>
      <c r="R253" s="200">
        <f>Q253*H253</f>
        <v>0</v>
      </c>
      <c r="S253" s="200">
        <v>0.35</v>
      </c>
      <c r="T253" s="201">
        <f>S253*H253</f>
        <v>2.4499999999999997</v>
      </c>
      <c r="AR253" s="202" t="s">
        <v>136</v>
      </c>
      <c r="AT253" s="202" t="s">
        <v>131</v>
      </c>
      <c r="AU253" s="202" t="s">
        <v>87</v>
      </c>
      <c r="AY253" s="107" t="s">
        <v>129</v>
      </c>
      <c r="BE253" s="203">
        <f>IF(N253="základní",J253,0)</f>
        <v>0</v>
      </c>
      <c r="BF253" s="203">
        <f>IF(N253="snížená",J253,0)</f>
        <v>0</v>
      </c>
      <c r="BG253" s="203">
        <f>IF(N253="zákl. přenesená",J253,0)</f>
        <v>0</v>
      </c>
      <c r="BH253" s="203">
        <f>IF(N253="sníž. přenesená",J253,0)</f>
        <v>0</v>
      </c>
      <c r="BI253" s="203">
        <f>IF(N253="nulová",J253,0)</f>
        <v>0</v>
      </c>
      <c r="BJ253" s="107" t="s">
        <v>85</v>
      </c>
      <c r="BK253" s="203">
        <f>ROUND(I253*H253,2)</f>
        <v>0</v>
      </c>
      <c r="BL253" s="107" t="s">
        <v>136</v>
      </c>
      <c r="BM253" s="202" t="s">
        <v>419</v>
      </c>
    </row>
    <row r="254" spans="2:65" s="116" customFormat="1" ht="24" customHeight="1">
      <c r="B254" s="117"/>
      <c r="C254" s="192" t="s">
        <v>420</v>
      </c>
      <c r="D254" s="192" t="s">
        <v>131</v>
      </c>
      <c r="E254" s="193" t="s">
        <v>421</v>
      </c>
      <c r="F254" s="194" t="s">
        <v>422</v>
      </c>
      <c r="G254" s="195" t="s">
        <v>214</v>
      </c>
      <c r="H254" s="196">
        <v>48</v>
      </c>
      <c r="I254" s="69">
        <v>0</v>
      </c>
      <c r="J254" s="197">
        <f>ROUND(I254*H254,2)</f>
        <v>0</v>
      </c>
      <c r="K254" s="194" t="s">
        <v>135</v>
      </c>
      <c r="L254" s="117"/>
      <c r="M254" s="198" t="s">
        <v>1</v>
      </c>
      <c r="N254" s="199" t="s">
        <v>42</v>
      </c>
      <c r="O254" s="200">
        <v>0.268</v>
      </c>
      <c r="P254" s="200">
        <f>O254*H254</f>
        <v>12.864</v>
      </c>
      <c r="Q254" s="200">
        <v>0.1554</v>
      </c>
      <c r="R254" s="200">
        <f>Q254*H254</f>
        <v>7.459200000000001</v>
      </c>
      <c r="S254" s="200">
        <v>0</v>
      </c>
      <c r="T254" s="201">
        <f>S254*H254</f>
        <v>0</v>
      </c>
      <c r="AR254" s="202" t="s">
        <v>136</v>
      </c>
      <c r="AT254" s="202" t="s">
        <v>131</v>
      </c>
      <c r="AU254" s="202" t="s">
        <v>87</v>
      </c>
      <c r="AY254" s="107" t="s">
        <v>129</v>
      </c>
      <c r="BE254" s="203">
        <f>IF(N254="základní",J254,0)</f>
        <v>0</v>
      </c>
      <c r="BF254" s="203">
        <f>IF(N254="snížená",J254,0)</f>
        <v>0</v>
      </c>
      <c r="BG254" s="203">
        <f>IF(N254="zákl. přenesená",J254,0)</f>
        <v>0</v>
      </c>
      <c r="BH254" s="203">
        <f>IF(N254="sníž. přenesená",J254,0)</f>
        <v>0</v>
      </c>
      <c r="BI254" s="203">
        <f>IF(N254="nulová",J254,0)</f>
        <v>0</v>
      </c>
      <c r="BJ254" s="107" t="s">
        <v>85</v>
      </c>
      <c r="BK254" s="203">
        <f>ROUND(I254*H254,2)</f>
        <v>0</v>
      </c>
      <c r="BL254" s="107" t="s">
        <v>136</v>
      </c>
      <c r="BM254" s="202" t="s">
        <v>423</v>
      </c>
    </row>
    <row r="255" spans="2:51" s="231" customFormat="1" ht="22.5">
      <c r="B255" s="230"/>
      <c r="D255" s="206" t="s">
        <v>142</v>
      </c>
      <c r="E255" s="232" t="s">
        <v>1</v>
      </c>
      <c r="F255" s="233" t="s">
        <v>424</v>
      </c>
      <c r="H255" s="232" t="s">
        <v>1</v>
      </c>
      <c r="I255" s="244"/>
      <c r="L255" s="230"/>
      <c r="M255" s="234"/>
      <c r="N255" s="235"/>
      <c r="O255" s="235"/>
      <c r="P255" s="235"/>
      <c r="Q255" s="235"/>
      <c r="R255" s="235"/>
      <c r="S255" s="235"/>
      <c r="T255" s="236"/>
      <c r="AT255" s="232" t="s">
        <v>142</v>
      </c>
      <c r="AU255" s="232" t="s">
        <v>87</v>
      </c>
      <c r="AV255" s="231" t="s">
        <v>85</v>
      </c>
      <c r="AW255" s="231" t="s">
        <v>34</v>
      </c>
      <c r="AX255" s="231" t="s">
        <v>77</v>
      </c>
      <c r="AY255" s="232" t="s">
        <v>129</v>
      </c>
    </row>
    <row r="256" spans="2:51" s="205" customFormat="1" ht="12">
      <c r="B256" s="204"/>
      <c r="D256" s="206" t="s">
        <v>142</v>
      </c>
      <c r="E256" s="207" t="s">
        <v>1</v>
      </c>
      <c r="F256" s="208" t="s">
        <v>364</v>
      </c>
      <c r="H256" s="209">
        <v>48</v>
      </c>
      <c r="I256" s="241"/>
      <c r="L256" s="204"/>
      <c r="M256" s="210"/>
      <c r="N256" s="211"/>
      <c r="O256" s="211"/>
      <c r="P256" s="211"/>
      <c r="Q256" s="211"/>
      <c r="R256" s="211"/>
      <c r="S256" s="211"/>
      <c r="T256" s="212"/>
      <c r="AT256" s="207" t="s">
        <v>142</v>
      </c>
      <c r="AU256" s="207" t="s">
        <v>87</v>
      </c>
      <c r="AV256" s="205" t="s">
        <v>87</v>
      </c>
      <c r="AW256" s="205" t="s">
        <v>34</v>
      </c>
      <c r="AX256" s="205" t="s">
        <v>85</v>
      </c>
      <c r="AY256" s="207" t="s">
        <v>129</v>
      </c>
    </row>
    <row r="257" spans="2:65" s="116" customFormat="1" ht="16.5" customHeight="1">
      <c r="B257" s="117"/>
      <c r="C257" s="221" t="s">
        <v>425</v>
      </c>
      <c r="D257" s="221" t="s">
        <v>232</v>
      </c>
      <c r="E257" s="222" t="s">
        <v>426</v>
      </c>
      <c r="F257" s="223" t="s">
        <v>427</v>
      </c>
      <c r="G257" s="224" t="s">
        <v>214</v>
      </c>
      <c r="H257" s="225">
        <v>102</v>
      </c>
      <c r="I257" s="70">
        <v>0</v>
      </c>
      <c r="J257" s="226">
        <f>ROUND(I257*H257,2)</f>
        <v>0</v>
      </c>
      <c r="K257" s="223" t="s">
        <v>135</v>
      </c>
      <c r="L257" s="227"/>
      <c r="M257" s="228" t="s">
        <v>1</v>
      </c>
      <c r="N257" s="229" t="s">
        <v>42</v>
      </c>
      <c r="O257" s="200">
        <v>0</v>
      </c>
      <c r="P257" s="200">
        <f>O257*H257</f>
        <v>0</v>
      </c>
      <c r="Q257" s="200">
        <v>0.081</v>
      </c>
      <c r="R257" s="200">
        <f>Q257*H257</f>
        <v>8.262</v>
      </c>
      <c r="S257" s="200">
        <v>0</v>
      </c>
      <c r="T257" s="201">
        <f>S257*H257</f>
        <v>0</v>
      </c>
      <c r="AR257" s="202" t="s">
        <v>175</v>
      </c>
      <c r="AT257" s="202" t="s">
        <v>232</v>
      </c>
      <c r="AU257" s="202" t="s">
        <v>87</v>
      </c>
      <c r="AY257" s="107" t="s">
        <v>129</v>
      </c>
      <c r="BE257" s="203">
        <f>IF(N257="základní",J257,0)</f>
        <v>0</v>
      </c>
      <c r="BF257" s="203">
        <f>IF(N257="snížená",J257,0)</f>
        <v>0</v>
      </c>
      <c r="BG257" s="203">
        <f>IF(N257="zákl. přenesená",J257,0)</f>
        <v>0</v>
      </c>
      <c r="BH257" s="203">
        <f>IF(N257="sníž. přenesená",J257,0)</f>
        <v>0</v>
      </c>
      <c r="BI257" s="203">
        <f>IF(N257="nulová",J257,0)</f>
        <v>0</v>
      </c>
      <c r="BJ257" s="107" t="s">
        <v>85</v>
      </c>
      <c r="BK257" s="203">
        <f>ROUND(I257*H257,2)</f>
        <v>0</v>
      </c>
      <c r="BL257" s="107" t="s">
        <v>136</v>
      </c>
      <c r="BM257" s="202" t="s">
        <v>428</v>
      </c>
    </row>
    <row r="258" spans="2:51" s="205" customFormat="1" ht="12">
      <c r="B258" s="204"/>
      <c r="D258" s="206" t="s">
        <v>142</v>
      </c>
      <c r="E258" s="207" t="s">
        <v>1</v>
      </c>
      <c r="F258" s="208" t="s">
        <v>429</v>
      </c>
      <c r="H258" s="209">
        <v>101.86</v>
      </c>
      <c r="I258" s="241"/>
      <c r="L258" s="204"/>
      <c r="M258" s="210"/>
      <c r="N258" s="211"/>
      <c r="O258" s="211"/>
      <c r="P258" s="211"/>
      <c r="Q258" s="211"/>
      <c r="R258" s="211"/>
      <c r="S258" s="211"/>
      <c r="T258" s="212"/>
      <c r="AT258" s="207" t="s">
        <v>142</v>
      </c>
      <c r="AU258" s="207" t="s">
        <v>87</v>
      </c>
      <c r="AV258" s="205" t="s">
        <v>87</v>
      </c>
      <c r="AW258" s="205" t="s">
        <v>34</v>
      </c>
      <c r="AX258" s="205" t="s">
        <v>77</v>
      </c>
      <c r="AY258" s="207" t="s">
        <v>129</v>
      </c>
    </row>
    <row r="259" spans="2:51" s="205" customFormat="1" ht="12">
      <c r="B259" s="204"/>
      <c r="D259" s="206" t="s">
        <v>142</v>
      </c>
      <c r="E259" s="207" t="s">
        <v>1</v>
      </c>
      <c r="F259" s="208" t="s">
        <v>430</v>
      </c>
      <c r="H259" s="209">
        <v>102</v>
      </c>
      <c r="I259" s="241"/>
      <c r="L259" s="204"/>
      <c r="M259" s="210"/>
      <c r="N259" s="211"/>
      <c r="O259" s="211"/>
      <c r="P259" s="211"/>
      <c r="Q259" s="211"/>
      <c r="R259" s="211"/>
      <c r="S259" s="211"/>
      <c r="T259" s="212"/>
      <c r="AT259" s="207" t="s">
        <v>142</v>
      </c>
      <c r="AU259" s="207" t="s">
        <v>87</v>
      </c>
      <c r="AV259" s="205" t="s">
        <v>87</v>
      </c>
      <c r="AW259" s="205" t="s">
        <v>34</v>
      </c>
      <c r="AX259" s="205" t="s">
        <v>85</v>
      </c>
      <c r="AY259" s="207" t="s">
        <v>129</v>
      </c>
    </row>
    <row r="260" spans="2:65" s="116" customFormat="1" ht="16.5" customHeight="1">
      <c r="B260" s="117"/>
      <c r="C260" s="221" t="s">
        <v>431</v>
      </c>
      <c r="D260" s="221" t="s">
        <v>232</v>
      </c>
      <c r="E260" s="222" t="s">
        <v>432</v>
      </c>
      <c r="F260" s="223" t="s">
        <v>433</v>
      </c>
      <c r="G260" s="224" t="s">
        <v>214</v>
      </c>
      <c r="H260" s="225">
        <v>6.6</v>
      </c>
      <c r="I260" s="70">
        <v>0</v>
      </c>
      <c r="J260" s="226">
        <f>ROUND(I260*H260,2)</f>
        <v>0</v>
      </c>
      <c r="K260" s="223" t="s">
        <v>135</v>
      </c>
      <c r="L260" s="227"/>
      <c r="M260" s="228" t="s">
        <v>1</v>
      </c>
      <c r="N260" s="229" t="s">
        <v>42</v>
      </c>
      <c r="O260" s="200">
        <v>0</v>
      </c>
      <c r="P260" s="200">
        <f>O260*H260</f>
        <v>0</v>
      </c>
      <c r="Q260" s="200">
        <v>0.0483</v>
      </c>
      <c r="R260" s="200">
        <f>Q260*H260</f>
        <v>0.31878</v>
      </c>
      <c r="S260" s="200">
        <v>0</v>
      </c>
      <c r="T260" s="201">
        <f>S260*H260</f>
        <v>0</v>
      </c>
      <c r="AR260" s="202" t="s">
        <v>175</v>
      </c>
      <c r="AT260" s="202" t="s">
        <v>232</v>
      </c>
      <c r="AU260" s="202" t="s">
        <v>87</v>
      </c>
      <c r="AY260" s="107" t="s">
        <v>129</v>
      </c>
      <c r="BE260" s="203">
        <f>IF(N260="základní",J260,0)</f>
        <v>0</v>
      </c>
      <c r="BF260" s="203">
        <f>IF(N260="snížená",J260,0)</f>
        <v>0</v>
      </c>
      <c r="BG260" s="203">
        <f>IF(N260="zákl. přenesená",J260,0)</f>
        <v>0</v>
      </c>
      <c r="BH260" s="203">
        <f>IF(N260="sníž. přenesená",J260,0)</f>
        <v>0</v>
      </c>
      <c r="BI260" s="203">
        <f>IF(N260="nulová",J260,0)</f>
        <v>0</v>
      </c>
      <c r="BJ260" s="107" t="s">
        <v>85</v>
      </c>
      <c r="BK260" s="203">
        <f>ROUND(I260*H260,2)</f>
        <v>0</v>
      </c>
      <c r="BL260" s="107" t="s">
        <v>136</v>
      </c>
      <c r="BM260" s="202" t="s">
        <v>434</v>
      </c>
    </row>
    <row r="261" spans="2:51" s="205" customFormat="1" ht="12">
      <c r="B261" s="204"/>
      <c r="D261" s="206" t="s">
        <v>142</v>
      </c>
      <c r="E261" s="207" t="s">
        <v>1</v>
      </c>
      <c r="F261" s="208" t="s">
        <v>435</v>
      </c>
      <c r="H261" s="209">
        <v>3.6</v>
      </c>
      <c r="I261" s="241"/>
      <c r="L261" s="204"/>
      <c r="M261" s="210"/>
      <c r="N261" s="211"/>
      <c r="O261" s="211"/>
      <c r="P261" s="211"/>
      <c r="Q261" s="211"/>
      <c r="R261" s="211"/>
      <c r="S261" s="211"/>
      <c r="T261" s="212"/>
      <c r="AT261" s="207" t="s">
        <v>142</v>
      </c>
      <c r="AU261" s="207" t="s">
        <v>87</v>
      </c>
      <c r="AV261" s="205" t="s">
        <v>87</v>
      </c>
      <c r="AW261" s="205" t="s">
        <v>34</v>
      </c>
      <c r="AX261" s="205" t="s">
        <v>77</v>
      </c>
      <c r="AY261" s="207" t="s">
        <v>129</v>
      </c>
    </row>
    <row r="262" spans="2:51" s="205" customFormat="1" ht="12">
      <c r="B262" s="204"/>
      <c r="D262" s="206" t="s">
        <v>142</v>
      </c>
      <c r="E262" s="207" t="s">
        <v>1</v>
      </c>
      <c r="F262" s="208" t="s">
        <v>436</v>
      </c>
      <c r="H262" s="209">
        <v>3</v>
      </c>
      <c r="I262" s="241"/>
      <c r="L262" s="204"/>
      <c r="M262" s="210"/>
      <c r="N262" s="211"/>
      <c r="O262" s="211"/>
      <c r="P262" s="211"/>
      <c r="Q262" s="211"/>
      <c r="R262" s="211"/>
      <c r="S262" s="211"/>
      <c r="T262" s="212"/>
      <c r="AT262" s="207" t="s">
        <v>142</v>
      </c>
      <c r="AU262" s="207" t="s">
        <v>87</v>
      </c>
      <c r="AV262" s="205" t="s">
        <v>87</v>
      </c>
      <c r="AW262" s="205" t="s">
        <v>34</v>
      </c>
      <c r="AX262" s="205" t="s">
        <v>77</v>
      </c>
      <c r="AY262" s="207" t="s">
        <v>129</v>
      </c>
    </row>
    <row r="263" spans="2:51" s="214" customFormat="1" ht="12">
      <c r="B263" s="213"/>
      <c r="D263" s="206" t="s">
        <v>142</v>
      </c>
      <c r="E263" s="215" t="s">
        <v>1</v>
      </c>
      <c r="F263" s="216" t="s">
        <v>151</v>
      </c>
      <c r="H263" s="217">
        <v>6.6</v>
      </c>
      <c r="I263" s="242"/>
      <c r="L263" s="213"/>
      <c r="M263" s="218"/>
      <c r="N263" s="219"/>
      <c r="O263" s="219"/>
      <c r="P263" s="219"/>
      <c r="Q263" s="219"/>
      <c r="R263" s="219"/>
      <c r="S263" s="219"/>
      <c r="T263" s="220"/>
      <c r="AT263" s="215" t="s">
        <v>142</v>
      </c>
      <c r="AU263" s="215" t="s">
        <v>87</v>
      </c>
      <c r="AV263" s="214" t="s">
        <v>136</v>
      </c>
      <c r="AW263" s="214" t="s">
        <v>34</v>
      </c>
      <c r="AX263" s="214" t="s">
        <v>85</v>
      </c>
      <c r="AY263" s="215" t="s">
        <v>129</v>
      </c>
    </row>
    <row r="264" spans="2:65" s="116" customFormat="1" ht="24" customHeight="1">
      <c r="B264" s="117"/>
      <c r="C264" s="221" t="s">
        <v>159</v>
      </c>
      <c r="D264" s="221" t="s">
        <v>232</v>
      </c>
      <c r="E264" s="222" t="s">
        <v>437</v>
      </c>
      <c r="F264" s="223" t="s">
        <v>438</v>
      </c>
      <c r="G264" s="224" t="s">
        <v>214</v>
      </c>
      <c r="H264" s="225">
        <v>4</v>
      </c>
      <c r="I264" s="70">
        <v>0</v>
      </c>
      <c r="J264" s="226">
        <f>ROUND(I264*H264,2)</f>
        <v>0</v>
      </c>
      <c r="K264" s="223" t="s">
        <v>135</v>
      </c>
      <c r="L264" s="227"/>
      <c r="M264" s="228" t="s">
        <v>1</v>
      </c>
      <c r="N264" s="229" t="s">
        <v>42</v>
      </c>
      <c r="O264" s="200">
        <v>0</v>
      </c>
      <c r="P264" s="200">
        <f>O264*H264</f>
        <v>0</v>
      </c>
      <c r="Q264" s="200">
        <v>0.064</v>
      </c>
      <c r="R264" s="200">
        <f>Q264*H264</f>
        <v>0.256</v>
      </c>
      <c r="S264" s="200">
        <v>0</v>
      </c>
      <c r="T264" s="201">
        <f>S264*H264</f>
        <v>0</v>
      </c>
      <c r="AR264" s="202" t="s">
        <v>175</v>
      </c>
      <c r="AT264" s="202" t="s">
        <v>232</v>
      </c>
      <c r="AU264" s="202" t="s">
        <v>87</v>
      </c>
      <c r="AY264" s="107" t="s">
        <v>129</v>
      </c>
      <c r="BE264" s="203">
        <f>IF(N264="základní",J264,0)</f>
        <v>0</v>
      </c>
      <c r="BF264" s="203">
        <f>IF(N264="snížená",J264,0)</f>
        <v>0</v>
      </c>
      <c r="BG264" s="203">
        <f>IF(N264="zákl. přenesená",J264,0)</f>
        <v>0</v>
      </c>
      <c r="BH264" s="203">
        <f>IF(N264="sníž. přenesená",J264,0)</f>
        <v>0</v>
      </c>
      <c r="BI264" s="203">
        <f>IF(N264="nulová",J264,0)</f>
        <v>0</v>
      </c>
      <c r="BJ264" s="107" t="s">
        <v>85</v>
      </c>
      <c r="BK264" s="203">
        <f>ROUND(I264*H264,2)</f>
        <v>0</v>
      </c>
      <c r="BL264" s="107" t="s">
        <v>136</v>
      </c>
      <c r="BM264" s="202" t="s">
        <v>439</v>
      </c>
    </row>
    <row r="265" spans="2:65" s="116" customFormat="1" ht="16.5" customHeight="1">
      <c r="B265" s="117"/>
      <c r="C265" s="221" t="s">
        <v>440</v>
      </c>
      <c r="D265" s="221" t="s">
        <v>232</v>
      </c>
      <c r="E265" s="222" t="s">
        <v>441</v>
      </c>
      <c r="F265" s="223" t="s">
        <v>442</v>
      </c>
      <c r="G265" s="224" t="s">
        <v>214</v>
      </c>
      <c r="H265" s="225">
        <v>6.4</v>
      </c>
      <c r="I265" s="70">
        <v>0</v>
      </c>
      <c r="J265" s="226">
        <f>ROUND(I265*H265,2)</f>
        <v>0</v>
      </c>
      <c r="K265" s="223" t="s">
        <v>135</v>
      </c>
      <c r="L265" s="227"/>
      <c r="M265" s="228" t="s">
        <v>1</v>
      </c>
      <c r="N265" s="229" t="s">
        <v>42</v>
      </c>
      <c r="O265" s="200">
        <v>0</v>
      </c>
      <c r="P265" s="200">
        <f>O265*H265</f>
        <v>0</v>
      </c>
      <c r="Q265" s="200">
        <v>0.0782</v>
      </c>
      <c r="R265" s="200">
        <f>Q265*H265</f>
        <v>0.50048</v>
      </c>
      <c r="S265" s="200">
        <v>0</v>
      </c>
      <c r="T265" s="201">
        <f>S265*H265</f>
        <v>0</v>
      </c>
      <c r="AR265" s="202" t="s">
        <v>175</v>
      </c>
      <c r="AT265" s="202" t="s">
        <v>232</v>
      </c>
      <c r="AU265" s="202" t="s">
        <v>87</v>
      </c>
      <c r="AY265" s="107" t="s">
        <v>129</v>
      </c>
      <c r="BE265" s="203">
        <f>IF(N265="základní",J265,0)</f>
        <v>0</v>
      </c>
      <c r="BF265" s="203">
        <f>IF(N265="snížená",J265,0)</f>
        <v>0</v>
      </c>
      <c r="BG265" s="203">
        <f>IF(N265="zákl. přenesená",J265,0)</f>
        <v>0</v>
      </c>
      <c r="BH265" s="203">
        <f>IF(N265="sníž. přenesená",J265,0)</f>
        <v>0</v>
      </c>
      <c r="BI265" s="203">
        <f>IF(N265="nulová",J265,0)</f>
        <v>0</v>
      </c>
      <c r="BJ265" s="107" t="s">
        <v>85</v>
      </c>
      <c r="BK265" s="203">
        <f>ROUND(I265*H265,2)</f>
        <v>0</v>
      </c>
      <c r="BL265" s="107" t="s">
        <v>136</v>
      </c>
      <c r="BM265" s="202" t="s">
        <v>443</v>
      </c>
    </row>
    <row r="266" spans="2:65" s="116" customFormat="1" ht="16.5" customHeight="1">
      <c r="B266" s="117"/>
      <c r="C266" s="221" t="s">
        <v>444</v>
      </c>
      <c r="D266" s="221" t="s">
        <v>232</v>
      </c>
      <c r="E266" s="222" t="s">
        <v>445</v>
      </c>
      <c r="F266" s="223" t="s">
        <v>446</v>
      </c>
      <c r="G266" s="224" t="s">
        <v>134</v>
      </c>
      <c r="H266" s="225">
        <v>2</v>
      </c>
      <c r="I266" s="70">
        <v>0</v>
      </c>
      <c r="J266" s="226">
        <f>ROUND(I266*H266,2)</f>
        <v>0</v>
      </c>
      <c r="K266" s="223" t="s">
        <v>1</v>
      </c>
      <c r="L266" s="227"/>
      <c r="M266" s="228" t="s">
        <v>1</v>
      </c>
      <c r="N266" s="229" t="s">
        <v>42</v>
      </c>
      <c r="O266" s="200">
        <v>0</v>
      </c>
      <c r="P266" s="200">
        <f>O266*H266</f>
        <v>0</v>
      </c>
      <c r="Q266" s="200">
        <v>0</v>
      </c>
      <c r="R266" s="200">
        <f>Q266*H266</f>
        <v>0</v>
      </c>
      <c r="S266" s="200">
        <v>0</v>
      </c>
      <c r="T266" s="201">
        <f>S266*H266</f>
        <v>0</v>
      </c>
      <c r="AR266" s="202" t="s">
        <v>175</v>
      </c>
      <c r="AT266" s="202" t="s">
        <v>232</v>
      </c>
      <c r="AU266" s="202" t="s">
        <v>87</v>
      </c>
      <c r="AY266" s="107" t="s">
        <v>129</v>
      </c>
      <c r="BE266" s="203">
        <f>IF(N266="základní",J266,0)</f>
        <v>0</v>
      </c>
      <c r="BF266" s="203">
        <f>IF(N266="snížená",J266,0)</f>
        <v>0</v>
      </c>
      <c r="BG266" s="203">
        <f>IF(N266="zákl. přenesená",J266,0)</f>
        <v>0</v>
      </c>
      <c r="BH266" s="203">
        <f>IF(N266="sníž. přenesená",J266,0)</f>
        <v>0</v>
      </c>
      <c r="BI266" s="203">
        <f>IF(N266="nulová",J266,0)</f>
        <v>0</v>
      </c>
      <c r="BJ266" s="107" t="s">
        <v>85</v>
      </c>
      <c r="BK266" s="203">
        <f>ROUND(I266*H266,2)</f>
        <v>0</v>
      </c>
      <c r="BL266" s="107" t="s">
        <v>136</v>
      </c>
      <c r="BM266" s="202" t="s">
        <v>447</v>
      </c>
    </row>
    <row r="267" spans="2:65" s="116" customFormat="1" ht="24" customHeight="1">
      <c r="B267" s="117"/>
      <c r="C267" s="192" t="s">
        <v>448</v>
      </c>
      <c r="D267" s="192" t="s">
        <v>131</v>
      </c>
      <c r="E267" s="193" t="s">
        <v>449</v>
      </c>
      <c r="F267" s="194" t="s">
        <v>450</v>
      </c>
      <c r="G267" s="195" t="s">
        <v>214</v>
      </c>
      <c r="H267" s="196">
        <v>212</v>
      </c>
      <c r="I267" s="69">
        <v>0</v>
      </c>
      <c r="J267" s="197">
        <f>ROUND(I267*H267,2)</f>
        <v>0</v>
      </c>
      <c r="K267" s="194" t="s">
        <v>135</v>
      </c>
      <c r="L267" s="117"/>
      <c r="M267" s="198" t="s">
        <v>1</v>
      </c>
      <c r="N267" s="199" t="s">
        <v>42</v>
      </c>
      <c r="O267" s="200">
        <v>0.216</v>
      </c>
      <c r="P267" s="200">
        <f>O267*H267</f>
        <v>45.792</v>
      </c>
      <c r="Q267" s="200">
        <v>0.1295</v>
      </c>
      <c r="R267" s="200">
        <f>Q267*H267</f>
        <v>27.454</v>
      </c>
      <c r="S267" s="200">
        <v>0</v>
      </c>
      <c r="T267" s="201">
        <f>S267*H267</f>
        <v>0</v>
      </c>
      <c r="AR267" s="202" t="s">
        <v>136</v>
      </c>
      <c r="AT267" s="202" t="s">
        <v>131</v>
      </c>
      <c r="AU267" s="202" t="s">
        <v>87</v>
      </c>
      <c r="AY267" s="107" t="s">
        <v>129</v>
      </c>
      <c r="BE267" s="203">
        <f>IF(N267="základní",J267,0)</f>
        <v>0</v>
      </c>
      <c r="BF267" s="203">
        <f>IF(N267="snížená",J267,0)</f>
        <v>0</v>
      </c>
      <c r="BG267" s="203">
        <f>IF(N267="zákl. přenesená",J267,0)</f>
        <v>0</v>
      </c>
      <c r="BH267" s="203">
        <f>IF(N267="sníž. přenesená",J267,0)</f>
        <v>0</v>
      </c>
      <c r="BI267" s="203">
        <f>IF(N267="nulová",J267,0)</f>
        <v>0</v>
      </c>
      <c r="BJ267" s="107" t="s">
        <v>85</v>
      </c>
      <c r="BK267" s="203">
        <f>ROUND(I267*H267,2)</f>
        <v>0</v>
      </c>
      <c r="BL267" s="107" t="s">
        <v>136</v>
      </c>
      <c r="BM267" s="202" t="s">
        <v>451</v>
      </c>
    </row>
    <row r="268" spans="2:51" s="205" customFormat="1" ht="22.5">
      <c r="B268" s="204"/>
      <c r="D268" s="206" t="s">
        <v>142</v>
      </c>
      <c r="E268" s="207" t="s">
        <v>1</v>
      </c>
      <c r="F268" s="208" t="s">
        <v>452</v>
      </c>
      <c r="H268" s="209">
        <v>211.9</v>
      </c>
      <c r="I268" s="241"/>
      <c r="L268" s="204"/>
      <c r="M268" s="210"/>
      <c r="N268" s="211"/>
      <c r="O268" s="211"/>
      <c r="P268" s="211"/>
      <c r="Q268" s="211"/>
      <c r="R268" s="211"/>
      <c r="S268" s="211"/>
      <c r="T268" s="212"/>
      <c r="AT268" s="207" t="s">
        <v>142</v>
      </c>
      <c r="AU268" s="207" t="s">
        <v>87</v>
      </c>
      <c r="AV268" s="205" t="s">
        <v>87</v>
      </c>
      <c r="AW268" s="205" t="s">
        <v>34</v>
      </c>
      <c r="AX268" s="205" t="s">
        <v>77</v>
      </c>
      <c r="AY268" s="207" t="s">
        <v>129</v>
      </c>
    </row>
    <row r="269" spans="2:51" s="205" customFormat="1" ht="12">
      <c r="B269" s="204"/>
      <c r="D269" s="206" t="s">
        <v>142</v>
      </c>
      <c r="E269" s="207" t="s">
        <v>1</v>
      </c>
      <c r="F269" s="208" t="s">
        <v>453</v>
      </c>
      <c r="H269" s="209">
        <v>212</v>
      </c>
      <c r="I269" s="241"/>
      <c r="L269" s="204"/>
      <c r="M269" s="210"/>
      <c r="N269" s="211"/>
      <c r="O269" s="211"/>
      <c r="P269" s="211"/>
      <c r="Q269" s="211"/>
      <c r="R269" s="211"/>
      <c r="S269" s="211"/>
      <c r="T269" s="212"/>
      <c r="AT269" s="207" t="s">
        <v>142</v>
      </c>
      <c r="AU269" s="207" t="s">
        <v>87</v>
      </c>
      <c r="AV269" s="205" t="s">
        <v>87</v>
      </c>
      <c r="AW269" s="205" t="s">
        <v>34</v>
      </c>
      <c r="AX269" s="205" t="s">
        <v>85</v>
      </c>
      <c r="AY269" s="207" t="s">
        <v>129</v>
      </c>
    </row>
    <row r="270" spans="2:65" s="116" customFormat="1" ht="16.5" customHeight="1">
      <c r="B270" s="117"/>
      <c r="C270" s="221" t="s">
        <v>454</v>
      </c>
      <c r="D270" s="221" t="s">
        <v>232</v>
      </c>
      <c r="E270" s="222" t="s">
        <v>455</v>
      </c>
      <c r="F270" s="223" t="s">
        <v>456</v>
      </c>
      <c r="G270" s="224" t="s">
        <v>214</v>
      </c>
      <c r="H270" s="225">
        <v>309.1</v>
      </c>
      <c r="I270" s="70">
        <v>0</v>
      </c>
      <c r="J270" s="226">
        <f>ROUND(I270*H270,2)</f>
        <v>0</v>
      </c>
      <c r="K270" s="223" t="s">
        <v>135</v>
      </c>
      <c r="L270" s="227"/>
      <c r="M270" s="228" t="s">
        <v>1</v>
      </c>
      <c r="N270" s="229" t="s">
        <v>42</v>
      </c>
      <c r="O270" s="200">
        <v>0</v>
      </c>
      <c r="P270" s="200">
        <f>O270*H270</f>
        <v>0</v>
      </c>
      <c r="Q270" s="200">
        <v>0.058</v>
      </c>
      <c r="R270" s="200">
        <f>Q270*H270</f>
        <v>17.9278</v>
      </c>
      <c r="S270" s="200">
        <v>0</v>
      </c>
      <c r="T270" s="201">
        <f>S270*H270</f>
        <v>0</v>
      </c>
      <c r="AR270" s="202" t="s">
        <v>175</v>
      </c>
      <c r="AT270" s="202" t="s">
        <v>232</v>
      </c>
      <c r="AU270" s="202" t="s">
        <v>87</v>
      </c>
      <c r="AY270" s="107" t="s">
        <v>129</v>
      </c>
      <c r="BE270" s="203">
        <f>IF(N270="základní",J270,0)</f>
        <v>0</v>
      </c>
      <c r="BF270" s="203">
        <f>IF(N270="snížená",J270,0)</f>
        <v>0</v>
      </c>
      <c r="BG270" s="203">
        <f>IF(N270="zákl. přenesená",J270,0)</f>
        <v>0</v>
      </c>
      <c r="BH270" s="203">
        <f>IF(N270="sníž. přenesená",J270,0)</f>
        <v>0</v>
      </c>
      <c r="BI270" s="203">
        <f>IF(N270="nulová",J270,0)</f>
        <v>0</v>
      </c>
      <c r="BJ270" s="107" t="s">
        <v>85</v>
      </c>
      <c r="BK270" s="203">
        <f>ROUND(I270*H270,2)</f>
        <v>0</v>
      </c>
      <c r="BL270" s="107" t="s">
        <v>136</v>
      </c>
      <c r="BM270" s="202" t="s">
        <v>457</v>
      </c>
    </row>
    <row r="271" spans="2:51" s="205" customFormat="1" ht="12">
      <c r="B271" s="204"/>
      <c r="D271" s="206" t="s">
        <v>142</v>
      </c>
      <c r="E271" s="207" t="s">
        <v>1</v>
      </c>
      <c r="F271" s="208" t="s">
        <v>458</v>
      </c>
      <c r="H271" s="209">
        <v>309.1</v>
      </c>
      <c r="I271" s="241"/>
      <c r="L271" s="204"/>
      <c r="M271" s="210"/>
      <c r="N271" s="211"/>
      <c r="O271" s="211"/>
      <c r="P271" s="211"/>
      <c r="Q271" s="211"/>
      <c r="R271" s="211"/>
      <c r="S271" s="211"/>
      <c r="T271" s="212"/>
      <c r="AT271" s="207" t="s">
        <v>142</v>
      </c>
      <c r="AU271" s="207" t="s">
        <v>87</v>
      </c>
      <c r="AV271" s="205" t="s">
        <v>87</v>
      </c>
      <c r="AW271" s="205" t="s">
        <v>34</v>
      </c>
      <c r="AX271" s="205" t="s">
        <v>85</v>
      </c>
      <c r="AY271" s="207" t="s">
        <v>129</v>
      </c>
    </row>
    <row r="272" spans="2:65" s="116" customFormat="1" ht="16.5" customHeight="1">
      <c r="B272" s="117"/>
      <c r="C272" s="221" t="s">
        <v>459</v>
      </c>
      <c r="D272" s="221" t="s">
        <v>232</v>
      </c>
      <c r="E272" s="222" t="s">
        <v>460</v>
      </c>
      <c r="F272" s="223" t="s">
        <v>461</v>
      </c>
      <c r="G272" s="224" t="s">
        <v>134</v>
      </c>
      <c r="H272" s="225">
        <v>6</v>
      </c>
      <c r="I272" s="70">
        <v>0</v>
      </c>
      <c r="J272" s="226">
        <f>ROUND(I272*H272,2)</f>
        <v>0</v>
      </c>
      <c r="K272" s="223" t="s">
        <v>1</v>
      </c>
      <c r="L272" s="227"/>
      <c r="M272" s="228" t="s">
        <v>1</v>
      </c>
      <c r="N272" s="229" t="s">
        <v>42</v>
      </c>
      <c r="O272" s="200">
        <v>0</v>
      </c>
      <c r="P272" s="200">
        <f>O272*H272</f>
        <v>0</v>
      </c>
      <c r="Q272" s="200">
        <v>0</v>
      </c>
      <c r="R272" s="200">
        <f>Q272*H272</f>
        <v>0</v>
      </c>
      <c r="S272" s="200">
        <v>0</v>
      </c>
      <c r="T272" s="201">
        <f>S272*H272</f>
        <v>0</v>
      </c>
      <c r="AR272" s="202" t="s">
        <v>175</v>
      </c>
      <c r="AT272" s="202" t="s">
        <v>232</v>
      </c>
      <c r="AU272" s="202" t="s">
        <v>87</v>
      </c>
      <c r="AY272" s="107" t="s">
        <v>129</v>
      </c>
      <c r="BE272" s="203">
        <f>IF(N272="základní",J272,0)</f>
        <v>0</v>
      </c>
      <c r="BF272" s="203">
        <f>IF(N272="snížená",J272,0)</f>
        <v>0</v>
      </c>
      <c r="BG272" s="203">
        <f>IF(N272="zákl. přenesená",J272,0)</f>
        <v>0</v>
      </c>
      <c r="BH272" s="203">
        <f>IF(N272="sníž. přenesená",J272,0)</f>
        <v>0</v>
      </c>
      <c r="BI272" s="203">
        <f>IF(N272="nulová",J272,0)</f>
        <v>0</v>
      </c>
      <c r="BJ272" s="107" t="s">
        <v>85</v>
      </c>
      <c r="BK272" s="203">
        <f>ROUND(I272*H272,2)</f>
        <v>0</v>
      </c>
      <c r="BL272" s="107" t="s">
        <v>136</v>
      </c>
      <c r="BM272" s="202" t="s">
        <v>462</v>
      </c>
    </row>
    <row r="273" spans="2:65" s="116" customFormat="1" ht="16.5" customHeight="1">
      <c r="B273" s="117"/>
      <c r="C273" s="192" t="s">
        <v>463</v>
      </c>
      <c r="D273" s="192" t="s">
        <v>131</v>
      </c>
      <c r="E273" s="193" t="s">
        <v>464</v>
      </c>
      <c r="F273" s="194" t="s">
        <v>465</v>
      </c>
      <c r="G273" s="195" t="s">
        <v>214</v>
      </c>
      <c r="H273" s="196">
        <v>4</v>
      </c>
      <c r="I273" s="69">
        <v>0</v>
      </c>
      <c r="J273" s="197">
        <f>ROUND(I273*H273,2)</f>
        <v>0</v>
      </c>
      <c r="K273" s="194" t="s">
        <v>135</v>
      </c>
      <c r="L273" s="117"/>
      <c r="M273" s="198" t="s">
        <v>1</v>
      </c>
      <c r="N273" s="199" t="s">
        <v>42</v>
      </c>
      <c r="O273" s="200">
        <v>1.699</v>
      </c>
      <c r="P273" s="200">
        <f>O273*H273</f>
        <v>6.796</v>
      </c>
      <c r="Q273" s="200">
        <v>0.95352</v>
      </c>
      <c r="R273" s="200">
        <f>Q273*H273</f>
        <v>3.81408</v>
      </c>
      <c r="S273" s="200">
        <v>0</v>
      </c>
      <c r="T273" s="201">
        <f>S273*H273</f>
        <v>0</v>
      </c>
      <c r="AR273" s="202" t="s">
        <v>136</v>
      </c>
      <c r="AT273" s="202" t="s">
        <v>131</v>
      </c>
      <c r="AU273" s="202" t="s">
        <v>87</v>
      </c>
      <c r="AY273" s="107" t="s">
        <v>129</v>
      </c>
      <c r="BE273" s="203">
        <f>IF(N273="základní",J273,0)</f>
        <v>0</v>
      </c>
      <c r="BF273" s="203">
        <f>IF(N273="snížená",J273,0)</f>
        <v>0</v>
      </c>
      <c r="BG273" s="203">
        <f>IF(N273="zákl. přenesená",J273,0)</f>
        <v>0</v>
      </c>
      <c r="BH273" s="203">
        <f>IF(N273="sníž. přenesená",J273,0)</f>
        <v>0</v>
      </c>
      <c r="BI273" s="203">
        <f>IF(N273="nulová",J273,0)</f>
        <v>0</v>
      </c>
      <c r="BJ273" s="107" t="s">
        <v>85</v>
      </c>
      <c r="BK273" s="203">
        <f>ROUND(I273*H273,2)</f>
        <v>0</v>
      </c>
      <c r="BL273" s="107" t="s">
        <v>136</v>
      </c>
      <c r="BM273" s="202" t="s">
        <v>466</v>
      </c>
    </row>
    <row r="274" spans="2:65" s="116" customFormat="1" ht="24" customHeight="1">
      <c r="B274" s="117"/>
      <c r="C274" s="221" t="s">
        <v>467</v>
      </c>
      <c r="D274" s="221" t="s">
        <v>232</v>
      </c>
      <c r="E274" s="222" t="s">
        <v>468</v>
      </c>
      <c r="F274" s="223" t="s">
        <v>469</v>
      </c>
      <c r="G274" s="224" t="s">
        <v>214</v>
      </c>
      <c r="H274" s="225">
        <v>4</v>
      </c>
      <c r="I274" s="70">
        <v>0</v>
      </c>
      <c r="J274" s="226">
        <f>ROUND(I274*H274,2)</f>
        <v>0</v>
      </c>
      <c r="K274" s="223" t="s">
        <v>135</v>
      </c>
      <c r="L274" s="227"/>
      <c r="M274" s="228" t="s">
        <v>1</v>
      </c>
      <c r="N274" s="229" t="s">
        <v>42</v>
      </c>
      <c r="O274" s="200">
        <v>0</v>
      </c>
      <c r="P274" s="200">
        <f>O274*H274</f>
        <v>0</v>
      </c>
      <c r="Q274" s="200">
        <v>0.335</v>
      </c>
      <c r="R274" s="200">
        <f>Q274*H274</f>
        <v>1.34</v>
      </c>
      <c r="S274" s="200">
        <v>0</v>
      </c>
      <c r="T274" s="201">
        <f>S274*H274</f>
        <v>0</v>
      </c>
      <c r="AR274" s="202" t="s">
        <v>175</v>
      </c>
      <c r="AT274" s="202" t="s">
        <v>232</v>
      </c>
      <c r="AU274" s="202" t="s">
        <v>87</v>
      </c>
      <c r="AY274" s="107" t="s">
        <v>129</v>
      </c>
      <c r="BE274" s="203">
        <f>IF(N274="základní",J274,0)</f>
        <v>0</v>
      </c>
      <c r="BF274" s="203">
        <f>IF(N274="snížená",J274,0)</f>
        <v>0</v>
      </c>
      <c r="BG274" s="203">
        <f>IF(N274="zákl. přenesená",J274,0)</f>
        <v>0</v>
      </c>
      <c r="BH274" s="203">
        <f>IF(N274="sníž. přenesená",J274,0)</f>
        <v>0</v>
      </c>
      <c r="BI274" s="203">
        <f>IF(N274="nulová",J274,0)</f>
        <v>0</v>
      </c>
      <c r="BJ274" s="107" t="s">
        <v>85</v>
      </c>
      <c r="BK274" s="203">
        <f>ROUND(I274*H274,2)</f>
        <v>0</v>
      </c>
      <c r="BL274" s="107" t="s">
        <v>136</v>
      </c>
      <c r="BM274" s="202" t="s">
        <v>470</v>
      </c>
    </row>
    <row r="275" spans="2:65" s="116" customFormat="1" ht="24" customHeight="1">
      <c r="B275" s="117"/>
      <c r="C275" s="192" t="s">
        <v>471</v>
      </c>
      <c r="D275" s="192" t="s">
        <v>131</v>
      </c>
      <c r="E275" s="193" t="s">
        <v>472</v>
      </c>
      <c r="F275" s="194" t="s">
        <v>473</v>
      </c>
      <c r="G275" s="195" t="s">
        <v>184</v>
      </c>
      <c r="H275" s="196">
        <v>1.6</v>
      </c>
      <c r="I275" s="69">
        <v>0</v>
      </c>
      <c r="J275" s="197">
        <f>ROUND(I275*H275,2)</f>
        <v>0</v>
      </c>
      <c r="K275" s="194" t="s">
        <v>135</v>
      </c>
      <c r="L275" s="117"/>
      <c r="M275" s="198" t="s">
        <v>1</v>
      </c>
      <c r="N275" s="199" t="s">
        <v>42</v>
      </c>
      <c r="O275" s="200">
        <v>1.11</v>
      </c>
      <c r="P275" s="200">
        <f>O275*H275</f>
        <v>1.7760000000000002</v>
      </c>
      <c r="Q275" s="200">
        <v>1.9695</v>
      </c>
      <c r="R275" s="200">
        <f>Q275*H275</f>
        <v>3.1512000000000002</v>
      </c>
      <c r="S275" s="200">
        <v>0</v>
      </c>
      <c r="T275" s="201">
        <f>S275*H275</f>
        <v>0</v>
      </c>
      <c r="AR275" s="202" t="s">
        <v>136</v>
      </c>
      <c r="AT275" s="202" t="s">
        <v>131</v>
      </c>
      <c r="AU275" s="202" t="s">
        <v>87</v>
      </c>
      <c r="AY275" s="107" t="s">
        <v>129</v>
      </c>
      <c r="BE275" s="203">
        <f>IF(N275="základní",J275,0)</f>
        <v>0</v>
      </c>
      <c r="BF275" s="203">
        <f>IF(N275="snížená",J275,0)</f>
        <v>0</v>
      </c>
      <c r="BG275" s="203">
        <f>IF(N275="zákl. přenesená",J275,0)</f>
        <v>0</v>
      </c>
      <c r="BH275" s="203">
        <f>IF(N275="sníž. přenesená",J275,0)</f>
        <v>0</v>
      </c>
      <c r="BI275" s="203">
        <f>IF(N275="nulová",J275,0)</f>
        <v>0</v>
      </c>
      <c r="BJ275" s="107" t="s">
        <v>85</v>
      </c>
      <c r="BK275" s="203">
        <f>ROUND(I275*H275,2)</f>
        <v>0</v>
      </c>
      <c r="BL275" s="107" t="s">
        <v>136</v>
      </c>
      <c r="BM275" s="202" t="s">
        <v>474</v>
      </c>
    </row>
    <row r="276" spans="2:65" s="116" customFormat="1" ht="24" customHeight="1">
      <c r="B276" s="117"/>
      <c r="C276" s="192" t="s">
        <v>475</v>
      </c>
      <c r="D276" s="192" t="s">
        <v>131</v>
      </c>
      <c r="E276" s="193" t="s">
        <v>476</v>
      </c>
      <c r="F276" s="194" t="s">
        <v>477</v>
      </c>
      <c r="G276" s="195" t="s">
        <v>184</v>
      </c>
      <c r="H276" s="196">
        <v>1.9</v>
      </c>
      <c r="I276" s="69">
        <v>0</v>
      </c>
      <c r="J276" s="197">
        <f>ROUND(I276*H276,2)</f>
        <v>0</v>
      </c>
      <c r="K276" s="194" t="s">
        <v>135</v>
      </c>
      <c r="L276" s="117"/>
      <c r="M276" s="198" t="s">
        <v>1</v>
      </c>
      <c r="N276" s="199" t="s">
        <v>42</v>
      </c>
      <c r="O276" s="200">
        <v>4.548</v>
      </c>
      <c r="P276" s="200">
        <f>O276*H276</f>
        <v>8.6412</v>
      </c>
      <c r="Q276" s="200">
        <v>2.60332</v>
      </c>
      <c r="R276" s="200">
        <f>Q276*H276</f>
        <v>4.946308</v>
      </c>
      <c r="S276" s="200">
        <v>0</v>
      </c>
      <c r="T276" s="201">
        <f>S276*H276</f>
        <v>0</v>
      </c>
      <c r="AR276" s="202" t="s">
        <v>136</v>
      </c>
      <c r="AT276" s="202" t="s">
        <v>131</v>
      </c>
      <c r="AU276" s="202" t="s">
        <v>87</v>
      </c>
      <c r="AY276" s="107" t="s">
        <v>129</v>
      </c>
      <c r="BE276" s="203">
        <f>IF(N276="základní",J276,0)</f>
        <v>0</v>
      </c>
      <c r="BF276" s="203">
        <f>IF(N276="snížená",J276,0)</f>
        <v>0</v>
      </c>
      <c r="BG276" s="203">
        <f>IF(N276="zákl. přenesená",J276,0)</f>
        <v>0</v>
      </c>
      <c r="BH276" s="203">
        <f>IF(N276="sníž. přenesená",J276,0)</f>
        <v>0</v>
      </c>
      <c r="BI276" s="203">
        <f>IF(N276="nulová",J276,0)</f>
        <v>0</v>
      </c>
      <c r="BJ276" s="107" t="s">
        <v>85</v>
      </c>
      <c r="BK276" s="203">
        <f>ROUND(I276*H276,2)</f>
        <v>0</v>
      </c>
      <c r="BL276" s="107" t="s">
        <v>136</v>
      </c>
      <c r="BM276" s="202" t="s">
        <v>478</v>
      </c>
    </row>
    <row r="277" spans="2:51" s="205" customFormat="1" ht="12">
      <c r="B277" s="204"/>
      <c r="D277" s="206" t="s">
        <v>142</v>
      </c>
      <c r="E277" s="207" t="s">
        <v>1</v>
      </c>
      <c r="F277" s="208" t="s">
        <v>479</v>
      </c>
      <c r="H277" s="209">
        <v>1.248</v>
      </c>
      <c r="I277" s="241"/>
      <c r="L277" s="204"/>
      <c r="M277" s="210"/>
      <c r="N277" s="211"/>
      <c r="O277" s="211"/>
      <c r="P277" s="211"/>
      <c r="Q277" s="211"/>
      <c r="R277" s="211"/>
      <c r="S277" s="211"/>
      <c r="T277" s="212"/>
      <c r="AT277" s="207" t="s">
        <v>142</v>
      </c>
      <c r="AU277" s="207" t="s">
        <v>87</v>
      </c>
      <c r="AV277" s="205" t="s">
        <v>87</v>
      </c>
      <c r="AW277" s="205" t="s">
        <v>34</v>
      </c>
      <c r="AX277" s="205" t="s">
        <v>77</v>
      </c>
      <c r="AY277" s="207" t="s">
        <v>129</v>
      </c>
    </row>
    <row r="278" spans="2:51" s="205" customFormat="1" ht="12">
      <c r="B278" s="204"/>
      <c r="D278" s="206" t="s">
        <v>142</v>
      </c>
      <c r="E278" s="207" t="s">
        <v>1</v>
      </c>
      <c r="F278" s="208" t="s">
        <v>480</v>
      </c>
      <c r="H278" s="209">
        <v>0.2</v>
      </c>
      <c r="I278" s="241"/>
      <c r="L278" s="204"/>
      <c r="M278" s="210"/>
      <c r="N278" s="211"/>
      <c r="O278" s="211"/>
      <c r="P278" s="211"/>
      <c r="Q278" s="211"/>
      <c r="R278" s="211"/>
      <c r="S278" s="211"/>
      <c r="T278" s="212"/>
      <c r="AT278" s="207" t="s">
        <v>142</v>
      </c>
      <c r="AU278" s="207" t="s">
        <v>87</v>
      </c>
      <c r="AV278" s="205" t="s">
        <v>87</v>
      </c>
      <c r="AW278" s="205" t="s">
        <v>34</v>
      </c>
      <c r="AX278" s="205" t="s">
        <v>77</v>
      </c>
      <c r="AY278" s="207" t="s">
        <v>129</v>
      </c>
    </row>
    <row r="279" spans="2:51" s="205" customFormat="1" ht="12">
      <c r="B279" s="204"/>
      <c r="D279" s="206" t="s">
        <v>142</v>
      </c>
      <c r="E279" s="207" t="s">
        <v>1</v>
      </c>
      <c r="F279" s="208" t="s">
        <v>481</v>
      </c>
      <c r="H279" s="209">
        <v>0.38</v>
      </c>
      <c r="I279" s="241"/>
      <c r="L279" s="204"/>
      <c r="M279" s="210"/>
      <c r="N279" s="211"/>
      <c r="O279" s="211"/>
      <c r="P279" s="211"/>
      <c r="Q279" s="211"/>
      <c r="R279" s="211"/>
      <c r="S279" s="211"/>
      <c r="T279" s="212"/>
      <c r="AT279" s="207" t="s">
        <v>142</v>
      </c>
      <c r="AU279" s="207" t="s">
        <v>87</v>
      </c>
      <c r="AV279" s="205" t="s">
        <v>87</v>
      </c>
      <c r="AW279" s="205" t="s">
        <v>34</v>
      </c>
      <c r="AX279" s="205" t="s">
        <v>77</v>
      </c>
      <c r="AY279" s="207" t="s">
        <v>129</v>
      </c>
    </row>
    <row r="280" spans="2:51" s="214" customFormat="1" ht="12">
      <c r="B280" s="213"/>
      <c r="D280" s="206" t="s">
        <v>142</v>
      </c>
      <c r="E280" s="215" t="s">
        <v>1</v>
      </c>
      <c r="F280" s="216" t="s">
        <v>151</v>
      </c>
      <c r="H280" s="217">
        <v>1.8279999999999998</v>
      </c>
      <c r="I280" s="242"/>
      <c r="L280" s="213"/>
      <c r="M280" s="218"/>
      <c r="N280" s="219"/>
      <c r="O280" s="219"/>
      <c r="P280" s="219"/>
      <c r="Q280" s="219"/>
      <c r="R280" s="219"/>
      <c r="S280" s="219"/>
      <c r="T280" s="220"/>
      <c r="AT280" s="215" t="s">
        <v>142</v>
      </c>
      <c r="AU280" s="215" t="s">
        <v>87</v>
      </c>
      <c r="AV280" s="214" t="s">
        <v>136</v>
      </c>
      <c r="AW280" s="214" t="s">
        <v>34</v>
      </c>
      <c r="AX280" s="214" t="s">
        <v>77</v>
      </c>
      <c r="AY280" s="215" t="s">
        <v>129</v>
      </c>
    </row>
    <row r="281" spans="2:51" s="205" customFormat="1" ht="12">
      <c r="B281" s="204"/>
      <c r="D281" s="206" t="s">
        <v>142</v>
      </c>
      <c r="E281" s="207" t="s">
        <v>1</v>
      </c>
      <c r="F281" s="208" t="s">
        <v>482</v>
      </c>
      <c r="H281" s="209">
        <v>1.9</v>
      </c>
      <c r="I281" s="241"/>
      <c r="L281" s="204"/>
      <c r="M281" s="210"/>
      <c r="N281" s="211"/>
      <c r="O281" s="211"/>
      <c r="P281" s="211"/>
      <c r="Q281" s="211"/>
      <c r="R281" s="211"/>
      <c r="S281" s="211"/>
      <c r="T281" s="212"/>
      <c r="AT281" s="207" t="s">
        <v>142</v>
      </c>
      <c r="AU281" s="207" t="s">
        <v>87</v>
      </c>
      <c r="AV281" s="205" t="s">
        <v>87</v>
      </c>
      <c r="AW281" s="205" t="s">
        <v>34</v>
      </c>
      <c r="AX281" s="205" t="s">
        <v>85</v>
      </c>
      <c r="AY281" s="207" t="s">
        <v>129</v>
      </c>
    </row>
    <row r="282" spans="2:65" s="116" customFormat="1" ht="16.5" customHeight="1">
      <c r="B282" s="117"/>
      <c r="C282" s="192" t="s">
        <v>483</v>
      </c>
      <c r="D282" s="192" t="s">
        <v>131</v>
      </c>
      <c r="E282" s="193" t="s">
        <v>484</v>
      </c>
      <c r="F282" s="194" t="s">
        <v>485</v>
      </c>
      <c r="G282" s="195" t="s">
        <v>214</v>
      </c>
      <c r="H282" s="196">
        <v>14</v>
      </c>
      <c r="I282" s="69">
        <v>0</v>
      </c>
      <c r="J282" s="197">
        <f>ROUND(I282*H282,2)</f>
        <v>0</v>
      </c>
      <c r="K282" s="194" t="s">
        <v>135</v>
      </c>
      <c r="L282" s="117"/>
      <c r="M282" s="198" t="s">
        <v>1</v>
      </c>
      <c r="N282" s="199" t="s">
        <v>42</v>
      </c>
      <c r="O282" s="200">
        <v>0.196</v>
      </c>
      <c r="P282" s="200">
        <f>O282*H282</f>
        <v>2.744</v>
      </c>
      <c r="Q282" s="200">
        <v>0</v>
      </c>
      <c r="R282" s="200">
        <f>Q282*H282</f>
        <v>0</v>
      </c>
      <c r="S282" s="200">
        <v>0</v>
      </c>
      <c r="T282" s="201">
        <f>S282*H282</f>
        <v>0</v>
      </c>
      <c r="AR282" s="202" t="s">
        <v>136</v>
      </c>
      <c r="AT282" s="202" t="s">
        <v>131</v>
      </c>
      <c r="AU282" s="202" t="s">
        <v>87</v>
      </c>
      <c r="AY282" s="107" t="s">
        <v>129</v>
      </c>
      <c r="BE282" s="203">
        <f>IF(N282="základní",J282,0)</f>
        <v>0</v>
      </c>
      <c r="BF282" s="203">
        <f>IF(N282="snížená",J282,0)</f>
        <v>0</v>
      </c>
      <c r="BG282" s="203">
        <f>IF(N282="zákl. přenesená",J282,0)</f>
        <v>0</v>
      </c>
      <c r="BH282" s="203">
        <f>IF(N282="sníž. přenesená",J282,0)</f>
        <v>0</v>
      </c>
      <c r="BI282" s="203">
        <f>IF(N282="nulová",J282,0)</f>
        <v>0</v>
      </c>
      <c r="BJ282" s="107" t="s">
        <v>85</v>
      </c>
      <c r="BK282" s="203">
        <f>ROUND(I282*H282,2)</f>
        <v>0</v>
      </c>
      <c r="BL282" s="107" t="s">
        <v>136</v>
      </c>
      <c r="BM282" s="202" t="s">
        <v>486</v>
      </c>
    </row>
    <row r="283" spans="2:65" s="116" customFormat="1" ht="24" customHeight="1">
      <c r="B283" s="117"/>
      <c r="C283" s="192" t="s">
        <v>487</v>
      </c>
      <c r="D283" s="192" t="s">
        <v>131</v>
      </c>
      <c r="E283" s="193" t="s">
        <v>488</v>
      </c>
      <c r="F283" s="194" t="s">
        <v>489</v>
      </c>
      <c r="G283" s="195" t="s">
        <v>214</v>
      </c>
      <c r="H283" s="196">
        <v>14</v>
      </c>
      <c r="I283" s="69">
        <v>0</v>
      </c>
      <c r="J283" s="197">
        <f>ROUND(I283*H283,2)</f>
        <v>0</v>
      </c>
      <c r="K283" s="194" t="s">
        <v>135</v>
      </c>
      <c r="L283" s="117"/>
      <c r="M283" s="198" t="s">
        <v>1</v>
      </c>
      <c r="N283" s="199" t="s">
        <v>42</v>
      </c>
      <c r="O283" s="200">
        <v>0.093</v>
      </c>
      <c r="P283" s="200">
        <f>O283*H283</f>
        <v>1.302</v>
      </c>
      <c r="Q283" s="200">
        <v>0</v>
      </c>
      <c r="R283" s="200">
        <f>Q283*H283</f>
        <v>0</v>
      </c>
      <c r="S283" s="200">
        <v>0</v>
      </c>
      <c r="T283" s="201">
        <f>S283*H283</f>
        <v>0</v>
      </c>
      <c r="AR283" s="202" t="s">
        <v>136</v>
      </c>
      <c r="AT283" s="202" t="s">
        <v>131</v>
      </c>
      <c r="AU283" s="202" t="s">
        <v>87</v>
      </c>
      <c r="AY283" s="107" t="s">
        <v>129</v>
      </c>
      <c r="BE283" s="203">
        <f>IF(N283="základní",J283,0)</f>
        <v>0</v>
      </c>
      <c r="BF283" s="203">
        <f>IF(N283="snížená",J283,0)</f>
        <v>0</v>
      </c>
      <c r="BG283" s="203">
        <f>IF(N283="zákl. přenesená",J283,0)</f>
        <v>0</v>
      </c>
      <c r="BH283" s="203">
        <f>IF(N283="sníž. přenesená",J283,0)</f>
        <v>0</v>
      </c>
      <c r="BI283" s="203">
        <f>IF(N283="nulová",J283,0)</f>
        <v>0</v>
      </c>
      <c r="BJ283" s="107" t="s">
        <v>85</v>
      </c>
      <c r="BK283" s="203">
        <f>ROUND(I283*H283,2)</f>
        <v>0</v>
      </c>
      <c r="BL283" s="107" t="s">
        <v>136</v>
      </c>
      <c r="BM283" s="202" t="s">
        <v>490</v>
      </c>
    </row>
    <row r="284" spans="2:65" s="116" customFormat="1" ht="16.5" customHeight="1">
      <c r="B284" s="117"/>
      <c r="C284" s="192" t="s">
        <v>491</v>
      </c>
      <c r="D284" s="192" t="s">
        <v>131</v>
      </c>
      <c r="E284" s="193" t="s">
        <v>492</v>
      </c>
      <c r="F284" s="194" t="s">
        <v>493</v>
      </c>
      <c r="G284" s="195" t="s">
        <v>214</v>
      </c>
      <c r="H284" s="196">
        <v>94</v>
      </c>
      <c r="I284" s="69">
        <v>0</v>
      </c>
      <c r="J284" s="197">
        <f>ROUND(I284*H284,2)</f>
        <v>0</v>
      </c>
      <c r="K284" s="194" t="s">
        <v>135</v>
      </c>
      <c r="L284" s="117"/>
      <c r="M284" s="198" t="s">
        <v>1</v>
      </c>
      <c r="N284" s="199" t="s">
        <v>42</v>
      </c>
      <c r="O284" s="200">
        <v>0.479</v>
      </c>
      <c r="P284" s="200">
        <f>O284*H284</f>
        <v>45.025999999999996</v>
      </c>
      <c r="Q284" s="200">
        <v>8E-05</v>
      </c>
      <c r="R284" s="200">
        <f>Q284*H284</f>
        <v>0.007520000000000001</v>
      </c>
      <c r="S284" s="200">
        <v>0</v>
      </c>
      <c r="T284" s="201">
        <f>S284*H284</f>
        <v>0</v>
      </c>
      <c r="AR284" s="202" t="s">
        <v>136</v>
      </c>
      <c r="AT284" s="202" t="s">
        <v>131</v>
      </c>
      <c r="AU284" s="202" t="s">
        <v>87</v>
      </c>
      <c r="AY284" s="107" t="s">
        <v>129</v>
      </c>
      <c r="BE284" s="203">
        <f>IF(N284="základní",J284,0)</f>
        <v>0</v>
      </c>
      <c r="BF284" s="203">
        <f>IF(N284="snížená",J284,0)</f>
        <v>0</v>
      </c>
      <c r="BG284" s="203">
        <f>IF(N284="zákl. přenesená",J284,0)</f>
        <v>0</v>
      </c>
      <c r="BH284" s="203">
        <f>IF(N284="sníž. přenesená",J284,0)</f>
        <v>0</v>
      </c>
      <c r="BI284" s="203">
        <f>IF(N284="nulová",J284,0)</f>
        <v>0</v>
      </c>
      <c r="BJ284" s="107" t="s">
        <v>85</v>
      </c>
      <c r="BK284" s="203">
        <f>ROUND(I284*H284,2)</f>
        <v>0</v>
      </c>
      <c r="BL284" s="107" t="s">
        <v>136</v>
      </c>
      <c r="BM284" s="202" t="s">
        <v>494</v>
      </c>
    </row>
    <row r="285" spans="2:51" s="205" customFormat="1" ht="12">
      <c r="B285" s="204"/>
      <c r="D285" s="206" t="s">
        <v>142</v>
      </c>
      <c r="E285" s="207" t="s">
        <v>1</v>
      </c>
      <c r="F285" s="208" t="s">
        <v>495</v>
      </c>
      <c r="H285" s="209">
        <v>94</v>
      </c>
      <c r="I285" s="241"/>
      <c r="L285" s="204"/>
      <c r="M285" s="210"/>
      <c r="N285" s="211"/>
      <c r="O285" s="211"/>
      <c r="P285" s="211"/>
      <c r="Q285" s="211"/>
      <c r="R285" s="211"/>
      <c r="S285" s="211"/>
      <c r="T285" s="212"/>
      <c r="AT285" s="207" t="s">
        <v>142</v>
      </c>
      <c r="AU285" s="207" t="s">
        <v>87</v>
      </c>
      <c r="AV285" s="205" t="s">
        <v>87</v>
      </c>
      <c r="AW285" s="205" t="s">
        <v>34</v>
      </c>
      <c r="AX285" s="205" t="s">
        <v>85</v>
      </c>
      <c r="AY285" s="207" t="s">
        <v>129</v>
      </c>
    </row>
    <row r="286" spans="2:65" s="116" customFormat="1" ht="24" customHeight="1">
      <c r="B286" s="117"/>
      <c r="C286" s="192" t="s">
        <v>496</v>
      </c>
      <c r="D286" s="192" t="s">
        <v>131</v>
      </c>
      <c r="E286" s="193" t="s">
        <v>497</v>
      </c>
      <c r="F286" s="194" t="s">
        <v>498</v>
      </c>
      <c r="G286" s="195" t="s">
        <v>214</v>
      </c>
      <c r="H286" s="196">
        <v>94</v>
      </c>
      <c r="I286" s="69">
        <v>0</v>
      </c>
      <c r="J286" s="197">
        <f aca="true" t="shared" si="20" ref="J286:J297">ROUND(I286*H286,2)</f>
        <v>0</v>
      </c>
      <c r="K286" s="194" t="s">
        <v>135</v>
      </c>
      <c r="L286" s="117"/>
      <c r="M286" s="198" t="s">
        <v>1</v>
      </c>
      <c r="N286" s="199" t="s">
        <v>42</v>
      </c>
      <c r="O286" s="200">
        <v>0.453</v>
      </c>
      <c r="P286" s="200">
        <f aca="true" t="shared" si="21" ref="P286:P297">O286*H286</f>
        <v>42.582</v>
      </c>
      <c r="Q286" s="200">
        <v>0</v>
      </c>
      <c r="R286" s="200">
        <f aca="true" t="shared" si="22" ref="R286:R297">Q286*H286</f>
        <v>0</v>
      </c>
      <c r="S286" s="200">
        <v>0</v>
      </c>
      <c r="T286" s="201">
        <f aca="true" t="shared" si="23" ref="T286:T297">S286*H286</f>
        <v>0</v>
      </c>
      <c r="AR286" s="202" t="s">
        <v>136</v>
      </c>
      <c r="AT286" s="202" t="s">
        <v>131</v>
      </c>
      <c r="AU286" s="202" t="s">
        <v>87</v>
      </c>
      <c r="AY286" s="107" t="s">
        <v>129</v>
      </c>
      <c r="BE286" s="203">
        <f aca="true" t="shared" si="24" ref="BE286:BE297">IF(N286="základní",J286,0)</f>
        <v>0</v>
      </c>
      <c r="BF286" s="203">
        <f aca="true" t="shared" si="25" ref="BF286:BF297">IF(N286="snížená",J286,0)</f>
        <v>0</v>
      </c>
      <c r="BG286" s="203">
        <f aca="true" t="shared" si="26" ref="BG286:BG297">IF(N286="zákl. přenesená",J286,0)</f>
        <v>0</v>
      </c>
      <c r="BH286" s="203">
        <f aca="true" t="shared" si="27" ref="BH286:BH297">IF(N286="sníž. přenesená",J286,0)</f>
        <v>0</v>
      </c>
      <c r="BI286" s="203">
        <f aca="true" t="shared" si="28" ref="BI286:BI297">IF(N286="nulová",J286,0)</f>
        <v>0</v>
      </c>
      <c r="BJ286" s="107" t="s">
        <v>85</v>
      </c>
      <c r="BK286" s="203">
        <f aca="true" t="shared" si="29" ref="BK286:BK297">ROUND(I286*H286,2)</f>
        <v>0</v>
      </c>
      <c r="BL286" s="107" t="s">
        <v>136</v>
      </c>
      <c r="BM286" s="202" t="s">
        <v>499</v>
      </c>
    </row>
    <row r="287" spans="2:65" s="116" customFormat="1" ht="24" customHeight="1">
      <c r="B287" s="117"/>
      <c r="C287" s="192" t="s">
        <v>500</v>
      </c>
      <c r="D287" s="192" t="s">
        <v>131</v>
      </c>
      <c r="E287" s="193" t="s">
        <v>501</v>
      </c>
      <c r="F287" s="194" t="s">
        <v>502</v>
      </c>
      <c r="G287" s="195" t="s">
        <v>214</v>
      </c>
      <c r="H287" s="196">
        <v>14</v>
      </c>
      <c r="I287" s="69">
        <v>0</v>
      </c>
      <c r="J287" s="197">
        <f t="shared" si="20"/>
        <v>0</v>
      </c>
      <c r="K287" s="194" t="s">
        <v>135</v>
      </c>
      <c r="L287" s="117"/>
      <c r="M287" s="198" t="s">
        <v>1</v>
      </c>
      <c r="N287" s="199" t="s">
        <v>42</v>
      </c>
      <c r="O287" s="200">
        <v>0.073</v>
      </c>
      <c r="P287" s="200">
        <f t="shared" si="21"/>
        <v>1.022</v>
      </c>
      <c r="Q287" s="200">
        <v>0.0006</v>
      </c>
      <c r="R287" s="200">
        <f t="shared" si="22"/>
        <v>0.0084</v>
      </c>
      <c r="S287" s="200">
        <v>0</v>
      </c>
      <c r="T287" s="201">
        <f t="shared" si="23"/>
        <v>0</v>
      </c>
      <c r="AR287" s="202" t="s">
        <v>136</v>
      </c>
      <c r="AT287" s="202" t="s">
        <v>131</v>
      </c>
      <c r="AU287" s="202" t="s">
        <v>87</v>
      </c>
      <c r="AY287" s="107" t="s">
        <v>129</v>
      </c>
      <c r="BE287" s="203">
        <f t="shared" si="24"/>
        <v>0</v>
      </c>
      <c r="BF287" s="203">
        <f t="shared" si="25"/>
        <v>0</v>
      </c>
      <c r="BG287" s="203">
        <f t="shared" si="26"/>
        <v>0</v>
      </c>
      <c r="BH287" s="203">
        <f t="shared" si="27"/>
        <v>0</v>
      </c>
      <c r="BI287" s="203">
        <f t="shared" si="28"/>
        <v>0</v>
      </c>
      <c r="BJ287" s="107" t="s">
        <v>85</v>
      </c>
      <c r="BK287" s="203">
        <f t="shared" si="29"/>
        <v>0</v>
      </c>
      <c r="BL287" s="107" t="s">
        <v>136</v>
      </c>
      <c r="BM287" s="202" t="s">
        <v>503</v>
      </c>
    </row>
    <row r="288" spans="2:65" s="116" customFormat="1" ht="24" customHeight="1">
      <c r="B288" s="117"/>
      <c r="C288" s="192" t="s">
        <v>504</v>
      </c>
      <c r="D288" s="192" t="s">
        <v>131</v>
      </c>
      <c r="E288" s="193" t="s">
        <v>505</v>
      </c>
      <c r="F288" s="194" t="s">
        <v>506</v>
      </c>
      <c r="G288" s="195" t="s">
        <v>214</v>
      </c>
      <c r="H288" s="196">
        <v>78</v>
      </c>
      <c r="I288" s="69">
        <v>0</v>
      </c>
      <c r="J288" s="197">
        <f t="shared" si="20"/>
        <v>0</v>
      </c>
      <c r="K288" s="194" t="s">
        <v>135</v>
      </c>
      <c r="L288" s="117"/>
      <c r="M288" s="198" t="s">
        <v>1</v>
      </c>
      <c r="N288" s="199" t="s">
        <v>42</v>
      </c>
      <c r="O288" s="200">
        <v>0.208</v>
      </c>
      <c r="P288" s="200">
        <f t="shared" si="21"/>
        <v>16.224</v>
      </c>
      <c r="Q288" s="200">
        <v>0.0043</v>
      </c>
      <c r="R288" s="200">
        <f t="shared" si="22"/>
        <v>0.3354</v>
      </c>
      <c r="S288" s="200">
        <v>0</v>
      </c>
      <c r="T288" s="201">
        <f t="shared" si="23"/>
        <v>0</v>
      </c>
      <c r="AR288" s="202" t="s">
        <v>136</v>
      </c>
      <c r="AT288" s="202" t="s">
        <v>131</v>
      </c>
      <c r="AU288" s="202" t="s">
        <v>87</v>
      </c>
      <c r="AY288" s="107" t="s">
        <v>129</v>
      </c>
      <c r="BE288" s="203">
        <f t="shared" si="24"/>
        <v>0</v>
      </c>
      <c r="BF288" s="203">
        <f t="shared" si="25"/>
        <v>0</v>
      </c>
      <c r="BG288" s="203">
        <f t="shared" si="26"/>
        <v>0</v>
      </c>
      <c r="BH288" s="203">
        <f t="shared" si="27"/>
        <v>0</v>
      </c>
      <c r="BI288" s="203">
        <f t="shared" si="28"/>
        <v>0</v>
      </c>
      <c r="BJ288" s="107" t="s">
        <v>85</v>
      </c>
      <c r="BK288" s="203">
        <f t="shared" si="29"/>
        <v>0</v>
      </c>
      <c r="BL288" s="107" t="s">
        <v>136</v>
      </c>
      <c r="BM288" s="202" t="s">
        <v>507</v>
      </c>
    </row>
    <row r="289" spans="2:65" s="116" customFormat="1" ht="24" customHeight="1">
      <c r="B289" s="117"/>
      <c r="C289" s="192" t="s">
        <v>508</v>
      </c>
      <c r="D289" s="192" t="s">
        <v>131</v>
      </c>
      <c r="E289" s="193" t="s">
        <v>509</v>
      </c>
      <c r="F289" s="194" t="s">
        <v>510</v>
      </c>
      <c r="G289" s="195" t="s">
        <v>214</v>
      </c>
      <c r="H289" s="196">
        <v>1.5</v>
      </c>
      <c r="I289" s="69">
        <v>0</v>
      </c>
      <c r="J289" s="197">
        <f t="shared" si="20"/>
        <v>0</v>
      </c>
      <c r="K289" s="194" t="s">
        <v>135</v>
      </c>
      <c r="L289" s="117"/>
      <c r="M289" s="198" t="s">
        <v>1</v>
      </c>
      <c r="N289" s="199" t="s">
        <v>42</v>
      </c>
      <c r="O289" s="200">
        <v>0.269</v>
      </c>
      <c r="P289" s="200">
        <f t="shared" si="21"/>
        <v>0.4035</v>
      </c>
      <c r="Q289" s="200">
        <v>0.29221</v>
      </c>
      <c r="R289" s="200">
        <f t="shared" si="22"/>
        <v>0.438315</v>
      </c>
      <c r="S289" s="200">
        <v>0</v>
      </c>
      <c r="T289" s="201">
        <f t="shared" si="23"/>
        <v>0</v>
      </c>
      <c r="AR289" s="202" t="s">
        <v>136</v>
      </c>
      <c r="AT289" s="202" t="s">
        <v>131</v>
      </c>
      <c r="AU289" s="202" t="s">
        <v>87</v>
      </c>
      <c r="AY289" s="107" t="s">
        <v>129</v>
      </c>
      <c r="BE289" s="203">
        <f t="shared" si="24"/>
        <v>0</v>
      </c>
      <c r="BF289" s="203">
        <f t="shared" si="25"/>
        <v>0</v>
      </c>
      <c r="BG289" s="203">
        <f t="shared" si="26"/>
        <v>0</v>
      </c>
      <c r="BH289" s="203">
        <f t="shared" si="27"/>
        <v>0</v>
      </c>
      <c r="BI289" s="203">
        <f t="shared" si="28"/>
        <v>0</v>
      </c>
      <c r="BJ289" s="107" t="s">
        <v>85</v>
      </c>
      <c r="BK289" s="203">
        <f t="shared" si="29"/>
        <v>0</v>
      </c>
      <c r="BL289" s="107" t="s">
        <v>136</v>
      </c>
      <c r="BM289" s="202" t="s">
        <v>511</v>
      </c>
    </row>
    <row r="290" spans="2:65" s="116" customFormat="1" ht="24" customHeight="1">
      <c r="B290" s="117"/>
      <c r="C290" s="221" t="s">
        <v>512</v>
      </c>
      <c r="D290" s="221" t="s">
        <v>232</v>
      </c>
      <c r="E290" s="222" t="s">
        <v>513</v>
      </c>
      <c r="F290" s="223" t="s">
        <v>514</v>
      </c>
      <c r="G290" s="224" t="s">
        <v>214</v>
      </c>
      <c r="H290" s="225">
        <v>1.5</v>
      </c>
      <c r="I290" s="70">
        <v>0</v>
      </c>
      <c r="J290" s="226">
        <f t="shared" si="20"/>
        <v>0</v>
      </c>
      <c r="K290" s="223" t="s">
        <v>135</v>
      </c>
      <c r="L290" s="227"/>
      <c r="M290" s="228" t="s">
        <v>1</v>
      </c>
      <c r="N290" s="229" t="s">
        <v>42</v>
      </c>
      <c r="O290" s="200">
        <v>0</v>
      </c>
      <c r="P290" s="200">
        <f t="shared" si="21"/>
        <v>0</v>
      </c>
      <c r="Q290" s="200">
        <v>0.0156</v>
      </c>
      <c r="R290" s="200">
        <f t="shared" si="22"/>
        <v>0.023399999999999997</v>
      </c>
      <c r="S290" s="200">
        <v>0</v>
      </c>
      <c r="T290" s="201">
        <f t="shared" si="23"/>
        <v>0</v>
      </c>
      <c r="AR290" s="202" t="s">
        <v>175</v>
      </c>
      <c r="AT290" s="202" t="s">
        <v>232</v>
      </c>
      <c r="AU290" s="202" t="s">
        <v>87</v>
      </c>
      <c r="AY290" s="107" t="s">
        <v>129</v>
      </c>
      <c r="BE290" s="203">
        <f t="shared" si="24"/>
        <v>0</v>
      </c>
      <c r="BF290" s="203">
        <f t="shared" si="25"/>
        <v>0</v>
      </c>
      <c r="BG290" s="203">
        <f t="shared" si="26"/>
        <v>0</v>
      </c>
      <c r="BH290" s="203">
        <f t="shared" si="27"/>
        <v>0</v>
      </c>
      <c r="BI290" s="203">
        <f t="shared" si="28"/>
        <v>0</v>
      </c>
      <c r="BJ290" s="107" t="s">
        <v>85</v>
      </c>
      <c r="BK290" s="203">
        <f t="shared" si="29"/>
        <v>0</v>
      </c>
      <c r="BL290" s="107" t="s">
        <v>136</v>
      </c>
      <c r="BM290" s="202" t="s">
        <v>515</v>
      </c>
    </row>
    <row r="291" spans="2:65" s="116" customFormat="1" ht="24" customHeight="1">
      <c r="B291" s="117"/>
      <c r="C291" s="221" t="s">
        <v>516</v>
      </c>
      <c r="D291" s="221" t="s">
        <v>232</v>
      </c>
      <c r="E291" s="222" t="s">
        <v>517</v>
      </c>
      <c r="F291" s="223" t="s">
        <v>518</v>
      </c>
      <c r="G291" s="224" t="s">
        <v>134</v>
      </c>
      <c r="H291" s="225">
        <v>1</v>
      </c>
      <c r="I291" s="70">
        <v>0</v>
      </c>
      <c r="J291" s="226">
        <f t="shared" si="20"/>
        <v>0</v>
      </c>
      <c r="K291" s="223" t="s">
        <v>135</v>
      </c>
      <c r="L291" s="227"/>
      <c r="M291" s="228" t="s">
        <v>1</v>
      </c>
      <c r="N291" s="229" t="s">
        <v>42</v>
      </c>
      <c r="O291" s="200">
        <v>0</v>
      </c>
      <c r="P291" s="200">
        <f t="shared" si="21"/>
        <v>0</v>
      </c>
      <c r="Q291" s="200">
        <v>0.00135</v>
      </c>
      <c r="R291" s="200">
        <f t="shared" si="22"/>
        <v>0.00135</v>
      </c>
      <c r="S291" s="200">
        <v>0</v>
      </c>
      <c r="T291" s="201">
        <f t="shared" si="23"/>
        <v>0</v>
      </c>
      <c r="AR291" s="202" t="s">
        <v>175</v>
      </c>
      <c r="AT291" s="202" t="s">
        <v>232</v>
      </c>
      <c r="AU291" s="202" t="s">
        <v>87</v>
      </c>
      <c r="AY291" s="107" t="s">
        <v>129</v>
      </c>
      <c r="BE291" s="203">
        <f t="shared" si="24"/>
        <v>0</v>
      </c>
      <c r="BF291" s="203">
        <f t="shared" si="25"/>
        <v>0</v>
      </c>
      <c r="BG291" s="203">
        <f t="shared" si="26"/>
        <v>0</v>
      </c>
      <c r="BH291" s="203">
        <f t="shared" si="27"/>
        <v>0</v>
      </c>
      <c r="BI291" s="203">
        <f t="shared" si="28"/>
        <v>0</v>
      </c>
      <c r="BJ291" s="107" t="s">
        <v>85</v>
      </c>
      <c r="BK291" s="203">
        <f t="shared" si="29"/>
        <v>0</v>
      </c>
      <c r="BL291" s="107" t="s">
        <v>136</v>
      </c>
      <c r="BM291" s="202" t="s">
        <v>519</v>
      </c>
    </row>
    <row r="292" spans="2:65" s="116" customFormat="1" ht="16.5" customHeight="1">
      <c r="B292" s="117"/>
      <c r="C292" s="221" t="s">
        <v>520</v>
      </c>
      <c r="D292" s="221" t="s">
        <v>232</v>
      </c>
      <c r="E292" s="222" t="s">
        <v>521</v>
      </c>
      <c r="F292" s="223" t="s">
        <v>522</v>
      </c>
      <c r="G292" s="224" t="s">
        <v>134</v>
      </c>
      <c r="H292" s="225">
        <v>1</v>
      </c>
      <c r="I292" s="70">
        <v>0</v>
      </c>
      <c r="J292" s="226">
        <f t="shared" si="20"/>
        <v>0</v>
      </c>
      <c r="K292" s="223" t="s">
        <v>1</v>
      </c>
      <c r="L292" s="227"/>
      <c r="M292" s="228" t="s">
        <v>1</v>
      </c>
      <c r="N292" s="229" t="s">
        <v>42</v>
      </c>
      <c r="O292" s="200">
        <v>0</v>
      </c>
      <c r="P292" s="200">
        <f t="shared" si="21"/>
        <v>0</v>
      </c>
      <c r="Q292" s="200">
        <v>0</v>
      </c>
      <c r="R292" s="200">
        <f t="shared" si="22"/>
        <v>0</v>
      </c>
      <c r="S292" s="200">
        <v>0</v>
      </c>
      <c r="T292" s="201">
        <f t="shared" si="23"/>
        <v>0</v>
      </c>
      <c r="AR292" s="202" t="s">
        <v>175</v>
      </c>
      <c r="AT292" s="202" t="s">
        <v>232</v>
      </c>
      <c r="AU292" s="202" t="s">
        <v>87</v>
      </c>
      <c r="AY292" s="107" t="s">
        <v>129</v>
      </c>
      <c r="BE292" s="203">
        <f t="shared" si="24"/>
        <v>0</v>
      </c>
      <c r="BF292" s="203">
        <f t="shared" si="25"/>
        <v>0</v>
      </c>
      <c r="BG292" s="203">
        <f t="shared" si="26"/>
        <v>0</v>
      </c>
      <c r="BH292" s="203">
        <f t="shared" si="27"/>
        <v>0</v>
      </c>
      <c r="BI292" s="203">
        <f t="shared" si="28"/>
        <v>0</v>
      </c>
      <c r="BJ292" s="107" t="s">
        <v>85</v>
      </c>
      <c r="BK292" s="203">
        <f t="shared" si="29"/>
        <v>0</v>
      </c>
      <c r="BL292" s="107" t="s">
        <v>136</v>
      </c>
      <c r="BM292" s="202" t="s">
        <v>523</v>
      </c>
    </row>
    <row r="293" spans="2:65" s="116" customFormat="1" ht="24" customHeight="1">
      <c r="B293" s="117"/>
      <c r="C293" s="221" t="s">
        <v>524</v>
      </c>
      <c r="D293" s="221" t="s">
        <v>232</v>
      </c>
      <c r="E293" s="222" t="s">
        <v>525</v>
      </c>
      <c r="F293" s="223" t="s">
        <v>526</v>
      </c>
      <c r="G293" s="224" t="s">
        <v>214</v>
      </c>
      <c r="H293" s="225">
        <v>1.5</v>
      </c>
      <c r="I293" s="70">
        <v>0</v>
      </c>
      <c r="J293" s="226">
        <f t="shared" si="20"/>
        <v>0</v>
      </c>
      <c r="K293" s="223" t="s">
        <v>135</v>
      </c>
      <c r="L293" s="227"/>
      <c r="M293" s="228" t="s">
        <v>1</v>
      </c>
      <c r="N293" s="229" t="s">
        <v>42</v>
      </c>
      <c r="O293" s="200">
        <v>0</v>
      </c>
      <c r="P293" s="200">
        <f t="shared" si="21"/>
        <v>0</v>
      </c>
      <c r="Q293" s="200">
        <v>0.00325</v>
      </c>
      <c r="R293" s="200">
        <f t="shared" si="22"/>
        <v>0.004875</v>
      </c>
      <c r="S293" s="200">
        <v>0</v>
      </c>
      <c r="T293" s="201">
        <f t="shared" si="23"/>
        <v>0</v>
      </c>
      <c r="AR293" s="202" t="s">
        <v>175</v>
      </c>
      <c r="AT293" s="202" t="s">
        <v>232</v>
      </c>
      <c r="AU293" s="202" t="s">
        <v>87</v>
      </c>
      <c r="AY293" s="107" t="s">
        <v>129</v>
      </c>
      <c r="BE293" s="203">
        <f t="shared" si="24"/>
        <v>0</v>
      </c>
      <c r="BF293" s="203">
        <f t="shared" si="25"/>
        <v>0</v>
      </c>
      <c r="BG293" s="203">
        <f t="shared" si="26"/>
        <v>0</v>
      </c>
      <c r="BH293" s="203">
        <f t="shared" si="27"/>
        <v>0</v>
      </c>
      <c r="BI293" s="203">
        <f t="shared" si="28"/>
        <v>0</v>
      </c>
      <c r="BJ293" s="107" t="s">
        <v>85</v>
      </c>
      <c r="BK293" s="203">
        <f t="shared" si="29"/>
        <v>0</v>
      </c>
      <c r="BL293" s="107" t="s">
        <v>136</v>
      </c>
      <c r="BM293" s="202" t="s">
        <v>527</v>
      </c>
    </row>
    <row r="294" spans="2:65" s="116" customFormat="1" ht="16.5" customHeight="1">
      <c r="B294" s="117"/>
      <c r="C294" s="192" t="s">
        <v>528</v>
      </c>
      <c r="D294" s="192" t="s">
        <v>131</v>
      </c>
      <c r="E294" s="193" t="s">
        <v>529</v>
      </c>
      <c r="F294" s="194" t="s">
        <v>530</v>
      </c>
      <c r="G294" s="195" t="s">
        <v>214</v>
      </c>
      <c r="H294" s="196">
        <v>273</v>
      </c>
      <c r="I294" s="69">
        <v>0</v>
      </c>
      <c r="J294" s="197">
        <f t="shared" si="20"/>
        <v>0</v>
      </c>
      <c r="K294" s="194" t="s">
        <v>135</v>
      </c>
      <c r="L294" s="117"/>
      <c r="M294" s="198" t="s">
        <v>1</v>
      </c>
      <c r="N294" s="199" t="s">
        <v>42</v>
      </c>
      <c r="O294" s="200">
        <v>0.18</v>
      </c>
      <c r="P294" s="200">
        <f t="shared" si="21"/>
        <v>49.14</v>
      </c>
      <c r="Q294" s="200">
        <v>0</v>
      </c>
      <c r="R294" s="200">
        <f t="shared" si="22"/>
        <v>0</v>
      </c>
      <c r="S294" s="200">
        <v>0.086</v>
      </c>
      <c r="T294" s="201">
        <f t="shared" si="23"/>
        <v>23.477999999999998</v>
      </c>
      <c r="AR294" s="202" t="s">
        <v>136</v>
      </c>
      <c r="AT294" s="202" t="s">
        <v>131</v>
      </c>
      <c r="AU294" s="202" t="s">
        <v>87</v>
      </c>
      <c r="AY294" s="107" t="s">
        <v>129</v>
      </c>
      <c r="BE294" s="203">
        <f t="shared" si="24"/>
        <v>0</v>
      </c>
      <c r="BF294" s="203">
        <f t="shared" si="25"/>
        <v>0</v>
      </c>
      <c r="BG294" s="203">
        <f t="shared" si="26"/>
        <v>0</v>
      </c>
      <c r="BH294" s="203">
        <f t="shared" si="27"/>
        <v>0</v>
      </c>
      <c r="BI294" s="203">
        <f t="shared" si="28"/>
        <v>0</v>
      </c>
      <c r="BJ294" s="107" t="s">
        <v>85</v>
      </c>
      <c r="BK294" s="203">
        <f t="shared" si="29"/>
        <v>0</v>
      </c>
      <c r="BL294" s="107" t="s">
        <v>136</v>
      </c>
      <c r="BM294" s="202" t="s">
        <v>531</v>
      </c>
    </row>
    <row r="295" spans="2:65" s="116" customFormat="1" ht="16.5" customHeight="1">
      <c r="B295" s="117"/>
      <c r="C295" s="192" t="s">
        <v>532</v>
      </c>
      <c r="D295" s="192" t="s">
        <v>131</v>
      </c>
      <c r="E295" s="193" t="s">
        <v>533</v>
      </c>
      <c r="F295" s="194" t="s">
        <v>534</v>
      </c>
      <c r="G295" s="195" t="s">
        <v>140</v>
      </c>
      <c r="H295" s="196">
        <v>440</v>
      </c>
      <c r="I295" s="69">
        <v>0</v>
      </c>
      <c r="J295" s="197">
        <f t="shared" si="20"/>
        <v>0</v>
      </c>
      <c r="K295" s="194" t="s">
        <v>135</v>
      </c>
      <c r="L295" s="117"/>
      <c r="M295" s="198" t="s">
        <v>1</v>
      </c>
      <c r="N295" s="199" t="s">
        <v>42</v>
      </c>
      <c r="O295" s="200">
        <v>0.013</v>
      </c>
      <c r="P295" s="200">
        <f t="shared" si="21"/>
        <v>5.72</v>
      </c>
      <c r="Q295" s="200">
        <v>0</v>
      </c>
      <c r="R295" s="200">
        <f t="shared" si="22"/>
        <v>0</v>
      </c>
      <c r="S295" s="200">
        <v>0.02</v>
      </c>
      <c r="T295" s="201">
        <f t="shared" si="23"/>
        <v>8.8</v>
      </c>
      <c r="AR295" s="202" t="s">
        <v>136</v>
      </c>
      <c r="AT295" s="202" t="s">
        <v>131</v>
      </c>
      <c r="AU295" s="202" t="s">
        <v>87</v>
      </c>
      <c r="AY295" s="107" t="s">
        <v>129</v>
      </c>
      <c r="BE295" s="203">
        <f t="shared" si="24"/>
        <v>0</v>
      </c>
      <c r="BF295" s="203">
        <f t="shared" si="25"/>
        <v>0</v>
      </c>
      <c r="BG295" s="203">
        <f t="shared" si="26"/>
        <v>0</v>
      </c>
      <c r="BH295" s="203">
        <f t="shared" si="27"/>
        <v>0</v>
      </c>
      <c r="BI295" s="203">
        <f t="shared" si="28"/>
        <v>0</v>
      </c>
      <c r="BJ295" s="107" t="s">
        <v>85</v>
      </c>
      <c r="BK295" s="203">
        <f t="shared" si="29"/>
        <v>0</v>
      </c>
      <c r="BL295" s="107" t="s">
        <v>136</v>
      </c>
      <c r="BM295" s="202" t="s">
        <v>535</v>
      </c>
    </row>
    <row r="296" spans="2:65" s="116" customFormat="1" ht="16.5" customHeight="1">
      <c r="B296" s="117"/>
      <c r="C296" s="192" t="s">
        <v>536</v>
      </c>
      <c r="D296" s="192" t="s">
        <v>131</v>
      </c>
      <c r="E296" s="193" t="s">
        <v>537</v>
      </c>
      <c r="F296" s="194" t="s">
        <v>538</v>
      </c>
      <c r="G296" s="195" t="s">
        <v>214</v>
      </c>
      <c r="H296" s="196">
        <v>4.4</v>
      </c>
      <c r="I296" s="69">
        <v>0</v>
      </c>
      <c r="J296" s="197">
        <f t="shared" si="20"/>
        <v>0</v>
      </c>
      <c r="K296" s="194" t="s">
        <v>135</v>
      </c>
      <c r="L296" s="117"/>
      <c r="M296" s="198" t="s">
        <v>1</v>
      </c>
      <c r="N296" s="199" t="s">
        <v>42</v>
      </c>
      <c r="O296" s="200">
        <v>0.124</v>
      </c>
      <c r="P296" s="200">
        <f t="shared" si="21"/>
        <v>0.5456000000000001</v>
      </c>
      <c r="Q296" s="200">
        <v>0</v>
      </c>
      <c r="R296" s="200">
        <f t="shared" si="22"/>
        <v>0</v>
      </c>
      <c r="S296" s="200">
        <v>0</v>
      </c>
      <c r="T296" s="201">
        <f t="shared" si="23"/>
        <v>0</v>
      </c>
      <c r="AR296" s="202" t="s">
        <v>136</v>
      </c>
      <c r="AT296" s="202" t="s">
        <v>131</v>
      </c>
      <c r="AU296" s="202" t="s">
        <v>87</v>
      </c>
      <c r="AY296" s="107" t="s">
        <v>129</v>
      </c>
      <c r="BE296" s="203">
        <f t="shared" si="24"/>
        <v>0</v>
      </c>
      <c r="BF296" s="203">
        <f t="shared" si="25"/>
        <v>0</v>
      </c>
      <c r="BG296" s="203">
        <f t="shared" si="26"/>
        <v>0</v>
      </c>
      <c r="BH296" s="203">
        <f t="shared" si="27"/>
        <v>0</v>
      </c>
      <c r="BI296" s="203">
        <f t="shared" si="28"/>
        <v>0</v>
      </c>
      <c r="BJ296" s="107" t="s">
        <v>85</v>
      </c>
      <c r="BK296" s="203">
        <f t="shared" si="29"/>
        <v>0</v>
      </c>
      <c r="BL296" s="107" t="s">
        <v>136</v>
      </c>
      <c r="BM296" s="202" t="s">
        <v>539</v>
      </c>
    </row>
    <row r="297" spans="2:65" s="116" customFormat="1" ht="24" customHeight="1">
      <c r="B297" s="117"/>
      <c r="C297" s="192" t="s">
        <v>540</v>
      </c>
      <c r="D297" s="192" t="s">
        <v>131</v>
      </c>
      <c r="E297" s="193" t="s">
        <v>541</v>
      </c>
      <c r="F297" s="194" t="s">
        <v>542</v>
      </c>
      <c r="G297" s="195" t="s">
        <v>140</v>
      </c>
      <c r="H297" s="196">
        <v>16.6</v>
      </c>
      <c r="I297" s="69">
        <v>0</v>
      </c>
      <c r="J297" s="197">
        <f t="shared" si="20"/>
        <v>0</v>
      </c>
      <c r="K297" s="194" t="s">
        <v>135</v>
      </c>
      <c r="L297" s="117"/>
      <c r="M297" s="198" t="s">
        <v>1</v>
      </c>
      <c r="N297" s="199" t="s">
        <v>42</v>
      </c>
      <c r="O297" s="200">
        <v>0.22</v>
      </c>
      <c r="P297" s="200">
        <f t="shared" si="21"/>
        <v>3.652</v>
      </c>
      <c r="Q297" s="200">
        <v>0</v>
      </c>
      <c r="R297" s="200">
        <f t="shared" si="22"/>
        <v>0</v>
      </c>
      <c r="S297" s="200">
        <v>0</v>
      </c>
      <c r="T297" s="201">
        <f t="shared" si="23"/>
        <v>0</v>
      </c>
      <c r="AR297" s="202" t="s">
        <v>136</v>
      </c>
      <c r="AT297" s="202" t="s">
        <v>131</v>
      </c>
      <c r="AU297" s="202" t="s">
        <v>87</v>
      </c>
      <c r="AY297" s="107" t="s">
        <v>129</v>
      </c>
      <c r="BE297" s="203">
        <f t="shared" si="24"/>
        <v>0</v>
      </c>
      <c r="BF297" s="203">
        <f t="shared" si="25"/>
        <v>0</v>
      </c>
      <c r="BG297" s="203">
        <f t="shared" si="26"/>
        <v>0</v>
      </c>
      <c r="BH297" s="203">
        <f t="shared" si="27"/>
        <v>0</v>
      </c>
      <c r="BI297" s="203">
        <f t="shared" si="28"/>
        <v>0</v>
      </c>
      <c r="BJ297" s="107" t="s">
        <v>85</v>
      </c>
      <c r="BK297" s="203">
        <f t="shared" si="29"/>
        <v>0</v>
      </c>
      <c r="BL297" s="107" t="s">
        <v>136</v>
      </c>
      <c r="BM297" s="202" t="s">
        <v>543</v>
      </c>
    </row>
    <row r="298" spans="2:63" s="180" customFormat="1" ht="22.9" customHeight="1">
      <c r="B298" s="179"/>
      <c r="D298" s="181" t="s">
        <v>76</v>
      </c>
      <c r="E298" s="190" t="s">
        <v>544</v>
      </c>
      <c r="F298" s="190" t="s">
        <v>545</v>
      </c>
      <c r="I298" s="243"/>
      <c r="J298" s="191">
        <f>BK298</f>
        <v>0</v>
      </c>
      <c r="L298" s="179"/>
      <c r="M298" s="184"/>
      <c r="N298" s="185"/>
      <c r="O298" s="185"/>
      <c r="P298" s="186">
        <f>SUM(P299:P316)</f>
        <v>182.58272</v>
      </c>
      <c r="Q298" s="185"/>
      <c r="R298" s="186">
        <f>SUM(R299:R316)</f>
        <v>0</v>
      </c>
      <c r="S298" s="185"/>
      <c r="T298" s="187">
        <f>SUM(T299:T316)</f>
        <v>0</v>
      </c>
      <c r="AR298" s="181" t="s">
        <v>85</v>
      </c>
      <c r="AT298" s="188" t="s">
        <v>76</v>
      </c>
      <c r="AU298" s="188" t="s">
        <v>85</v>
      </c>
      <c r="AY298" s="181" t="s">
        <v>129</v>
      </c>
      <c r="BK298" s="189">
        <f>SUM(BK299:BK316)</f>
        <v>0</v>
      </c>
    </row>
    <row r="299" spans="2:65" s="116" customFormat="1" ht="24" customHeight="1">
      <c r="B299" s="117"/>
      <c r="C299" s="192" t="s">
        <v>546</v>
      </c>
      <c r="D299" s="192" t="s">
        <v>131</v>
      </c>
      <c r="E299" s="193" t="s">
        <v>547</v>
      </c>
      <c r="F299" s="194" t="s">
        <v>548</v>
      </c>
      <c r="G299" s="195" t="s">
        <v>244</v>
      </c>
      <c r="H299" s="196">
        <v>88</v>
      </c>
      <c r="I299" s="69">
        <v>0</v>
      </c>
      <c r="J299" s="197">
        <f>ROUND(I299*H299,2)</f>
        <v>0</v>
      </c>
      <c r="K299" s="194" t="s">
        <v>135</v>
      </c>
      <c r="L299" s="117"/>
      <c r="M299" s="198" t="s">
        <v>1</v>
      </c>
      <c r="N299" s="199" t="s">
        <v>42</v>
      </c>
      <c r="O299" s="200">
        <v>0.63</v>
      </c>
      <c r="P299" s="200">
        <f>O299*H299</f>
        <v>55.44</v>
      </c>
      <c r="Q299" s="200">
        <v>0</v>
      </c>
      <c r="R299" s="200">
        <f>Q299*H299</f>
        <v>0</v>
      </c>
      <c r="S299" s="200">
        <v>0</v>
      </c>
      <c r="T299" s="201">
        <f>S299*H299</f>
        <v>0</v>
      </c>
      <c r="AR299" s="202" t="s">
        <v>136</v>
      </c>
      <c r="AT299" s="202" t="s">
        <v>131</v>
      </c>
      <c r="AU299" s="202" t="s">
        <v>87</v>
      </c>
      <c r="AY299" s="107" t="s">
        <v>129</v>
      </c>
      <c r="BE299" s="203">
        <f>IF(N299="základní",J299,0)</f>
        <v>0</v>
      </c>
      <c r="BF299" s="203">
        <f>IF(N299="snížená",J299,0)</f>
        <v>0</v>
      </c>
      <c r="BG299" s="203">
        <f>IF(N299="zákl. přenesená",J299,0)</f>
        <v>0</v>
      </c>
      <c r="BH299" s="203">
        <f>IF(N299="sníž. přenesená",J299,0)</f>
        <v>0</v>
      </c>
      <c r="BI299" s="203">
        <f>IF(N299="nulová",J299,0)</f>
        <v>0</v>
      </c>
      <c r="BJ299" s="107" t="s">
        <v>85</v>
      </c>
      <c r="BK299" s="203">
        <f>ROUND(I299*H299,2)</f>
        <v>0</v>
      </c>
      <c r="BL299" s="107" t="s">
        <v>136</v>
      </c>
      <c r="BM299" s="202" t="s">
        <v>549</v>
      </c>
    </row>
    <row r="300" spans="2:65" s="116" customFormat="1" ht="16.5" customHeight="1">
      <c r="B300" s="117"/>
      <c r="C300" s="192" t="s">
        <v>550</v>
      </c>
      <c r="D300" s="192" t="s">
        <v>131</v>
      </c>
      <c r="E300" s="193" t="s">
        <v>551</v>
      </c>
      <c r="F300" s="194" t="s">
        <v>552</v>
      </c>
      <c r="G300" s="195" t="s">
        <v>244</v>
      </c>
      <c r="H300" s="196">
        <v>110.764</v>
      </c>
      <c r="I300" s="69">
        <v>0</v>
      </c>
      <c r="J300" s="197">
        <f>ROUND(I300*H300,2)</f>
        <v>0</v>
      </c>
      <c r="K300" s="194" t="s">
        <v>135</v>
      </c>
      <c r="L300" s="117"/>
      <c r="M300" s="198" t="s">
        <v>1</v>
      </c>
      <c r="N300" s="199" t="s">
        <v>42</v>
      </c>
      <c r="O300" s="200">
        <v>0.03</v>
      </c>
      <c r="P300" s="200">
        <f>O300*H300</f>
        <v>3.32292</v>
      </c>
      <c r="Q300" s="200">
        <v>0</v>
      </c>
      <c r="R300" s="200">
        <f>Q300*H300</f>
        <v>0</v>
      </c>
      <c r="S300" s="200">
        <v>0</v>
      </c>
      <c r="T300" s="201">
        <f>S300*H300</f>
        <v>0</v>
      </c>
      <c r="AR300" s="202" t="s">
        <v>136</v>
      </c>
      <c r="AT300" s="202" t="s">
        <v>131</v>
      </c>
      <c r="AU300" s="202" t="s">
        <v>87</v>
      </c>
      <c r="AY300" s="107" t="s">
        <v>129</v>
      </c>
      <c r="BE300" s="203">
        <f>IF(N300="základní",J300,0)</f>
        <v>0</v>
      </c>
      <c r="BF300" s="203">
        <f>IF(N300="snížená",J300,0)</f>
        <v>0</v>
      </c>
      <c r="BG300" s="203">
        <f>IF(N300="zákl. přenesená",J300,0)</f>
        <v>0</v>
      </c>
      <c r="BH300" s="203">
        <f>IF(N300="sníž. přenesená",J300,0)</f>
        <v>0</v>
      </c>
      <c r="BI300" s="203">
        <f>IF(N300="nulová",J300,0)</f>
        <v>0</v>
      </c>
      <c r="BJ300" s="107" t="s">
        <v>85</v>
      </c>
      <c r="BK300" s="203">
        <f>ROUND(I300*H300,2)</f>
        <v>0</v>
      </c>
      <c r="BL300" s="107" t="s">
        <v>136</v>
      </c>
      <c r="BM300" s="202" t="s">
        <v>553</v>
      </c>
    </row>
    <row r="301" spans="2:51" s="205" customFormat="1" ht="12">
      <c r="B301" s="204"/>
      <c r="D301" s="206" t="s">
        <v>142</v>
      </c>
      <c r="E301" s="207" t="s">
        <v>1</v>
      </c>
      <c r="F301" s="208" t="s">
        <v>554</v>
      </c>
      <c r="H301" s="209">
        <v>82.2</v>
      </c>
      <c r="I301" s="241"/>
      <c r="L301" s="204"/>
      <c r="M301" s="210"/>
      <c r="N301" s="211"/>
      <c r="O301" s="211"/>
      <c r="P301" s="211"/>
      <c r="Q301" s="211"/>
      <c r="R301" s="211"/>
      <c r="S301" s="211"/>
      <c r="T301" s="212"/>
      <c r="AT301" s="207" t="s">
        <v>142</v>
      </c>
      <c r="AU301" s="207" t="s">
        <v>87</v>
      </c>
      <c r="AV301" s="205" t="s">
        <v>87</v>
      </c>
      <c r="AW301" s="205" t="s">
        <v>34</v>
      </c>
      <c r="AX301" s="205" t="s">
        <v>77</v>
      </c>
      <c r="AY301" s="207" t="s">
        <v>129</v>
      </c>
    </row>
    <row r="302" spans="2:51" s="205" customFormat="1" ht="12">
      <c r="B302" s="204"/>
      <c r="D302" s="206" t="s">
        <v>142</v>
      </c>
      <c r="E302" s="207" t="s">
        <v>1</v>
      </c>
      <c r="F302" s="208" t="s">
        <v>555</v>
      </c>
      <c r="H302" s="209">
        <v>19.52</v>
      </c>
      <c r="I302" s="241"/>
      <c r="L302" s="204"/>
      <c r="M302" s="210"/>
      <c r="N302" s="211"/>
      <c r="O302" s="211"/>
      <c r="P302" s="211"/>
      <c r="Q302" s="211"/>
      <c r="R302" s="211"/>
      <c r="S302" s="211"/>
      <c r="T302" s="212"/>
      <c r="AT302" s="207" t="s">
        <v>142</v>
      </c>
      <c r="AU302" s="207" t="s">
        <v>87</v>
      </c>
      <c r="AV302" s="205" t="s">
        <v>87</v>
      </c>
      <c r="AW302" s="205" t="s">
        <v>34</v>
      </c>
      <c r="AX302" s="205" t="s">
        <v>77</v>
      </c>
      <c r="AY302" s="207" t="s">
        <v>129</v>
      </c>
    </row>
    <row r="303" spans="2:51" s="205" customFormat="1" ht="12">
      <c r="B303" s="204"/>
      <c r="D303" s="206" t="s">
        <v>142</v>
      </c>
      <c r="E303" s="207" t="s">
        <v>1</v>
      </c>
      <c r="F303" s="208" t="s">
        <v>556</v>
      </c>
      <c r="H303" s="209">
        <v>8.12</v>
      </c>
      <c r="I303" s="241"/>
      <c r="L303" s="204"/>
      <c r="M303" s="210"/>
      <c r="N303" s="211"/>
      <c r="O303" s="211"/>
      <c r="P303" s="211"/>
      <c r="Q303" s="211"/>
      <c r="R303" s="211"/>
      <c r="S303" s="211"/>
      <c r="T303" s="212"/>
      <c r="AT303" s="207" t="s">
        <v>142</v>
      </c>
      <c r="AU303" s="207" t="s">
        <v>87</v>
      </c>
      <c r="AV303" s="205" t="s">
        <v>87</v>
      </c>
      <c r="AW303" s="205" t="s">
        <v>34</v>
      </c>
      <c r="AX303" s="205" t="s">
        <v>77</v>
      </c>
      <c r="AY303" s="207" t="s">
        <v>129</v>
      </c>
    </row>
    <row r="304" spans="2:51" s="205" customFormat="1" ht="12">
      <c r="B304" s="204"/>
      <c r="D304" s="206" t="s">
        <v>142</v>
      </c>
      <c r="E304" s="207" t="s">
        <v>1</v>
      </c>
      <c r="F304" s="208" t="s">
        <v>557</v>
      </c>
      <c r="H304" s="209">
        <v>0.924</v>
      </c>
      <c r="I304" s="241"/>
      <c r="L304" s="204"/>
      <c r="M304" s="210"/>
      <c r="N304" s="211"/>
      <c r="O304" s="211"/>
      <c r="P304" s="211"/>
      <c r="Q304" s="211"/>
      <c r="R304" s="211"/>
      <c r="S304" s="211"/>
      <c r="T304" s="212"/>
      <c r="AT304" s="207" t="s">
        <v>142</v>
      </c>
      <c r="AU304" s="207" t="s">
        <v>87</v>
      </c>
      <c r="AV304" s="205" t="s">
        <v>87</v>
      </c>
      <c r="AW304" s="205" t="s">
        <v>34</v>
      </c>
      <c r="AX304" s="205" t="s">
        <v>77</v>
      </c>
      <c r="AY304" s="207" t="s">
        <v>129</v>
      </c>
    </row>
    <row r="305" spans="2:51" s="214" customFormat="1" ht="12">
      <c r="B305" s="213"/>
      <c r="D305" s="206" t="s">
        <v>142</v>
      </c>
      <c r="E305" s="215" t="s">
        <v>1</v>
      </c>
      <c r="F305" s="216" t="s">
        <v>151</v>
      </c>
      <c r="H305" s="217">
        <v>110.76400000000001</v>
      </c>
      <c r="I305" s="242"/>
      <c r="L305" s="213"/>
      <c r="M305" s="218"/>
      <c r="N305" s="219"/>
      <c r="O305" s="219"/>
      <c r="P305" s="219"/>
      <c r="Q305" s="219"/>
      <c r="R305" s="219"/>
      <c r="S305" s="219"/>
      <c r="T305" s="220"/>
      <c r="AT305" s="215" t="s">
        <v>142</v>
      </c>
      <c r="AU305" s="215" t="s">
        <v>87</v>
      </c>
      <c r="AV305" s="214" t="s">
        <v>136</v>
      </c>
      <c r="AW305" s="214" t="s">
        <v>34</v>
      </c>
      <c r="AX305" s="214" t="s">
        <v>85</v>
      </c>
      <c r="AY305" s="215" t="s">
        <v>129</v>
      </c>
    </row>
    <row r="306" spans="2:65" s="116" customFormat="1" ht="24" customHeight="1">
      <c r="B306" s="117"/>
      <c r="C306" s="192" t="s">
        <v>558</v>
      </c>
      <c r="D306" s="192" t="s">
        <v>131</v>
      </c>
      <c r="E306" s="193" t="s">
        <v>559</v>
      </c>
      <c r="F306" s="194" t="s">
        <v>560</v>
      </c>
      <c r="G306" s="195" t="s">
        <v>244</v>
      </c>
      <c r="H306" s="196">
        <v>333</v>
      </c>
      <c r="I306" s="69">
        <v>0</v>
      </c>
      <c r="J306" s="197">
        <f>ROUND(I306*H306,2)</f>
        <v>0</v>
      </c>
      <c r="K306" s="194" t="s">
        <v>135</v>
      </c>
      <c r="L306" s="117"/>
      <c r="M306" s="198" t="s">
        <v>1</v>
      </c>
      <c r="N306" s="199" t="s">
        <v>42</v>
      </c>
      <c r="O306" s="200">
        <v>0.002</v>
      </c>
      <c r="P306" s="200">
        <f>O306*H306</f>
        <v>0.666</v>
      </c>
      <c r="Q306" s="200">
        <v>0</v>
      </c>
      <c r="R306" s="200">
        <f>Q306*H306</f>
        <v>0</v>
      </c>
      <c r="S306" s="200">
        <v>0</v>
      </c>
      <c r="T306" s="201">
        <f>S306*H306</f>
        <v>0</v>
      </c>
      <c r="AR306" s="202" t="s">
        <v>136</v>
      </c>
      <c r="AT306" s="202" t="s">
        <v>131</v>
      </c>
      <c r="AU306" s="202" t="s">
        <v>87</v>
      </c>
      <c r="AY306" s="107" t="s">
        <v>129</v>
      </c>
      <c r="BE306" s="203">
        <f>IF(N306="základní",J306,0)</f>
        <v>0</v>
      </c>
      <c r="BF306" s="203">
        <f>IF(N306="snížená",J306,0)</f>
        <v>0</v>
      </c>
      <c r="BG306" s="203">
        <f>IF(N306="zákl. přenesená",J306,0)</f>
        <v>0</v>
      </c>
      <c r="BH306" s="203">
        <f>IF(N306="sníž. přenesená",J306,0)</f>
        <v>0</v>
      </c>
      <c r="BI306" s="203">
        <f>IF(N306="nulová",J306,0)</f>
        <v>0</v>
      </c>
      <c r="BJ306" s="107" t="s">
        <v>85</v>
      </c>
      <c r="BK306" s="203">
        <f>ROUND(I306*H306,2)</f>
        <v>0</v>
      </c>
      <c r="BL306" s="107" t="s">
        <v>136</v>
      </c>
      <c r="BM306" s="202" t="s">
        <v>561</v>
      </c>
    </row>
    <row r="307" spans="2:51" s="205" customFormat="1" ht="12">
      <c r="B307" s="204"/>
      <c r="D307" s="206" t="s">
        <v>142</v>
      </c>
      <c r="E307" s="207" t="s">
        <v>1</v>
      </c>
      <c r="F307" s="208" t="s">
        <v>562</v>
      </c>
      <c r="H307" s="209">
        <v>333</v>
      </c>
      <c r="I307" s="241"/>
      <c r="L307" s="204"/>
      <c r="M307" s="210"/>
      <c r="N307" s="211"/>
      <c r="O307" s="211"/>
      <c r="P307" s="211"/>
      <c r="Q307" s="211"/>
      <c r="R307" s="211"/>
      <c r="S307" s="211"/>
      <c r="T307" s="212"/>
      <c r="AT307" s="207" t="s">
        <v>142</v>
      </c>
      <c r="AU307" s="207" t="s">
        <v>87</v>
      </c>
      <c r="AV307" s="205" t="s">
        <v>87</v>
      </c>
      <c r="AW307" s="205" t="s">
        <v>34</v>
      </c>
      <c r="AX307" s="205" t="s">
        <v>85</v>
      </c>
      <c r="AY307" s="207" t="s">
        <v>129</v>
      </c>
    </row>
    <row r="308" spans="2:65" s="116" customFormat="1" ht="16.5" customHeight="1">
      <c r="B308" s="117"/>
      <c r="C308" s="192" t="s">
        <v>563</v>
      </c>
      <c r="D308" s="192" t="s">
        <v>131</v>
      </c>
      <c r="E308" s="193" t="s">
        <v>564</v>
      </c>
      <c r="F308" s="194" t="s">
        <v>565</v>
      </c>
      <c r="G308" s="195" t="s">
        <v>244</v>
      </c>
      <c r="H308" s="196">
        <v>145.4</v>
      </c>
      <c r="I308" s="69">
        <v>0</v>
      </c>
      <c r="J308" s="197">
        <f>ROUND(I308*H308,2)</f>
        <v>0</v>
      </c>
      <c r="K308" s="194" t="s">
        <v>135</v>
      </c>
      <c r="L308" s="117"/>
      <c r="M308" s="198" t="s">
        <v>1</v>
      </c>
      <c r="N308" s="199" t="s">
        <v>42</v>
      </c>
      <c r="O308" s="200">
        <v>0.835</v>
      </c>
      <c r="P308" s="200">
        <f>O308*H308</f>
        <v>121.409</v>
      </c>
      <c r="Q308" s="200">
        <v>0</v>
      </c>
      <c r="R308" s="200">
        <f>Q308*H308</f>
        <v>0</v>
      </c>
      <c r="S308" s="200">
        <v>0</v>
      </c>
      <c r="T308" s="201">
        <f>S308*H308</f>
        <v>0</v>
      </c>
      <c r="AR308" s="202" t="s">
        <v>136</v>
      </c>
      <c r="AT308" s="202" t="s">
        <v>131</v>
      </c>
      <c r="AU308" s="202" t="s">
        <v>87</v>
      </c>
      <c r="AY308" s="107" t="s">
        <v>129</v>
      </c>
      <c r="BE308" s="203">
        <f>IF(N308="základní",J308,0)</f>
        <v>0</v>
      </c>
      <c r="BF308" s="203">
        <f>IF(N308="snížená",J308,0)</f>
        <v>0</v>
      </c>
      <c r="BG308" s="203">
        <f>IF(N308="zákl. přenesená",J308,0)</f>
        <v>0</v>
      </c>
      <c r="BH308" s="203">
        <f>IF(N308="sníž. přenesená",J308,0)</f>
        <v>0</v>
      </c>
      <c r="BI308" s="203">
        <f>IF(N308="nulová",J308,0)</f>
        <v>0</v>
      </c>
      <c r="BJ308" s="107" t="s">
        <v>85</v>
      </c>
      <c r="BK308" s="203">
        <f>ROUND(I308*H308,2)</f>
        <v>0</v>
      </c>
      <c r="BL308" s="107" t="s">
        <v>136</v>
      </c>
      <c r="BM308" s="202" t="s">
        <v>566</v>
      </c>
    </row>
    <row r="309" spans="2:51" s="205" customFormat="1" ht="12">
      <c r="B309" s="204"/>
      <c r="D309" s="206" t="s">
        <v>142</v>
      </c>
      <c r="E309" s="207" t="s">
        <v>1</v>
      </c>
      <c r="F309" s="208" t="s">
        <v>567</v>
      </c>
      <c r="H309" s="209">
        <v>145.4</v>
      </c>
      <c r="I309" s="241"/>
      <c r="L309" s="204"/>
      <c r="M309" s="210"/>
      <c r="N309" s="211"/>
      <c r="O309" s="211"/>
      <c r="P309" s="211"/>
      <c r="Q309" s="211"/>
      <c r="R309" s="211"/>
      <c r="S309" s="211"/>
      <c r="T309" s="212"/>
      <c r="AT309" s="207" t="s">
        <v>142</v>
      </c>
      <c r="AU309" s="207" t="s">
        <v>87</v>
      </c>
      <c r="AV309" s="205" t="s">
        <v>87</v>
      </c>
      <c r="AW309" s="205" t="s">
        <v>34</v>
      </c>
      <c r="AX309" s="205" t="s">
        <v>85</v>
      </c>
      <c r="AY309" s="207" t="s">
        <v>129</v>
      </c>
    </row>
    <row r="310" spans="2:65" s="116" customFormat="1" ht="24" customHeight="1">
      <c r="B310" s="117"/>
      <c r="C310" s="192" t="s">
        <v>568</v>
      </c>
      <c r="D310" s="192" t="s">
        <v>131</v>
      </c>
      <c r="E310" s="193" t="s">
        <v>569</v>
      </c>
      <c r="F310" s="194" t="s">
        <v>570</v>
      </c>
      <c r="G310" s="195" t="s">
        <v>244</v>
      </c>
      <c r="H310" s="196">
        <v>436.2</v>
      </c>
      <c r="I310" s="69">
        <v>0</v>
      </c>
      <c r="J310" s="197">
        <f>ROUND(I310*H310,2)</f>
        <v>0</v>
      </c>
      <c r="K310" s="194" t="s">
        <v>135</v>
      </c>
      <c r="L310" s="117"/>
      <c r="M310" s="198" t="s">
        <v>1</v>
      </c>
      <c r="N310" s="199" t="s">
        <v>42</v>
      </c>
      <c r="O310" s="200">
        <v>0.004</v>
      </c>
      <c r="P310" s="200">
        <f>O310*H310</f>
        <v>1.7448</v>
      </c>
      <c r="Q310" s="200">
        <v>0</v>
      </c>
      <c r="R310" s="200">
        <f>Q310*H310</f>
        <v>0</v>
      </c>
      <c r="S310" s="200">
        <v>0</v>
      </c>
      <c r="T310" s="201">
        <f>S310*H310</f>
        <v>0</v>
      </c>
      <c r="AR310" s="202" t="s">
        <v>136</v>
      </c>
      <c r="AT310" s="202" t="s">
        <v>131</v>
      </c>
      <c r="AU310" s="202" t="s">
        <v>87</v>
      </c>
      <c r="AY310" s="107" t="s">
        <v>129</v>
      </c>
      <c r="BE310" s="203">
        <f>IF(N310="základní",J310,0)</f>
        <v>0</v>
      </c>
      <c r="BF310" s="203">
        <f>IF(N310="snížená",J310,0)</f>
        <v>0</v>
      </c>
      <c r="BG310" s="203">
        <f>IF(N310="zákl. přenesená",J310,0)</f>
        <v>0</v>
      </c>
      <c r="BH310" s="203">
        <f>IF(N310="sníž. přenesená",J310,0)</f>
        <v>0</v>
      </c>
      <c r="BI310" s="203">
        <f>IF(N310="nulová",J310,0)</f>
        <v>0</v>
      </c>
      <c r="BJ310" s="107" t="s">
        <v>85</v>
      </c>
      <c r="BK310" s="203">
        <f>ROUND(I310*H310,2)</f>
        <v>0</v>
      </c>
      <c r="BL310" s="107" t="s">
        <v>136</v>
      </c>
      <c r="BM310" s="202" t="s">
        <v>571</v>
      </c>
    </row>
    <row r="311" spans="2:51" s="205" customFormat="1" ht="12">
      <c r="B311" s="204"/>
      <c r="D311" s="206" t="s">
        <v>142</v>
      </c>
      <c r="E311" s="207" t="s">
        <v>1</v>
      </c>
      <c r="F311" s="208" t="s">
        <v>572</v>
      </c>
      <c r="H311" s="209">
        <v>436.2</v>
      </c>
      <c r="I311" s="241"/>
      <c r="L311" s="204"/>
      <c r="M311" s="210"/>
      <c r="N311" s="211"/>
      <c r="O311" s="211"/>
      <c r="P311" s="211"/>
      <c r="Q311" s="211"/>
      <c r="R311" s="211"/>
      <c r="S311" s="211"/>
      <c r="T311" s="212"/>
      <c r="AT311" s="207" t="s">
        <v>142</v>
      </c>
      <c r="AU311" s="207" t="s">
        <v>87</v>
      </c>
      <c r="AV311" s="205" t="s">
        <v>87</v>
      </c>
      <c r="AW311" s="205" t="s">
        <v>34</v>
      </c>
      <c r="AX311" s="205" t="s">
        <v>85</v>
      </c>
      <c r="AY311" s="207" t="s">
        <v>129</v>
      </c>
    </row>
    <row r="312" spans="2:65" s="116" customFormat="1" ht="24" customHeight="1">
      <c r="B312" s="117"/>
      <c r="C312" s="192" t="s">
        <v>573</v>
      </c>
      <c r="D312" s="192" t="s">
        <v>131</v>
      </c>
      <c r="E312" s="193" t="s">
        <v>574</v>
      </c>
      <c r="F312" s="194" t="s">
        <v>575</v>
      </c>
      <c r="G312" s="195" t="s">
        <v>244</v>
      </c>
      <c r="H312" s="196">
        <v>164.92</v>
      </c>
      <c r="I312" s="69">
        <v>0</v>
      </c>
      <c r="J312" s="197">
        <f>ROUND(I312*H312,2)</f>
        <v>0</v>
      </c>
      <c r="K312" s="194" t="s">
        <v>135</v>
      </c>
      <c r="L312" s="117"/>
      <c r="M312" s="198" t="s">
        <v>1</v>
      </c>
      <c r="N312" s="199" t="s">
        <v>42</v>
      </c>
      <c r="O312" s="200">
        <v>0</v>
      </c>
      <c r="P312" s="200">
        <f>O312*H312</f>
        <v>0</v>
      </c>
      <c r="Q312" s="200">
        <v>0</v>
      </c>
      <c r="R312" s="200">
        <f>Q312*H312</f>
        <v>0</v>
      </c>
      <c r="S312" s="200">
        <v>0</v>
      </c>
      <c r="T312" s="201">
        <f>S312*H312</f>
        <v>0</v>
      </c>
      <c r="AR312" s="202" t="s">
        <v>136</v>
      </c>
      <c r="AT312" s="202" t="s">
        <v>131</v>
      </c>
      <c r="AU312" s="202" t="s">
        <v>87</v>
      </c>
      <c r="AY312" s="107" t="s">
        <v>129</v>
      </c>
      <c r="BE312" s="203">
        <f>IF(N312="základní",J312,0)</f>
        <v>0</v>
      </c>
      <c r="BF312" s="203">
        <f>IF(N312="snížená",J312,0)</f>
        <v>0</v>
      </c>
      <c r="BG312" s="203">
        <f>IF(N312="zákl. přenesená",J312,0)</f>
        <v>0</v>
      </c>
      <c r="BH312" s="203">
        <f>IF(N312="sníž. přenesená",J312,0)</f>
        <v>0</v>
      </c>
      <c r="BI312" s="203">
        <f>IF(N312="nulová",J312,0)</f>
        <v>0</v>
      </c>
      <c r="BJ312" s="107" t="s">
        <v>85</v>
      </c>
      <c r="BK312" s="203">
        <f>ROUND(I312*H312,2)</f>
        <v>0</v>
      </c>
      <c r="BL312" s="107" t="s">
        <v>136</v>
      </c>
      <c r="BM312" s="202" t="s">
        <v>576</v>
      </c>
    </row>
    <row r="313" spans="2:51" s="205" customFormat="1" ht="12">
      <c r="B313" s="204"/>
      <c r="D313" s="206" t="s">
        <v>142</v>
      </c>
      <c r="E313" s="207" t="s">
        <v>1</v>
      </c>
      <c r="F313" s="208" t="s">
        <v>577</v>
      </c>
      <c r="H313" s="209">
        <v>164.92</v>
      </c>
      <c r="I313" s="241"/>
      <c r="L313" s="204"/>
      <c r="M313" s="210"/>
      <c r="N313" s="211"/>
      <c r="O313" s="211"/>
      <c r="P313" s="211"/>
      <c r="Q313" s="211"/>
      <c r="R313" s="211"/>
      <c r="S313" s="211"/>
      <c r="T313" s="212"/>
      <c r="AT313" s="207" t="s">
        <v>142</v>
      </c>
      <c r="AU313" s="207" t="s">
        <v>87</v>
      </c>
      <c r="AV313" s="205" t="s">
        <v>87</v>
      </c>
      <c r="AW313" s="205" t="s">
        <v>34</v>
      </c>
      <c r="AX313" s="205" t="s">
        <v>85</v>
      </c>
      <c r="AY313" s="207" t="s">
        <v>129</v>
      </c>
    </row>
    <row r="314" spans="2:65" s="116" customFormat="1" ht="24" customHeight="1">
      <c r="B314" s="117"/>
      <c r="C314" s="192" t="s">
        <v>578</v>
      </c>
      <c r="D314" s="192" t="s">
        <v>131</v>
      </c>
      <c r="E314" s="193" t="s">
        <v>579</v>
      </c>
      <c r="F314" s="194" t="s">
        <v>580</v>
      </c>
      <c r="G314" s="195" t="s">
        <v>244</v>
      </c>
      <c r="H314" s="196">
        <v>0.924</v>
      </c>
      <c r="I314" s="69">
        <v>0</v>
      </c>
      <c r="J314" s="197">
        <f>ROUND(I314*H314,2)</f>
        <v>0</v>
      </c>
      <c r="K314" s="194" t="s">
        <v>135</v>
      </c>
      <c r="L314" s="117"/>
      <c r="M314" s="198" t="s">
        <v>1</v>
      </c>
      <c r="N314" s="199" t="s">
        <v>42</v>
      </c>
      <c r="O314" s="200">
        <v>0</v>
      </c>
      <c r="P314" s="200">
        <f>O314*H314</f>
        <v>0</v>
      </c>
      <c r="Q314" s="200">
        <v>0</v>
      </c>
      <c r="R314" s="200">
        <f>Q314*H314</f>
        <v>0</v>
      </c>
      <c r="S314" s="200">
        <v>0</v>
      </c>
      <c r="T314" s="201">
        <f>S314*H314</f>
        <v>0</v>
      </c>
      <c r="AR314" s="202" t="s">
        <v>136</v>
      </c>
      <c r="AT314" s="202" t="s">
        <v>131</v>
      </c>
      <c r="AU314" s="202" t="s">
        <v>87</v>
      </c>
      <c r="AY314" s="107" t="s">
        <v>129</v>
      </c>
      <c r="BE314" s="203">
        <f>IF(N314="základní",J314,0)</f>
        <v>0</v>
      </c>
      <c r="BF314" s="203">
        <f>IF(N314="snížená",J314,0)</f>
        <v>0</v>
      </c>
      <c r="BG314" s="203">
        <f>IF(N314="zákl. přenesená",J314,0)</f>
        <v>0</v>
      </c>
      <c r="BH314" s="203">
        <f>IF(N314="sníž. přenesená",J314,0)</f>
        <v>0</v>
      </c>
      <c r="BI314" s="203">
        <f>IF(N314="nulová",J314,0)</f>
        <v>0</v>
      </c>
      <c r="BJ314" s="107" t="s">
        <v>85</v>
      </c>
      <c r="BK314" s="203">
        <f>ROUND(I314*H314,2)</f>
        <v>0</v>
      </c>
      <c r="BL314" s="107" t="s">
        <v>136</v>
      </c>
      <c r="BM314" s="202" t="s">
        <v>581</v>
      </c>
    </row>
    <row r="315" spans="2:65" s="116" customFormat="1" ht="24" customHeight="1">
      <c r="B315" s="117"/>
      <c r="C315" s="192" t="s">
        <v>582</v>
      </c>
      <c r="D315" s="192" t="s">
        <v>131</v>
      </c>
      <c r="E315" s="193" t="s">
        <v>583</v>
      </c>
      <c r="F315" s="194" t="s">
        <v>584</v>
      </c>
      <c r="G315" s="195" t="s">
        <v>244</v>
      </c>
      <c r="H315" s="196">
        <v>90.32</v>
      </c>
      <c r="I315" s="69">
        <v>0</v>
      </c>
      <c r="J315" s="197">
        <f>ROUND(I315*H315,2)</f>
        <v>0</v>
      </c>
      <c r="K315" s="194" t="s">
        <v>135</v>
      </c>
      <c r="L315" s="117"/>
      <c r="M315" s="198" t="s">
        <v>1</v>
      </c>
      <c r="N315" s="199" t="s">
        <v>42</v>
      </c>
      <c r="O315" s="200">
        <v>0</v>
      </c>
      <c r="P315" s="200">
        <f>O315*H315</f>
        <v>0</v>
      </c>
      <c r="Q315" s="200">
        <v>0</v>
      </c>
      <c r="R315" s="200">
        <f>Q315*H315</f>
        <v>0</v>
      </c>
      <c r="S315" s="200">
        <v>0</v>
      </c>
      <c r="T315" s="201">
        <f>S315*H315</f>
        <v>0</v>
      </c>
      <c r="AR315" s="202" t="s">
        <v>136</v>
      </c>
      <c r="AT315" s="202" t="s">
        <v>131</v>
      </c>
      <c r="AU315" s="202" t="s">
        <v>87</v>
      </c>
      <c r="AY315" s="107" t="s">
        <v>129</v>
      </c>
      <c r="BE315" s="203">
        <f>IF(N315="základní",J315,0)</f>
        <v>0</v>
      </c>
      <c r="BF315" s="203">
        <f>IF(N315="snížená",J315,0)</f>
        <v>0</v>
      </c>
      <c r="BG315" s="203">
        <f>IF(N315="zákl. přenesená",J315,0)</f>
        <v>0</v>
      </c>
      <c r="BH315" s="203">
        <f>IF(N315="sníž. přenesená",J315,0)</f>
        <v>0</v>
      </c>
      <c r="BI315" s="203">
        <f>IF(N315="nulová",J315,0)</f>
        <v>0</v>
      </c>
      <c r="BJ315" s="107" t="s">
        <v>85</v>
      </c>
      <c r="BK315" s="203">
        <f>ROUND(I315*H315,2)</f>
        <v>0</v>
      </c>
      <c r="BL315" s="107" t="s">
        <v>136</v>
      </c>
      <c r="BM315" s="202" t="s">
        <v>585</v>
      </c>
    </row>
    <row r="316" spans="2:51" s="205" customFormat="1" ht="12">
      <c r="B316" s="204"/>
      <c r="D316" s="206" t="s">
        <v>142</v>
      </c>
      <c r="E316" s="207" t="s">
        <v>1</v>
      </c>
      <c r="F316" s="208" t="s">
        <v>586</v>
      </c>
      <c r="H316" s="209">
        <v>90.32</v>
      </c>
      <c r="I316" s="241"/>
      <c r="L316" s="204"/>
      <c r="M316" s="210"/>
      <c r="N316" s="211"/>
      <c r="O316" s="211"/>
      <c r="P316" s="211"/>
      <c r="Q316" s="211"/>
      <c r="R316" s="211"/>
      <c r="S316" s="211"/>
      <c r="T316" s="212"/>
      <c r="AT316" s="207" t="s">
        <v>142</v>
      </c>
      <c r="AU316" s="207" t="s">
        <v>87</v>
      </c>
      <c r="AV316" s="205" t="s">
        <v>87</v>
      </c>
      <c r="AW316" s="205" t="s">
        <v>34</v>
      </c>
      <c r="AX316" s="205" t="s">
        <v>85</v>
      </c>
      <c r="AY316" s="207" t="s">
        <v>129</v>
      </c>
    </row>
    <row r="317" spans="2:63" s="180" customFormat="1" ht="22.9" customHeight="1">
      <c r="B317" s="179"/>
      <c r="D317" s="181" t="s">
        <v>76</v>
      </c>
      <c r="E317" s="190" t="s">
        <v>587</v>
      </c>
      <c r="F317" s="190" t="s">
        <v>588</v>
      </c>
      <c r="I317" s="243"/>
      <c r="J317" s="191">
        <f>BK317</f>
        <v>0</v>
      </c>
      <c r="L317" s="179"/>
      <c r="M317" s="184"/>
      <c r="N317" s="185"/>
      <c r="O317" s="185"/>
      <c r="P317" s="186">
        <f>SUM(P318:P319)</f>
        <v>349.45372</v>
      </c>
      <c r="Q317" s="185"/>
      <c r="R317" s="186">
        <f>SUM(R318:R319)</f>
        <v>0</v>
      </c>
      <c r="S317" s="185"/>
      <c r="T317" s="187">
        <f>SUM(T318:T319)</f>
        <v>0</v>
      </c>
      <c r="AR317" s="181" t="s">
        <v>85</v>
      </c>
      <c r="AT317" s="188" t="s">
        <v>76</v>
      </c>
      <c r="AU317" s="188" t="s">
        <v>85</v>
      </c>
      <c r="AY317" s="181" t="s">
        <v>129</v>
      </c>
      <c r="BK317" s="189">
        <f>SUM(BK318:BK319)</f>
        <v>0</v>
      </c>
    </row>
    <row r="318" spans="2:65" s="116" customFormat="1" ht="24" customHeight="1">
      <c r="B318" s="117"/>
      <c r="C318" s="192" t="s">
        <v>589</v>
      </c>
      <c r="D318" s="192" t="s">
        <v>131</v>
      </c>
      <c r="E318" s="193" t="s">
        <v>590</v>
      </c>
      <c r="F318" s="194" t="s">
        <v>591</v>
      </c>
      <c r="G318" s="195" t="s">
        <v>244</v>
      </c>
      <c r="H318" s="196">
        <v>226.918</v>
      </c>
      <c r="I318" s="69">
        <v>0</v>
      </c>
      <c r="J318" s="197">
        <f>ROUND(I318*H318,2)</f>
        <v>0</v>
      </c>
      <c r="K318" s="194" t="s">
        <v>135</v>
      </c>
      <c r="L318" s="117"/>
      <c r="M318" s="198" t="s">
        <v>1</v>
      </c>
      <c r="N318" s="199" t="s">
        <v>42</v>
      </c>
      <c r="O318" s="200">
        <v>1.27</v>
      </c>
      <c r="P318" s="200">
        <f>O318*H318</f>
        <v>288.18586</v>
      </c>
      <c r="Q318" s="200">
        <v>0</v>
      </c>
      <c r="R318" s="200">
        <f>Q318*H318</f>
        <v>0</v>
      </c>
      <c r="S318" s="200">
        <v>0</v>
      </c>
      <c r="T318" s="201">
        <f>S318*H318</f>
        <v>0</v>
      </c>
      <c r="AR318" s="202" t="s">
        <v>136</v>
      </c>
      <c r="AT318" s="202" t="s">
        <v>131</v>
      </c>
      <c r="AU318" s="202" t="s">
        <v>87</v>
      </c>
      <c r="AY318" s="107" t="s">
        <v>129</v>
      </c>
      <c r="BE318" s="203">
        <f>IF(N318="základní",J318,0)</f>
        <v>0</v>
      </c>
      <c r="BF318" s="203">
        <f>IF(N318="snížená",J318,0)</f>
        <v>0</v>
      </c>
      <c r="BG318" s="203">
        <f>IF(N318="zákl. přenesená",J318,0)</f>
        <v>0</v>
      </c>
      <c r="BH318" s="203">
        <f>IF(N318="sníž. přenesená",J318,0)</f>
        <v>0</v>
      </c>
      <c r="BI318" s="203">
        <f>IF(N318="nulová",J318,0)</f>
        <v>0</v>
      </c>
      <c r="BJ318" s="107" t="s">
        <v>85</v>
      </c>
      <c r="BK318" s="203">
        <f>ROUND(I318*H318,2)</f>
        <v>0</v>
      </c>
      <c r="BL318" s="107" t="s">
        <v>136</v>
      </c>
      <c r="BM318" s="202" t="s">
        <v>592</v>
      </c>
    </row>
    <row r="319" spans="2:65" s="116" customFormat="1" ht="24" customHeight="1">
      <c r="B319" s="117"/>
      <c r="C319" s="192" t="s">
        <v>593</v>
      </c>
      <c r="D319" s="192" t="s">
        <v>131</v>
      </c>
      <c r="E319" s="193" t="s">
        <v>594</v>
      </c>
      <c r="F319" s="194" t="s">
        <v>595</v>
      </c>
      <c r="G319" s="195" t="s">
        <v>244</v>
      </c>
      <c r="H319" s="196">
        <v>226.918</v>
      </c>
      <c r="I319" s="69">
        <v>0</v>
      </c>
      <c r="J319" s="197">
        <f>ROUND(I319*H319,2)</f>
        <v>0</v>
      </c>
      <c r="K319" s="194" t="s">
        <v>135</v>
      </c>
      <c r="L319" s="117"/>
      <c r="M319" s="198" t="s">
        <v>1</v>
      </c>
      <c r="N319" s="199" t="s">
        <v>42</v>
      </c>
      <c r="O319" s="200">
        <v>0.27</v>
      </c>
      <c r="P319" s="200">
        <f>O319*H319</f>
        <v>61.267860000000006</v>
      </c>
      <c r="Q319" s="200">
        <v>0</v>
      </c>
      <c r="R319" s="200">
        <f>Q319*H319</f>
        <v>0</v>
      </c>
      <c r="S319" s="200">
        <v>0</v>
      </c>
      <c r="T319" s="201">
        <f>S319*H319</f>
        <v>0</v>
      </c>
      <c r="AR319" s="202" t="s">
        <v>136</v>
      </c>
      <c r="AT319" s="202" t="s">
        <v>131</v>
      </c>
      <c r="AU319" s="202" t="s">
        <v>87</v>
      </c>
      <c r="AY319" s="107" t="s">
        <v>129</v>
      </c>
      <c r="BE319" s="203">
        <f>IF(N319="základní",J319,0)</f>
        <v>0</v>
      </c>
      <c r="BF319" s="203">
        <f>IF(N319="snížená",J319,0)</f>
        <v>0</v>
      </c>
      <c r="BG319" s="203">
        <f>IF(N319="zákl. přenesená",J319,0)</f>
        <v>0</v>
      </c>
      <c r="BH319" s="203">
        <f>IF(N319="sníž. přenesená",J319,0)</f>
        <v>0</v>
      </c>
      <c r="BI319" s="203">
        <f>IF(N319="nulová",J319,0)</f>
        <v>0</v>
      </c>
      <c r="BJ319" s="107" t="s">
        <v>85</v>
      </c>
      <c r="BK319" s="203">
        <f>ROUND(I319*H319,2)</f>
        <v>0</v>
      </c>
      <c r="BL319" s="107" t="s">
        <v>136</v>
      </c>
      <c r="BM319" s="202" t="s">
        <v>596</v>
      </c>
    </row>
    <row r="320" spans="2:63" s="180" customFormat="1" ht="25.9" customHeight="1">
      <c r="B320" s="179"/>
      <c r="D320" s="181" t="s">
        <v>76</v>
      </c>
      <c r="E320" s="182" t="s">
        <v>232</v>
      </c>
      <c r="F320" s="182" t="s">
        <v>597</v>
      </c>
      <c r="I320" s="243"/>
      <c r="J320" s="183">
        <f>BK320</f>
        <v>0</v>
      </c>
      <c r="L320" s="179"/>
      <c r="M320" s="184"/>
      <c r="N320" s="185"/>
      <c r="O320" s="185"/>
      <c r="P320" s="186">
        <f>P321+P323</f>
        <v>6.135999999999999</v>
      </c>
      <c r="Q320" s="185"/>
      <c r="R320" s="186">
        <f>R321+R323</f>
        <v>0.0099</v>
      </c>
      <c r="S320" s="185"/>
      <c r="T320" s="187">
        <f>T321+T323</f>
        <v>0</v>
      </c>
      <c r="AR320" s="181" t="s">
        <v>145</v>
      </c>
      <c r="AT320" s="188" t="s">
        <v>76</v>
      </c>
      <c r="AU320" s="188" t="s">
        <v>77</v>
      </c>
      <c r="AY320" s="181" t="s">
        <v>129</v>
      </c>
      <c r="BK320" s="189">
        <f>BK321+BK323</f>
        <v>0</v>
      </c>
    </row>
    <row r="321" spans="2:63" s="180" customFormat="1" ht="22.9" customHeight="1">
      <c r="B321" s="179"/>
      <c r="D321" s="181" t="s">
        <v>76</v>
      </c>
      <c r="E321" s="190" t="s">
        <v>598</v>
      </c>
      <c r="F321" s="190" t="s">
        <v>599</v>
      </c>
      <c r="I321" s="243"/>
      <c r="J321" s="191">
        <f>BK321</f>
        <v>0</v>
      </c>
      <c r="L321" s="179"/>
      <c r="M321" s="184"/>
      <c r="N321" s="185"/>
      <c r="O321" s="185"/>
      <c r="P321" s="186">
        <f>P322</f>
        <v>1.44</v>
      </c>
      <c r="Q321" s="185"/>
      <c r="R321" s="186">
        <f>R322</f>
        <v>0</v>
      </c>
      <c r="S321" s="185"/>
      <c r="T321" s="187">
        <f>T322</f>
        <v>0</v>
      </c>
      <c r="AR321" s="181" t="s">
        <v>145</v>
      </c>
      <c r="AT321" s="188" t="s">
        <v>76</v>
      </c>
      <c r="AU321" s="188" t="s">
        <v>85</v>
      </c>
      <c r="AY321" s="181" t="s">
        <v>129</v>
      </c>
      <c r="BK321" s="189">
        <f>BK322</f>
        <v>0</v>
      </c>
    </row>
    <row r="322" spans="2:65" s="116" customFormat="1" ht="16.5" customHeight="1">
      <c r="B322" s="117"/>
      <c r="C322" s="192" t="s">
        <v>600</v>
      </c>
      <c r="D322" s="192" t="s">
        <v>131</v>
      </c>
      <c r="E322" s="193" t="s">
        <v>601</v>
      </c>
      <c r="F322" s="194" t="s">
        <v>602</v>
      </c>
      <c r="G322" s="195" t="s">
        <v>214</v>
      </c>
      <c r="H322" s="196">
        <v>18</v>
      </c>
      <c r="I322" s="69">
        <v>0</v>
      </c>
      <c r="J322" s="197">
        <f>ROUND(I322*H322,2)</f>
        <v>0</v>
      </c>
      <c r="K322" s="194" t="s">
        <v>135</v>
      </c>
      <c r="L322" s="117"/>
      <c r="M322" s="198" t="s">
        <v>1</v>
      </c>
      <c r="N322" s="199" t="s">
        <v>42</v>
      </c>
      <c r="O322" s="200">
        <v>0.08</v>
      </c>
      <c r="P322" s="200">
        <f>O322*H322</f>
        <v>1.44</v>
      </c>
      <c r="Q322" s="200">
        <v>0</v>
      </c>
      <c r="R322" s="200">
        <f>Q322*H322</f>
        <v>0</v>
      </c>
      <c r="S322" s="200">
        <v>0</v>
      </c>
      <c r="T322" s="201">
        <f>S322*H322</f>
        <v>0</v>
      </c>
      <c r="AR322" s="202" t="s">
        <v>444</v>
      </c>
      <c r="AT322" s="202" t="s">
        <v>131</v>
      </c>
      <c r="AU322" s="202" t="s">
        <v>87</v>
      </c>
      <c r="AY322" s="107" t="s">
        <v>129</v>
      </c>
      <c r="BE322" s="203">
        <f>IF(N322="základní",J322,0)</f>
        <v>0</v>
      </c>
      <c r="BF322" s="203">
        <f>IF(N322="snížená",J322,0)</f>
        <v>0</v>
      </c>
      <c r="BG322" s="203">
        <f>IF(N322="zákl. přenesená",J322,0)</f>
        <v>0</v>
      </c>
      <c r="BH322" s="203">
        <f>IF(N322="sníž. přenesená",J322,0)</f>
        <v>0</v>
      </c>
      <c r="BI322" s="203">
        <f>IF(N322="nulová",J322,0)</f>
        <v>0</v>
      </c>
      <c r="BJ322" s="107" t="s">
        <v>85</v>
      </c>
      <c r="BK322" s="203">
        <f>ROUND(I322*H322,2)</f>
        <v>0</v>
      </c>
      <c r="BL322" s="107" t="s">
        <v>444</v>
      </c>
      <c r="BM322" s="202" t="s">
        <v>603</v>
      </c>
    </row>
    <row r="323" spans="2:63" s="180" customFormat="1" ht="22.9" customHeight="1">
      <c r="B323" s="179"/>
      <c r="D323" s="181" t="s">
        <v>76</v>
      </c>
      <c r="E323" s="190" t="s">
        <v>604</v>
      </c>
      <c r="F323" s="190" t="s">
        <v>605</v>
      </c>
      <c r="I323" s="243"/>
      <c r="J323" s="191">
        <f>BK323</f>
        <v>0</v>
      </c>
      <c r="L323" s="179"/>
      <c r="M323" s="184"/>
      <c r="N323" s="185"/>
      <c r="O323" s="185"/>
      <c r="P323" s="186">
        <f>P324</f>
        <v>4.696</v>
      </c>
      <c r="Q323" s="185"/>
      <c r="R323" s="186">
        <f>R324</f>
        <v>0.0099</v>
      </c>
      <c r="S323" s="185"/>
      <c r="T323" s="187">
        <f>T324</f>
        <v>0</v>
      </c>
      <c r="AR323" s="181" t="s">
        <v>145</v>
      </c>
      <c r="AT323" s="188" t="s">
        <v>76</v>
      </c>
      <c r="AU323" s="188" t="s">
        <v>85</v>
      </c>
      <c r="AY323" s="181" t="s">
        <v>129</v>
      </c>
      <c r="BK323" s="189">
        <f>BK324</f>
        <v>0</v>
      </c>
    </row>
    <row r="324" spans="2:65" s="116" customFormat="1" ht="16.5" customHeight="1">
      <c r="B324" s="117"/>
      <c r="C324" s="192" t="s">
        <v>606</v>
      </c>
      <c r="D324" s="192" t="s">
        <v>131</v>
      </c>
      <c r="E324" s="193" t="s">
        <v>607</v>
      </c>
      <c r="F324" s="194" t="s">
        <v>608</v>
      </c>
      <c r="G324" s="195" t="s">
        <v>609</v>
      </c>
      <c r="H324" s="196">
        <v>1</v>
      </c>
      <c r="I324" s="69">
        <v>0</v>
      </c>
      <c r="J324" s="197">
        <f>ROUND(I324*H324,2)</f>
        <v>0</v>
      </c>
      <c r="K324" s="194" t="s">
        <v>135</v>
      </c>
      <c r="L324" s="117"/>
      <c r="M324" s="198" t="s">
        <v>1</v>
      </c>
      <c r="N324" s="199" t="s">
        <v>42</v>
      </c>
      <c r="O324" s="200">
        <v>4.696</v>
      </c>
      <c r="P324" s="200">
        <f>O324*H324</f>
        <v>4.696</v>
      </c>
      <c r="Q324" s="200">
        <v>0.0099</v>
      </c>
      <c r="R324" s="200">
        <f>Q324*H324</f>
        <v>0.0099</v>
      </c>
      <c r="S324" s="200">
        <v>0</v>
      </c>
      <c r="T324" s="201">
        <f>S324*H324</f>
        <v>0</v>
      </c>
      <c r="AR324" s="202" t="s">
        <v>444</v>
      </c>
      <c r="AT324" s="202" t="s">
        <v>131</v>
      </c>
      <c r="AU324" s="202" t="s">
        <v>87</v>
      </c>
      <c r="AY324" s="107" t="s">
        <v>129</v>
      </c>
      <c r="BE324" s="203">
        <f>IF(N324="základní",J324,0)</f>
        <v>0</v>
      </c>
      <c r="BF324" s="203">
        <f>IF(N324="snížená",J324,0)</f>
        <v>0</v>
      </c>
      <c r="BG324" s="203">
        <f>IF(N324="zákl. přenesená",J324,0)</f>
        <v>0</v>
      </c>
      <c r="BH324" s="203">
        <f>IF(N324="sníž. přenesená",J324,0)</f>
        <v>0</v>
      </c>
      <c r="BI324" s="203">
        <f>IF(N324="nulová",J324,0)</f>
        <v>0</v>
      </c>
      <c r="BJ324" s="107" t="s">
        <v>85</v>
      </c>
      <c r="BK324" s="203">
        <f>ROUND(I324*H324,2)</f>
        <v>0</v>
      </c>
      <c r="BL324" s="107" t="s">
        <v>444</v>
      </c>
      <c r="BM324" s="202" t="s">
        <v>610</v>
      </c>
    </row>
    <row r="325" spans="2:63" s="180" customFormat="1" ht="25.9" customHeight="1">
      <c r="B325" s="179"/>
      <c r="D325" s="181" t="s">
        <v>76</v>
      </c>
      <c r="E325" s="182" t="s">
        <v>611</v>
      </c>
      <c r="F325" s="182" t="s">
        <v>612</v>
      </c>
      <c r="I325" s="243"/>
      <c r="J325" s="183">
        <f>BK325</f>
        <v>0</v>
      </c>
      <c r="L325" s="179"/>
      <c r="M325" s="184"/>
      <c r="N325" s="185"/>
      <c r="O325" s="185"/>
      <c r="P325" s="186">
        <f>P326+P328+P330+P336+P338</f>
        <v>0</v>
      </c>
      <c r="Q325" s="185"/>
      <c r="R325" s="186">
        <f>R326+R328+R330+R336+R338</f>
        <v>0</v>
      </c>
      <c r="S325" s="185"/>
      <c r="T325" s="187">
        <f>T326+T328+T330+T336+T338</f>
        <v>0</v>
      </c>
      <c r="AR325" s="181" t="s">
        <v>160</v>
      </c>
      <c r="AT325" s="188" t="s">
        <v>76</v>
      </c>
      <c r="AU325" s="188" t="s">
        <v>77</v>
      </c>
      <c r="AY325" s="181" t="s">
        <v>129</v>
      </c>
      <c r="BK325" s="189">
        <f>BK326+BK328+BK330+BK336+BK338</f>
        <v>0</v>
      </c>
    </row>
    <row r="326" spans="2:63" s="180" customFormat="1" ht="22.9" customHeight="1">
      <c r="B326" s="179"/>
      <c r="D326" s="181" t="s">
        <v>76</v>
      </c>
      <c r="E326" s="190" t="s">
        <v>613</v>
      </c>
      <c r="F326" s="190" t="s">
        <v>614</v>
      </c>
      <c r="I326" s="243"/>
      <c r="J326" s="191">
        <f>BK326</f>
        <v>0</v>
      </c>
      <c r="L326" s="179"/>
      <c r="M326" s="184"/>
      <c r="N326" s="185"/>
      <c r="O326" s="185"/>
      <c r="P326" s="186">
        <f>P327</f>
        <v>0</v>
      </c>
      <c r="Q326" s="185"/>
      <c r="R326" s="186">
        <f>R327</f>
        <v>0</v>
      </c>
      <c r="S326" s="185"/>
      <c r="T326" s="187">
        <f>T327</f>
        <v>0</v>
      </c>
      <c r="AR326" s="181" t="s">
        <v>160</v>
      </c>
      <c r="AT326" s="188" t="s">
        <v>76</v>
      </c>
      <c r="AU326" s="188" t="s">
        <v>85</v>
      </c>
      <c r="AY326" s="181" t="s">
        <v>129</v>
      </c>
      <c r="BK326" s="189">
        <f>BK327</f>
        <v>0</v>
      </c>
    </row>
    <row r="327" spans="2:65" s="116" customFormat="1" ht="16.5" customHeight="1">
      <c r="B327" s="117"/>
      <c r="C327" s="192" t="s">
        <v>615</v>
      </c>
      <c r="D327" s="192" t="s">
        <v>131</v>
      </c>
      <c r="E327" s="193" t="s">
        <v>616</v>
      </c>
      <c r="F327" s="194" t="s">
        <v>617</v>
      </c>
      <c r="G327" s="195" t="s">
        <v>609</v>
      </c>
      <c r="H327" s="196">
        <v>1</v>
      </c>
      <c r="I327" s="69">
        <v>0</v>
      </c>
      <c r="J327" s="197">
        <f>ROUND(I327*H327,2)</f>
        <v>0</v>
      </c>
      <c r="K327" s="194" t="s">
        <v>135</v>
      </c>
      <c r="L327" s="117"/>
      <c r="M327" s="198" t="s">
        <v>1</v>
      </c>
      <c r="N327" s="199" t="s">
        <v>42</v>
      </c>
      <c r="O327" s="200">
        <v>0</v>
      </c>
      <c r="P327" s="200">
        <f>O327*H327</f>
        <v>0</v>
      </c>
      <c r="Q327" s="200">
        <v>0</v>
      </c>
      <c r="R327" s="200">
        <f>Q327*H327</f>
        <v>0</v>
      </c>
      <c r="S327" s="200">
        <v>0</v>
      </c>
      <c r="T327" s="201">
        <f>S327*H327</f>
        <v>0</v>
      </c>
      <c r="AR327" s="202" t="s">
        <v>618</v>
      </c>
      <c r="AT327" s="202" t="s">
        <v>131</v>
      </c>
      <c r="AU327" s="202" t="s">
        <v>87</v>
      </c>
      <c r="AY327" s="107" t="s">
        <v>129</v>
      </c>
      <c r="BE327" s="203">
        <f>IF(N327="základní",J327,0)</f>
        <v>0</v>
      </c>
      <c r="BF327" s="203">
        <f>IF(N327="snížená",J327,0)</f>
        <v>0</v>
      </c>
      <c r="BG327" s="203">
        <f>IF(N327="zákl. přenesená",J327,0)</f>
        <v>0</v>
      </c>
      <c r="BH327" s="203">
        <f>IF(N327="sníž. přenesená",J327,0)</f>
        <v>0</v>
      </c>
      <c r="BI327" s="203">
        <f>IF(N327="nulová",J327,0)</f>
        <v>0</v>
      </c>
      <c r="BJ327" s="107" t="s">
        <v>85</v>
      </c>
      <c r="BK327" s="203">
        <f>ROUND(I327*H327,2)</f>
        <v>0</v>
      </c>
      <c r="BL327" s="107" t="s">
        <v>618</v>
      </c>
      <c r="BM327" s="202" t="s">
        <v>619</v>
      </c>
    </row>
    <row r="328" spans="2:63" s="180" customFormat="1" ht="22.9" customHeight="1">
      <c r="B328" s="179"/>
      <c r="D328" s="181" t="s">
        <v>76</v>
      </c>
      <c r="E328" s="190" t="s">
        <v>620</v>
      </c>
      <c r="F328" s="190" t="s">
        <v>621</v>
      </c>
      <c r="I328" s="243"/>
      <c r="J328" s="191">
        <f>BK328</f>
        <v>0</v>
      </c>
      <c r="L328" s="179"/>
      <c r="M328" s="184"/>
      <c r="N328" s="185"/>
      <c r="O328" s="185"/>
      <c r="P328" s="186">
        <f>P329</f>
        <v>0</v>
      </c>
      <c r="Q328" s="185"/>
      <c r="R328" s="186">
        <f>R329</f>
        <v>0</v>
      </c>
      <c r="S328" s="185"/>
      <c r="T328" s="187">
        <f>T329</f>
        <v>0</v>
      </c>
      <c r="AR328" s="181" t="s">
        <v>160</v>
      </c>
      <c r="AT328" s="188" t="s">
        <v>76</v>
      </c>
      <c r="AU328" s="188" t="s">
        <v>85</v>
      </c>
      <c r="AY328" s="181" t="s">
        <v>129</v>
      </c>
      <c r="BK328" s="189">
        <f>BK329</f>
        <v>0</v>
      </c>
    </row>
    <row r="329" spans="2:65" s="116" customFormat="1" ht="16.5" customHeight="1">
      <c r="B329" s="117"/>
      <c r="C329" s="192" t="s">
        <v>622</v>
      </c>
      <c r="D329" s="192" t="s">
        <v>131</v>
      </c>
      <c r="E329" s="193" t="s">
        <v>623</v>
      </c>
      <c r="F329" s="194" t="s">
        <v>621</v>
      </c>
      <c r="G329" s="195" t="s">
        <v>624</v>
      </c>
      <c r="H329" s="196">
        <v>3</v>
      </c>
      <c r="I329" s="69">
        <v>0</v>
      </c>
      <c r="J329" s="197">
        <f>ROUND(I329*H329,2)</f>
        <v>0</v>
      </c>
      <c r="K329" s="194" t="s">
        <v>135</v>
      </c>
      <c r="L329" s="117"/>
      <c r="M329" s="198" t="s">
        <v>1</v>
      </c>
      <c r="N329" s="199" t="s">
        <v>42</v>
      </c>
      <c r="O329" s="200">
        <v>0</v>
      </c>
      <c r="P329" s="200">
        <f>O329*H329</f>
        <v>0</v>
      </c>
      <c r="Q329" s="200">
        <v>0</v>
      </c>
      <c r="R329" s="200">
        <f>Q329*H329</f>
        <v>0</v>
      </c>
      <c r="S329" s="200">
        <v>0</v>
      </c>
      <c r="T329" s="201">
        <f>S329*H329</f>
        <v>0</v>
      </c>
      <c r="AR329" s="202" t="s">
        <v>618</v>
      </c>
      <c r="AT329" s="202" t="s">
        <v>131</v>
      </c>
      <c r="AU329" s="202" t="s">
        <v>87</v>
      </c>
      <c r="AY329" s="107" t="s">
        <v>129</v>
      </c>
      <c r="BE329" s="203">
        <f>IF(N329="základní",J329,0)</f>
        <v>0</v>
      </c>
      <c r="BF329" s="203">
        <f>IF(N329="snížená",J329,0)</f>
        <v>0</v>
      </c>
      <c r="BG329" s="203">
        <f>IF(N329="zákl. přenesená",J329,0)</f>
        <v>0</v>
      </c>
      <c r="BH329" s="203">
        <f>IF(N329="sníž. přenesená",J329,0)</f>
        <v>0</v>
      </c>
      <c r="BI329" s="203">
        <f>IF(N329="nulová",J329,0)</f>
        <v>0</v>
      </c>
      <c r="BJ329" s="107" t="s">
        <v>85</v>
      </c>
      <c r="BK329" s="203">
        <f>ROUND(I329*H329,2)</f>
        <v>0</v>
      </c>
      <c r="BL329" s="107" t="s">
        <v>618</v>
      </c>
      <c r="BM329" s="202" t="s">
        <v>625</v>
      </c>
    </row>
    <row r="330" spans="2:63" s="180" customFormat="1" ht="22.9" customHeight="1">
      <c r="B330" s="179"/>
      <c r="D330" s="181" t="s">
        <v>76</v>
      </c>
      <c r="E330" s="190" t="s">
        <v>626</v>
      </c>
      <c r="F330" s="190" t="s">
        <v>627</v>
      </c>
      <c r="I330" s="243"/>
      <c r="J330" s="191">
        <f>BK330</f>
        <v>0</v>
      </c>
      <c r="L330" s="179"/>
      <c r="M330" s="184"/>
      <c r="N330" s="185"/>
      <c r="O330" s="185"/>
      <c r="P330" s="186">
        <f>SUM(P331:P335)</f>
        <v>0</v>
      </c>
      <c r="Q330" s="185"/>
      <c r="R330" s="186">
        <f>SUM(R331:R335)</f>
        <v>0</v>
      </c>
      <c r="S330" s="185"/>
      <c r="T330" s="187">
        <f>SUM(T331:T335)</f>
        <v>0</v>
      </c>
      <c r="AR330" s="181" t="s">
        <v>160</v>
      </c>
      <c r="AT330" s="188" t="s">
        <v>76</v>
      </c>
      <c r="AU330" s="188" t="s">
        <v>85</v>
      </c>
      <c r="AY330" s="181" t="s">
        <v>129</v>
      </c>
      <c r="BK330" s="189">
        <f>SUM(BK331:BK335)</f>
        <v>0</v>
      </c>
    </row>
    <row r="331" spans="2:65" s="116" customFormat="1" ht="16.5" customHeight="1">
      <c r="B331" s="117"/>
      <c r="C331" s="192" t="s">
        <v>628</v>
      </c>
      <c r="D331" s="192" t="s">
        <v>131</v>
      </c>
      <c r="E331" s="193" t="s">
        <v>629</v>
      </c>
      <c r="F331" s="194" t="s">
        <v>627</v>
      </c>
      <c r="G331" s="195" t="s">
        <v>624</v>
      </c>
      <c r="H331" s="196">
        <v>3</v>
      </c>
      <c r="I331" s="69">
        <v>0</v>
      </c>
      <c r="J331" s="197">
        <f>ROUND(I331*H331,2)</f>
        <v>0</v>
      </c>
      <c r="K331" s="194" t="s">
        <v>135</v>
      </c>
      <c r="L331" s="117"/>
      <c r="M331" s="198" t="s">
        <v>1</v>
      </c>
      <c r="N331" s="199" t="s">
        <v>42</v>
      </c>
      <c r="O331" s="200">
        <v>0</v>
      </c>
      <c r="P331" s="200">
        <f>O331*H331</f>
        <v>0</v>
      </c>
      <c r="Q331" s="200">
        <v>0</v>
      </c>
      <c r="R331" s="200">
        <f>Q331*H331</f>
        <v>0</v>
      </c>
      <c r="S331" s="200">
        <v>0</v>
      </c>
      <c r="T331" s="201">
        <f>S331*H331</f>
        <v>0</v>
      </c>
      <c r="AR331" s="202" t="s">
        <v>618</v>
      </c>
      <c r="AT331" s="202" t="s">
        <v>131</v>
      </c>
      <c r="AU331" s="202" t="s">
        <v>87</v>
      </c>
      <c r="AY331" s="107" t="s">
        <v>129</v>
      </c>
      <c r="BE331" s="203">
        <f>IF(N331="základní",J331,0)</f>
        <v>0</v>
      </c>
      <c r="BF331" s="203">
        <f>IF(N331="snížená",J331,0)</f>
        <v>0</v>
      </c>
      <c r="BG331" s="203">
        <f>IF(N331="zákl. přenesená",J331,0)</f>
        <v>0</v>
      </c>
      <c r="BH331" s="203">
        <f>IF(N331="sníž. přenesená",J331,0)</f>
        <v>0</v>
      </c>
      <c r="BI331" s="203">
        <f>IF(N331="nulová",J331,0)</f>
        <v>0</v>
      </c>
      <c r="BJ331" s="107" t="s">
        <v>85</v>
      </c>
      <c r="BK331" s="203">
        <f>ROUND(I331*H331,2)</f>
        <v>0</v>
      </c>
      <c r="BL331" s="107" t="s">
        <v>618</v>
      </c>
      <c r="BM331" s="202" t="s">
        <v>630</v>
      </c>
    </row>
    <row r="332" spans="2:65" s="116" customFormat="1" ht="24" customHeight="1">
      <c r="B332" s="117"/>
      <c r="C332" s="192" t="s">
        <v>430</v>
      </c>
      <c r="D332" s="192" t="s">
        <v>131</v>
      </c>
      <c r="E332" s="193" t="s">
        <v>631</v>
      </c>
      <c r="F332" s="194" t="s">
        <v>632</v>
      </c>
      <c r="G332" s="195" t="s">
        <v>214</v>
      </c>
      <c r="H332" s="196">
        <v>147</v>
      </c>
      <c r="I332" s="69">
        <v>0</v>
      </c>
      <c r="J332" s="197">
        <f>ROUND(I332*H332,2)</f>
        <v>0</v>
      </c>
      <c r="K332" s="194" t="s">
        <v>135</v>
      </c>
      <c r="L332" s="117"/>
      <c r="M332" s="198" t="s">
        <v>1</v>
      </c>
      <c r="N332" s="199" t="s">
        <v>42</v>
      </c>
      <c r="O332" s="200">
        <v>0</v>
      </c>
      <c r="P332" s="200">
        <f>O332*H332</f>
        <v>0</v>
      </c>
      <c r="Q332" s="200">
        <v>0</v>
      </c>
      <c r="R332" s="200">
        <f>Q332*H332</f>
        <v>0</v>
      </c>
      <c r="S332" s="200">
        <v>0</v>
      </c>
      <c r="T332" s="201">
        <f>S332*H332</f>
        <v>0</v>
      </c>
      <c r="AR332" s="202" t="s">
        <v>618</v>
      </c>
      <c r="AT332" s="202" t="s">
        <v>131</v>
      </c>
      <c r="AU332" s="202" t="s">
        <v>87</v>
      </c>
      <c r="AY332" s="107" t="s">
        <v>129</v>
      </c>
      <c r="BE332" s="203">
        <f>IF(N332="základní",J332,0)</f>
        <v>0</v>
      </c>
      <c r="BF332" s="203">
        <f>IF(N332="snížená",J332,0)</f>
        <v>0</v>
      </c>
      <c r="BG332" s="203">
        <f>IF(N332="zákl. přenesená",J332,0)</f>
        <v>0</v>
      </c>
      <c r="BH332" s="203">
        <f>IF(N332="sníž. přenesená",J332,0)</f>
        <v>0</v>
      </c>
      <c r="BI332" s="203">
        <f>IF(N332="nulová",J332,0)</f>
        <v>0</v>
      </c>
      <c r="BJ332" s="107" t="s">
        <v>85</v>
      </c>
      <c r="BK332" s="203">
        <f>ROUND(I332*H332,2)</f>
        <v>0</v>
      </c>
      <c r="BL332" s="107" t="s">
        <v>618</v>
      </c>
      <c r="BM332" s="202" t="s">
        <v>633</v>
      </c>
    </row>
    <row r="333" spans="2:51" s="205" customFormat="1" ht="12">
      <c r="B333" s="204"/>
      <c r="D333" s="206" t="s">
        <v>142</v>
      </c>
      <c r="E333" s="207" t="s">
        <v>1</v>
      </c>
      <c r="F333" s="208" t="s">
        <v>634</v>
      </c>
      <c r="H333" s="209">
        <v>73</v>
      </c>
      <c r="I333" s="241"/>
      <c r="L333" s="204"/>
      <c r="M333" s="210"/>
      <c r="N333" s="211"/>
      <c r="O333" s="211"/>
      <c r="P333" s="211"/>
      <c r="Q333" s="211"/>
      <c r="R333" s="211"/>
      <c r="S333" s="211"/>
      <c r="T333" s="212"/>
      <c r="AT333" s="207" t="s">
        <v>142</v>
      </c>
      <c r="AU333" s="207" t="s">
        <v>87</v>
      </c>
      <c r="AV333" s="205" t="s">
        <v>87</v>
      </c>
      <c r="AW333" s="205" t="s">
        <v>34</v>
      </c>
      <c r="AX333" s="205" t="s">
        <v>77</v>
      </c>
      <c r="AY333" s="207" t="s">
        <v>129</v>
      </c>
    </row>
    <row r="334" spans="2:51" s="205" customFormat="1" ht="12">
      <c r="B334" s="204"/>
      <c r="D334" s="206" t="s">
        <v>142</v>
      </c>
      <c r="E334" s="207" t="s">
        <v>1</v>
      </c>
      <c r="F334" s="208" t="s">
        <v>635</v>
      </c>
      <c r="H334" s="209">
        <v>74</v>
      </c>
      <c r="I334" s="241"/>
      <c r="L334" s="204"/>
      <c r="M334" s="210"/>
      <c r="N334" s="211"/>
      <c r="O334" s="211"/>
      <c r="P334" s="211"/>
      <c r="Q334" s="211"/>
      <c r="R334" s="211"/>
      <c r="S334" s="211"/>
      <c r="T334" s="212"/>
      <c r="AT334" s="207" t="s">
        <v>142</v>
      </c>
      <c r="AU334" s="207" t="s">
        <v>87</v>
      </c>
      <c r="AV334" s="205" t="s">
        <v>87</v>
      </c>
      <c r="AW334" s="205" t="s">
        <v>34</v>
      </c>
      <c r="AX334" s="205" t="s">
        <v>77</v>
      </c>
      <c r="AY334" s="207" t="s">
        <v>129</v>
      </c>
    </row>
    <row r="335" spans="2:51" s="214" customFormat="1" ht="12">
      <c r="B335" s="213"/>
      <c r="D335" s="206" t="s">
        <v>142</v>
      </c>
      <c r="E335" s="215" t="s">
        <v>1</v>
      </c>
      <c r="F335" s="216" t="s">
        <v>151</v>
      </c>
      <c r="H335" s="217">
        <v>147</v>
      </c>
      <c r="I335" s="242"/>
      <c r="L335" s="213"/>
      <c r="M335" s="218"/>
      <c r="N335" s="219"/>
      <c r="O335" s="219"/>
      <c r="P335" s="219"/>
      <c r="Q335" s="219"/>
      <c r="R335" s="219"/>
      <c r="S335" s="219"/>
      <c r="T335" s="220"/>
      <c r="AT335" s="215" t="s">
        <v>142</v>
      </c>
      <c r="AU335" s="215" t="s">
        <v>87</v>
      </c>
      <c r="AV335" s="214" t="s">
        <v>136</v>
      </c>
      <c r="AW335" s="214" t="s">
        <v>34</v>
      </c>
      <c r="AX335" s="214" t="s">
        <v>85</v>
      </c>
      <c r="AY335" s="215" t="s">
        <v>129</v>
      </c>
    </row>
    <row r="336" spans="2:63" s="180" customFormat="1" ht="22.9" customHeight="1">
      <c r="B336" s="179"/>
      <c r="D336" s="181" t="s">
        <v>76</v>
      </c>
      <c r="E336" s="190" t="s">
        <v>636</v>
      </c>
      <c r="F336" s="190" t="s">
        <v>637</v>
      </c>
      <c r="I336" s="243"/>
      <c r="J336" s="191">
        <f>BK336</f>
        <v>0</v>
      </c>
      <c r="L336" s="179"/>
      <c r="M336" s="184"/>
      <c r="N336" s="185"/>
      <c r="O336" s="185"/>
      <c r="P336" s="186">
        <f>P337</f>
        <v>0</v>
      </c>
      <c r="Q336" s="185"/>
      <c r="R336" s="186">
        <f>R337</f>
        <v>0</v>
      </c>
      <c r="S336" s="185"/>
      <c r="T336" s="187">
        <f>T337</f>
        <v>0</v>
      </c>
      <c r="AR336" s="181" t="s">
        <v>160</v>
      </c>
      <c r="AT336" s="188" t="s">
        <v>76</v>
      </c>
      <c r="AU336" s="188" t="s">
        <v>85</v>
      </c>
      <c r="AY336" s="181" t="s">
        <v>129</v>
      </c>
      <c r="BK336" s="189">
        <f>BK337</f>
        <v>0</v>
      </c>
    </row>
    <row r="337" spans="2:65" s="116" customFormat="1" ht="16.5" customHeight="1">
      <c r="B337" s="117"/>
      <c r="C337" s="192" t="s">
        <v>638</v>
      </c>
      <c r="D337" s="192" t="s">
        <v>131</v>
      </c>
      <c r="E337" s="193" t="s">
        <v>639</v>
      </c>
      <c r="F337" s="194" t="s">
        <v>640</v>
      </c>
      <c r="G337" s="195" t="s">
        <v>624</v>
      </c>
      <c r="H337" s="196">
        <v>8</v>
      </c>
      <c r="I337" s="69">
        <v>0</v>
      </c>
      <c r="J337" s="197">
        <f>ROUND(I337*H337,2)</f>
        <v>0</v>
      </c>
      <c r="K337" s="194" t="s">
        <v>135</v>
      </c>
      <c r="L337" s="117"/>
      <c r="M337" s="198" t="s">
        <v>1</v>
      </c>
      <c r="N337" s="199" t="s">
        <v>42</v>
      </c>
      <c r="O337" s="200">
        <v>0</v>
      </c>
      <c r="P337" s="200">
        <f>O337*H337</f>
        <v>0</v>
      </c>
      <c r="Q337" s="200">
        <v>0</v>
      </c>
      <c r="R337" s="200">
        <f>Q337*H337</f>
        <v>0</v>
      </c>
      <c r="S337" s="200">
        <v>0</v>
      </c>
      <c r="T337" s="201">
        <f>S337*H337</f>
        <v>0</v>
      </c>
      <c r="AR337" s="202" t="s">
        <v>618</v>
      </c>
      <c r="AT337" s="202" t="s">
        <v>131</v>
      </c>
      <c r="AU337" s="202" t="s">
        <v>87</v>
      </c>
      <c r="AY337" s="107" t="s">
        <v>129</v>
      </c>
      <c r="BE337" s="203">
        <f>IF(N337="základní",J337,0)</f>
        <v>0</v>
      </c>
      <c r="BF337" s="203">
        <f>IF(N337="snížená",J337,0)</f>
        <v>0</v>
      </c>
      <c r="BG337" s="203">
        <f>IF(N337="zákl. přenesená",J337,0)</f>
        <v>0</v>
      </c>
      <c r="BH337" s="203">
        <f>IF(N337="sníž. přenesená",J337,0)</f>
        <v>0</v>
      </c>
      <c r="BI337" s="203">
        <f>IF(N337="nulová",J337,0)</f>
        <v>0</v>
      </c>
      <c r="BJ337" s="107" t="s">
        <v>85</v>
      </c>
      <c r="BK337" s="203">
        <f>ROUND(I337*H337,2)</f>
        <v>0</v>
      </c>
      <c r="BL337" s="107" t="s">
        <v>618</v>
      </c>
      <c r="BM337" s="202" t="s">
        <v>641</v>
      </c>
    </row>
    <row r="338" spans="2:63" s="180" customFormat="1" ht="22.9" customHeight="1">
      <c r="B338" s="179"/>
      <c r="D338" s="181" t="s">
        <v>76</v>
      </c>
      <c r="E338" s="190" t="s">
        <v>642</v>
      </c>
      <c r="F338" s="190" t="s">
        <v>643</v>
      </c>
      <c r="I338" s="243"/>
      <c r="J338" s="191">
        <f>BK338</f>
        <v>0</v>
      </c>
      <c r="L338" s="179"/>
      <c r="M338" s="184"/>
      <c r="N338" s="185"/>
      <c r="O338" s="185"/>
      <c r="P338" s="186">
        <f>SUM(P339:P340)</f>
        <v>0</v>
      </c>
      <c r="Q338" s="185"/>
      <c r="R338" s="186">
        <f>SUM(R339:R340)</f>
        <v>0</v>
      </c>
      <c r="S338" s="185"/>
      <c r="T338" s="187">
        <f>SUM(T339:T340)</f>
        <v>0</v>
      </c>
      <c r="AR338" s="181" t="s">
        <v>160</v>
      </c>
      <c r="AT338" s="188" t="s">
        <v>76</v>
      </c>
      <c r="AU338" s="188" t="s">
        <v>85</v>
      </c>
      <c r="AY338" s="181" t="s">
        <v>129</v>
      </c>
      <c r="BK338" s="189">
        <f>SUM(BK339:BK340)</f>
        <v>0</v>
      </c>
    </row>
    <row r="339" spans="2:65" s="116" customFormat="1" ht="16.5" customHeight="1">
      <c r="B339" s="117"/>
      <c r="C339" s="192" t="s">
        <v>644</v>
      </c>
      <c r="D339" s="192" t="s">
        <v>131</v>
      </c>
      <c r="E339" s="193" t="s">
        <v>645</v>
      </c>
      <c r="F339" s="194" t="s">
        <v>646</v>
      </c>
      <c r="G339" s="195" t="s">
        <v>624</v>
      </c>
      <c r="H339" s="196">
        <v>4.2</v>
      </c>
      <c r="I339" s="69">
        <v>0</v>
      </c>
      <c r="J339" s="197">
        <f>ROUND(I339*H339,2)</f>
        <v>0</v>
      </c>
      <c r="K339" s="194" t="s">
        <v>135</v>
      </c>
      <c r="L339" s="117"/>
      <c r="M339" s="198" t="s">
        <v>1</v>
      </c>
      <c r="N339" s="199" t="s">
        <v>42</v>
      </c>
      <c r="O339" s="200">
        <v>0</v>
      </c>
      <c r="P339" s="200">
        <f>O339*H339</f>
        <v>0</v>
      </c>
      <c r="Q339" s="200">
        <v>0</v>
      </c>
      <c r="R339" s="200">
        <f>Q339*H339</f>
        <v>0</v>
      </c>
      <c r="S339" s="200">
        <v>0</v>
      </c>
      <c r="T339" s="201">
        <f>S339*H339</f>
        <v>0</v>
      </c>
      <c r="AR339" s="202" t="s">
        <v>618</v>
      </c>
      <c r="AT339" s="202" t="s">
        <v>131</v>
      </c>
      <c r="AU339" s="202" t="s">
        <v>87</v>
      </c>
      <c r="AY339" s="107" t="s">
        <v>129</v>
      </c>
      <c r="BE339" s="203">
        <f>IF(N339="základní",J339,0)</f>
        <v>0</v>
      </c>
      <c r="BF339" s="203">
        <f>IF(N339="snížená",J339,0)</f>
        <v>0</v>
      </c>
      <c r="BG339" s="203">
        <f>IF(N339="zákl. přenesená",J339,0)</f>
        <v>0</v>
      </c>
      <c r="BH339" s="203">
        <f>IF(N339="sníž. přenesená",J339,0)</f>
        <v>0</v>
      </c>
      <c r="BI339" s="203">
        <f>IF(N339="nulová",J339,0)</f>
        <v>0</v>
      </c>
      <c r="BJ339" s="107" t="s">
        <v>85</v>
      </c>
      <c r="BK339" s="203">
        <f>ROUND(I339*H339,2)</f>
        <v>0</v>
      </c>
      <c r="BL339" s="107" t="s">
        <v>618</v>
      </c>
      <c r="BM339" s="202" t="s">
        <v>647</v>
      </c>
    </row>
    <row r="340" spans="2:65" s="116" customFormat="1" ht="16.5" customHeight="1">
      <c r="B340" s="117"/>
      <c r="C340" s="192" t="s">
        <v>648</v>
      </c>
      <c r="D340" s="192" t="s">
        <v>131</v>
      </c>
      <c r="E340" s="193" t="s">
        <v>649</v>
      </c>
      <c r="F340" s="194" t="s">
        <v>650</v>
      </c>
      <c r="G340" s="195" t="s">
        <v>624</v>
      </c>
      <c r="H340" s="196">
        <v>2.5</v>
      </c>
      <c r="I340" s="69">
        <v>0</v>
      </c>
      <c r="J340" s="197">
        <f>ROUND(I340*H340,2)</f>
        <v>0</v>
      </c>
      <c r="K340" s="194" t="s">
        <v>135</v>
      </c>
      <c r="L340" s="117"/>
      <c r="M340" s="237" t="s">
        <v>1</v>
      </c>
      <c r="N340" s="238" t="s">
        <v>42</v>
      </c>
      <c r="O340" s="239">
        <v>0</v>
      </c>
      <c r="P340" s="239">
        <f>O340*H340</f>
        <v>0</v>
      </c>
      <c r="Q340" s="239">
        <v>0</v>
      </c>
      <c r="R340" s="239">
        <f>Q340*H340</f>
        <v>0</v>
      </c>
      <c r="S340" s="239">
        <v>0</v>
      </c>
      <c r="T340" s="240">
        <f>S340*H340</f>
        <v>0</v>
      </c>
      <c r="AR340" s="202" t="s">
        <v>618</v>
      </c>
      <c r="AT340" s="202" t="s">
        <v>131</v>
      </c>
      <c r="AU340" s="202" t="s">
        <v>87</v>
      </c>
      <c r="AY340" s="107" t="s">
        <v>129</v>
      </c>
      <c r="BE340" s="203">
        <f>IF(N340="základní",J340,0)</f>
        <v>0</v>
      </c>
      <c r="BF340" s="203">
        <f>IF(N340="snížená",J340,0)</f>
        <v>0</v>
      </c>
      <c r="BG340" s="203">
        <f>IF(N340="zákl. přenesená",J340,0)</f>
        <v>0</v>
      </c>
      <c r="BH340" s="203">
        <f>IF(N340="sníž. přenesená",J340,0)</f>
        <v>0</v>
      </c>
      <c r="BI340" s="203">
        <f>IF(N340="nulová",J340,0)</f>
        <v>0</v>
      </c>
      <c r="BJ340" s="107" t="s">
        <v>85</v>
      </c>
      <c r="BK340" s="203">
        <f>ROUND(I340*H340,2)</f>
        <v>0</v>
      </c>
      <c r="BL340" s="107" t="s">
        <v>618</v>
      </c>
      <c r="BM340" s="202" t="s">
        <v>651</v>
      </c>
    </row>
    <row r="341" spans="2:12" s="116" customFormat="1" ht="6.95" customHeight="1">
      <c r="B341" s="146"/>
      <c r="C341" s="147"/>
      <c r="D341" s="147"/>
      <c r="E341" s="147"/>
      <c r="F341" s="147"/>
      <c r="G341" s="147"/>
      <c r="H341" s="147"/>
      <c r="I341" s="147"/>
      <c r="J341" s="147"/>
      <c r="K341" s="147"/>
      <c r="L341" s="117"/>
    </row>
  </sheetData>
  <sheetProtection password="EA73" sheet="1" objects="1" scenarios="1"/>
  <autoFilter ref="C132:K340"/>
  <mergeCells count="9">
    <mergeCell ref="E87:H87"/>
    <mergeCell ref="E123:H123"/>
    <mergeCell ref="E125:H12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MISONOVA\Jirka</dc:creator>
  <cp:keywords/>
  <dc:description/>
  <cp:lastModifiedBy>Škarda Daniel</cp:lastModifiedBy>
  <dcterms:created xsi:type="dcterms:W3CDTF">2019-05-10T11:32:31Z</dcterms:created>
  <dcterms:modified xsi:type="dcterms:W3CDTF">2019-05-10T12:04:55Z</dcterms:modified>
  <cp:category/>
  <cp:version/>
  <cp:contentType/>
  <cp:contentStatus/>
</cp:coreProperties>
</file>