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615" windowWidth="13095" windowHeight="8895" activeTab="0"/>
  </bookViews>
  <sheets>
    <sheet name="Rekapitulace stavby" sheetId="1" r:id="rId1"/>
    <sheet name="IO 101 a - Oprava chodník..." sheetId="2" r:id="rId2"/>
  </sheets>
  <definedNames>
    <definedName name="_xlnm.Print_Area" localSheetId="1">'IO 101 a - Oprava chodník...'!$C$4:$Q$70,'IO 101 a - Oprava chodník...'!$C$76:$Q$97,'IO 101 a - Oprava chodník...'!$C$103:$Q$126</definedName>
    <definedName name="_xlnm.Print_Area" localSheetId="0">'Rekapitulace stavby'!$C$4:$AP$70,'Rekapitulace stavby'!$C$76:$AP$92</definedName>
    <definedName name="_xlnm.Print_Titles" localSheetId="0">'Rekapitulace stavby'!$85:$85</definedName>
    <definedName name="_xlnm.Print_Titles" localSheetId="1">'IO 101 a - Oprava chodník...'!$113:$113</definedName>
  </definedNames>
  <calcPr calcId="145621"/>
</workbook>
</file>

<file path=xl/sharedStrings.xml><?xml version="1.0" encoding="utf-8"?>
<sst xmlns="http://schemas.openxmlformats.org/spreadsheetml/2006/main" count="385" uniqueCount="160">
  <si>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</si>
  <si>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</si>
  <si>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</si>
  <si>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</si>
  <si>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</si>
  <si>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</si>
  <si>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</si>
  <si>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</si>
  <si>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</si>
  <si>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</si>
  <si>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</si>
  <si>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</si>
  <si>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</si>
  <si>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</si>
  <si>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</si>
  <si>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</si>
  <si>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1900403a</t>
  </si>
  <si>
    <t>Stavba:</t>
  </si>
  <si>
    <t>Oprava chodníku v Máchově ulici v Dačicích</t>
  </si>
  <si>
    <t>JKSO:</t>
  </si>
  <si>
    <t>CC-CZ:</t>
  </si>
  <si>
    <t>Místo:</t>
  </si>
  <si>
    <t>Dačice</t>
  </si>
  <si>
    <t>Datum:</t>
  </si>
  <si>
    <t>26. 2. 2019</t>
  </si>
  <si>
    <t>Objednatel:</t>
  </si>
  <si>
    <t>IČ:</t>
  </si>
  <si>
    <t>00246476</t>
  </si>
  <si>
    <t>Město Dačice</t>
  </si>
  <si>
    <t>DIČ:</t>
  </si>
  <si>
    <t>CZ00246476</t>
  </si>
  <si>
    <t>Zhotovitel:</t>
  </si>
  <si>
    <t xml:space="preserve"> </t>
  </si>
  <si>
    <t>Projektant:</t>
  </si>
  <si>
    <t>49974424</t>
  </si>
  <si>
    <t>Agroprojekt Jihlava, spol. s. r. o.</t>
  </si>
  <si>
    <t>CZ49974424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</si>
  <si>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</si>
  <si>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</si>
  <si>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</si>
  <si>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</si>
  <si>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</si>
  <si>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</si>
  <si>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</si>
  <si>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</si>
  <si>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</si>
  <si>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</si>
  <si>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</si>
  <si>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</si>
  <si>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</si>
  <si>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</si>
  <si>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</si>
  <si>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</si>
  <si>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</si>
  <si>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</si>
  <si>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</si>
  <si>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</si>
  <si>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</si>
  <si>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</si>
  <si>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</si>
  <si>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</si>
  <si>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</si>
  <si>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</si>
  <si>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</si>
  <si>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</si>
  <si>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</si>
  <si>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</si>
  <si>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</si>
  <si>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</si>
  <si>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</si>
  <si>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</si>
  <si>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</si>
  <si>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</si>
  <si>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</si>
  <si>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</si>
  <si>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</si>
  <si>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</si>
  <si>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</si>
  <si>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</si>
  <si>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</si>
  <si>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</si>
  <si>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</si>
  <si>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{6f3a6c06-d810-416d-817c-868243ce509b}</t>
  </si>
  <si>
    <t>{00000000-0000-0000-0000-000000000000}</t>
  </si>
  <si>
    <t>/</t>
  </si>
  <si>
    <t>IO 101 a</t>
  </si>
  <si>
    <t>Oprava chodníků - Teplospol a.s.</t>
  </si>
  <si>
    <t>1</t>
  </si>
  <si>
    <t>{17ce4aa5-6efa-42f8-aaf5-597ed7e11e5c}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</si>
  <si>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</si>
  <si>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</si>
  <si>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</si>
  <si>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</si>
  <si>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</si>
  <si>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</si>
  <si>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</si>
  <si>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</si>
  <si>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</si>
  <si>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</si>
  <si>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</si>
  <si>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</si>
  <si>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IO 101 a - Oprava chodníků - Teplospol a.s.</t>
  </si>
  <si>
    <t>Město Dačice, Krajířova 27, 380 13 Dačice I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</si>
  <si>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</si>
  <si>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</si>
  <si>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</si>
  <si>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</si>
  <si>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</si>
  <si>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</si>
  <si>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</si>
  <si>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</si>
  <si>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</si>
  <si>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</si>
  <si>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</si>
  <si>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</si>
  <si>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</si>
  <si>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</si>
  <si>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</si>
  <si>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</si>
  <si>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</si>
  <si>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</si>
  <si>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</si>
  <si>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</si>
  <si>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</si>
  <si>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</si>
  <si>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</si>
  <si>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</si>
  <si>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</si>
  <si>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</si>
  <si>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</si>
  <si>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</si>
  <si>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</si>
  <si>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m2</t>
  </si>
  <si>
    <t>4</t>
  </si>
  <si>
    <t>m</t>
  </si>
  <si>
    <t>181111111</t>
  </si>
  <si>
    <t>Plošná úprava terénu do 500 m2 zemina tř 1 až 4 nerovnosti do 100 mm v rovinně a svahu do 1:5</t>
  </si>
  <si>
    <t>-2100801061</t>
  </si>
  <si>
    <t>181411131</t>
  </si>
  <si>
    <t>Založení parkového trávníku výsevem plochy do 1000 m2 v rovině a ve svahu do 1:5</t>
  </si>
  <si>
    <t>1982144042</t>
  </si>
  <si>
    <t>M</t>
  </si>
  <si>
    <t>00572472</t>
  </si>
  <si>
    <t>osivo směs travní krajinná-rovinná</t>
  </si>
  <si>
    <t>kg</t>
  </si>
  <si>
    <t>8</t>
  </si>
  <si>
    <t>1756427471</t>
  </si>
  <si>
    <t>596211212</t>
  </si>
  <si>
    <t>Kladení zámkové dlažby komunikací pro pěší tl 80 mm skupiny A pl do 300 m2</t>
  </si>
  <si>
    <t>1214650960</t>
  </si>
  <si>
    <t>916131213</t>
  </si>
  <si>
    <t>Osazení silničního obrubníku betonového stojatého s boční opěrou do lože z betonu prostého</t>
  </si>
  <si>
    <t>-269762893</t>
  </si>
  <si>
    <t>916231213</t>
  </si>
  <si>
    <t>Osazení chodníkového obrubníku betonového stojatého s boční opěrou do lože z betonu prostého</t>
  </si>
  <si>
    <t>-131434799</t>
  </si>
  <si>
    <t>t</t>
  </si>
  <si>
    <t>998229112</t>
  </si>
  <si>
    <t>Přesun hmot ruční pro pozemní komunikace s krytem dlážděným na vzdálenost do 50 m</t>
  </si>
  <si>
    <t>734976647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</si>
</sst>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0" fillId="0" borderId="6" xfId="0" applyBorder="1"/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166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center"/>
    </xf>
    <xf numFmtId="4" fontId="23" fillId="4" borderId="0" xfId="0" applyNumberFormat="1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0" fillId="0" borderId="25" xfId="0" applyNumberFormat="1" applyFont="1" applyBorder="1" applyAlignment="1" applyProtection="1">
      <alignment vertical="center"/>
      <protection locked="0"/>
    </xf>
    <xf numFmtId="0" fontId="12" fillId="2" borderId="0" xfId="20" applyFont="1" applyFill="1" applyAlignment="1" applyProtection="1">
      <alignment horizontal="center" vertical="center"/>
      <protection/>
    </xf>
    <xf numFmtId="4" fontId="33" fillId="0" borderId="25" xfId="0" applyNumberFormat="1" applyFont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4" fontId="4" fillId="4" borderId="24" xfId="0" applyNumberFormat="1" applyFont="1" applyFill="1" applyBorder="1" applyAlignment="1" applyProtection="1">
      <alignment vertical="center"/>
      <protection/>
    </xf>
    <xf numFmtId="0" fontId="19" fillId="0" borderId="10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23" fillId="4" borderId="0" xfId="0" applyFont="1" applyFill="1" applyBorder="1" applyAlignment="1" applyProtection="1">
      <alignment horizontal="left" vertical="center"/>
      <protection/>
    </xf>
    <xf numFmtId="4" fontId="23" fillId="4" borderId="0" xfId="0" applyNumberFormat="1" applyFont="1" applyFill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3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66" fontId="31" fillId="0" borderId="11" xfId="0" applyNumberFormat="1" applyFont="1" applyBorder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4" fontId="32" fillId="0" borderId="0" xfId="0" applyNumberFormat="1" applyFont="1" applyAlignment="1" applyProtection="1">
      <alignment vertical="center"/>
      <protection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167" fontId="0" fillId="0" borderId="25" xfId="0" applyNumberFormat="1" applyFont="1" applyBorder="1" applyAlignment="1" applyProtection="1">
      <alignment vertical="center"/>
      <protection/>
    </xf>
    <xf numFmtId="4" fontId="0" fillId="0" borderId="25" xfId="0" applyNumberFormat="1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33" fillId="0" borderId="25" xfId="0" applyFont="1" applyBorder="1" applyAlignment="1" applyProtection="1">
      <alignment horizontal="center" vertical="center"/>
      <protection/>
    </xf>
    <xf numFmtId="49" fontId="33" fillId="0" borderId="25" xfId="0" applyNumberFormat="1" applyFont="1" applyBorder="1" applyAlignment="1" applyProtection="1">
      <alignment horizontal="left" vertical="center" wrapText="1"/>
      <protection/>
    </xf>
    <xf numFmtId="0" fontId="33" fillId="0" borderId="25" xfId="0" applyFont="1" applyBorder="1" applyAlignment="1" applyProtection="1">
      <alignment horizontal="left" vertical="center" wrapText="1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167" fontId="33" fillId="0" borderId="25" xfId="0" applyNumberFormat="1" applyFont="1" applyBorder="1" applyAlignment="1" applyProtection="1">
      <alignment vertical="center"/>
      <protection/>
    </xf>
    <xf numFmtId="4" fontId="33" fillId="0" borderId="25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166" fontId="2" fillId="0" borderId="16" xfId="0" applyNumberFormat="1" applyFont="1" applyBorder="1" applyAlignment="1" applyProtection="1">
      <alignment vertical="center"/>
      <protection/>
    </xf>
    <xf numFmtId="166" fontId="2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3"/>
  <sheetViews>
    <sheetView showGridLines="0" tabSelected="1" workbookViewId="0" topLeftCell="A1">
      <pane ySplit="1" topLeftCell="A2" activePane="bottomLeft" state="frozen"/>
      <selection pane="bottomLeft" activeCell="S17" sqref="S1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6" t="s">
        <v>0</v>
      </c>
      <c r="B1" s="7"/>
      <c r="C1" s="7"/>
      <c r="D1" s="8" t="s">
        <v>1</v>
      </c>
      <c r="E1" s="7"/>
      <c r="F1" s="7"/>
      <c r="G1" s="7"/>
      <c r="H1" s="7"/>
      <c r="I1" s="7"/>
      <c r="J1" s="7"/>
      <c r="K1" s="9" t="s">
        <v>2</v>
      </c>
      <c r="L1" s="9"/>
      <c r="M1" s="9"/>
      <c r="N1" s="9"/>
      <c r="O1" s="9"/>
      <c r="P1" s="9"/>
      <c r="Q1" s="9"/>
      <c r="R1" s="9"/>
      <c r="S1" s="9"/>
      <c r="T1" s="7"/>
      <c r="U1" s="7"/>
      <c r="V1" s="7"/>
      <c r="W1" s="9" t="s">
        <v>3</v>
      </c>
      <c r="X1" s="9"/>
      <c r="Y1" s="9"/>
      <c r="Z1" s="9"/>
      <c r="AA1" s="9"/>
      <c r="AB1" s="9"/>
      <c r="AC1" s="9"/>
      <c r="AD1" s="9"/>
      <c r="AE1" s="9"/>
      <c r="AF1" s="9"/>
      <c r="AG1" s="7"/>
      <c r="AH1" s="7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1" t="s">
        <v>4</v>
      </c>
      <c r="BB1" s="11" t="s">
        <v>5</v>
      </c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T1" s="12" t="s">
        <v>6</v>
      </c>
      <c r="BU1" s="12" t="s">
        <v>6</v>
      </c>
    </row>
    <row r="2" spans="3:72" ht="36.95" customHeight="1">
      <c r="C2" s="96" t="s">
        <v>7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R2" s="123" t="s">
        <v>8</v>
      </c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S2" s="14" t="s">
        <v>9</v>
      </c>
      <c r="BT2" s="14" t="s">
        <v>10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9</v>
      </c>
      <c r="BT3" s="14" t="s">
        <v>11</v>
      </c>
    </row>
    <row r="4" spans="2:71" ht="36.95" customHeight="1">
      <c r="B4" s="18"/>
      <c r="C4" s="98" t="s">
        <v>12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9"/>
      <c r="AS4" s="13" t="s">
        <v>13</v>
      </c>
      <c r="BS4" s="14" t="s">
        <v>14</v>
      </c>
    </row>
    <row r="5" spans="2:71" ht="14.45" customHeight="1">
      <c r="B5" s="18"/>
      <c r="C5" s="20"/>
      <c r="D5" s="21" t="s">
        <v>15</v>
      </c>
      <c r="E5" s="20"/>
      <c r="F5" s="20"/>
      <c r="G5" s="20"/>
      <c r="H5" s="20"/>
      <c r="I5" s="20"/>
      <c r="J5" s="20"/>
      <c r="K5" s="100" t="s">
        <v>16</v>
      </c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20"/>
      <c r="AQ5" s="19"/>
      <c r="BS5" s="14" t="s">
        <v>9</v>
      </c>
    </row>
    <row r="6" spans="2:71" ht="36.95" customHeight="1">
      <c r="B6" s="18"/>
      <c r="C6" s="20"/>
      <c r="D6" s="23" t="s">
        <v>17</v>
      </c>
      <c r="E6" s="20"/>
      <c r="F6" s="20"/>
      <c r="G6" s="20"/>
      <c r="H6" s="20"/>
      <c r="I6" s="20"/>
      <c r="J6" s="20"/>
      <c r="K6" s="102" t="s">
        <v>18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20"/>
      <c r="AQ6" s="19"/>
      <c r="BS6" s="14" t="s">
        <v>9</v>
      </c>
    </row>
    <row r="7" spans="2:71" ht="14.45" customHeight="1">
      <c r="B7" s="18"/>
      <c r="C7" s="20"/>
      <c r="D7" s="24" t="s">
        <v>19</v>
      </c>
      <c r="E7" s="20"/>
      <c r="F7" s="20"/>
      <c r="G7" s="20"/>
      <c r="H7" s="20"/>
      <c r="I7" s="20"/>
      <c r="J7" s="20"/>
      <c r="K7" s="22" t="s">
        <v>5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4" t="s">
        <v>20</v>
      </c>
      <c r="AL7" s="20"/>
      <c r="AM7" s="20"/>
      <c r="AN7" s="22" t="s">
        <v>5</v>
      </c>
      <c r="AO7" s="20"/>
      <c r="AP7" s="20"/>
      <c r="AQ7" s="19"/>
      <c r="BS7" s="14" t="s">
        <v>9</v>
      </c>
    </row>
    <row r="8" spans="2:71" ht="14.45" customHeight="1">
      <c r="B8" s="18"/>
      <c r="C8" s="20"/>
      <c r="D8" s="24" t="s">
        <v>21</v>
      </c>
      <c r="E8" s="20"/>
      <c r="F8" s="20"/>
      <c r="G8" s="20"/>
      <c r="H8" s="20"/>
      <c r="I8" s="20"/>
      <c r="J8" s="20"/>
      <c r="K8" s="22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4" t="s">
        <v>23</v>
      </c>
      <c r="AL8" s="20"/>
      <c r="AM8" s="20"/>
      <c r="AN8" s="22" t="s">
        <v>24</v>
      </c>
      <c r="AO8" s="20"/>
      <c r="AP8" s="20"/>
      <c r="AQ8" s="19"/>
      <c r="BS8" s="14" t="s">
        <v>9</v>
      </c>
    </row>
    <row r="9" spans="2:71" ht="14.45" customHeight="1">
      <c r="B9" s="18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9"/>
      <c r="BS9" s="14" t="s">
        <v>9</v>
      </c>
    </row>
    <row r="10" spans="2:71" ht="14.45" customHeight="1">
      <c r="B10" s="18"/>
      <c r="C10" s="20"/>
      <c r="D10" s="24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4" t="s">
        <v>26</v>
      </c>
      <c r="AL10" s="20"/>
      <c r="AM10" s="20"/>
      <c r="AN10" s="22" t="s">
        <v>27</v>
      </c>
      <c r="AO10" s="20"/>
      <c r="AP10" s="20"/>
      <c r="AQ10" s="19"/>
      <c r="BS10" s="14" t="s">
        <v>9</v>
      </c>
    </row>
    <row r="11" spans="2:71" ht="18.4" customHeight="1">
      <c r="B11" s="18"/>
      <c r="C11" s="20"/>
      <c r="D11" s="20"/>
      <c r="E11" s="22" t="s">
        <v>28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4" t="s">
        <v>29</v>
      </c>
      <c r="AL11" s="20"/>
      <c r="AM11" s="20"/>
      <c r="AN11" s="274" t="s">
        <v>30</v>
      </c>
      <c r="AO11" s="20"/>
      <c r="AP11" s="20"/>
      <c r="AQ11" s="19"/>
      <c r="BS11" s="14" t="s">
        <v>9</v>
      </c>
    </row>
    <row r="12" spans="2:71" ht="6.95" customHeight="1"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19"/>
      <c r="BS12" s="14" t="s">
        <v>9</v>
      </c>
    </row>
    <row r="13" spans="2:71" ht="14.45" customHeight="1">
      <c r="B13" s="18"/>
      <c r="C13" s="20"/>
      <c r="D13" s="24" t="s">
        <v>31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4" t="s">
        <v>26</v>
      </c>
      <c r="AL13" s="20"/>
      <c r="AM13" s="20"/>
      <c r="AN13" s="22" t="s">
        <v>5</v>
      </c>
      <c r="AO13" s="20"/>
      <c r="AP13" s="20"/>
      <c r="AQ13" s="19"/>
      <c r="BS13" s="14" t="s">
        <v>9</v>
      </c>
    </row>
    <row r="14" spans="2:71" ht="15">
      <c r="B14" s="18"/>
      <c r="C14" s="20"/>
      <c r="D14" s="20"/>
      <c r="E14" s="22" t="s">
        <v>32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4" t="s">
        <v>29</v>
      </c>
      <c r="AL14" s="20"/>
      <c r="AM14" s="20"/>
      <c r="AN14" s="22" t="s">
        <v>5</v>
      </c>
      <c r="AO14" s="20"/>
      <c r="AP14" s="20"/>
      <c r="AQ14" s="19"/>
      <c r="BS14" s="14" t="s">
        <v>9</v>
      </c>
    </row>
    <row r="15" spans="2:71" ht="6.95" customHeight="1">
      <c r="B15" s="18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19"/>
      <c r="BS15" s="14" t="s">
        <v>6</v>
      </c>
    </row>
    <row r="16" spans="2:71" ht="14.45" customHeight="1">
      <c r="B16" s="18"/>
      <c r="C16" s="20"/>
      <c r="D16" s="24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4" t="s">
        <v>26</v>
      </c>
      <c r="AL16" s="20"/>
      <c r="AM16" s="20"/>
      <c r="AN16" s="22" t="s">
        <v>34</v>
      </c>
      <c r="AO16" s="20"/>
      <c r="AP16" s="20"/>
      <c r="AQ16" s="19"/>
      <c r="BS16" s="14" t="s">
        <v>6</v>
      </c>
    </row>
    <row r="17" spans="2:71" ht="18.4" customHeight="1">
      <c r="B17" s="18"/>
      <c r="C17" s="20"/>
      <c r="D17" s="20"/>
      <c r="E17" s="22" t="s">
        <v>35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4" t="s">
        <v>29</v>
      </c>
      <c r="AL17" s="20"/>
      <c r="AM17" s="20"/>
      <c r="AN17" s="22" t="s">
        <v>36</v>
      </c>
      <c r="AO17" s="20"/>
      <c r="AP17" s="20"/>
      <c r="AQ17" s="19"/>
      <c r="BS17" s="14" t="s">
        <v>37</v>
      </c>
    </row>
    <row r="18" spans="2:71" ht="6.95" customHeight="1">
      <c r="B18" s="1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19"/>
      <c r="BS18" s="14" t="s">
        <v>9</v>
      </c>
    </row>
    <row r="19" spans="2:71" ht="14.45" customHeight="1">
      <c r="B19" s="18"/>
      <c r="C19" s="20"/>
      <c r="D19" s="24" t="s">
        <v>38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4" t="s">
        <v>26</v>
      </c>
      <c r="AL19" s="20"/>
      <c r="AM19" s="20"/>
      <c r="AN19" s="22" t="s">
        <v>34</v>
      </c>
      <c r="AO19" s="20"/>
      <c r="AP19" s="20"/>
      <c r="AQ19" s="19"/>
      <c r="BS19" s="14" t="s">
        <v>9</v>
      </c>
    </row>
    <row r="20" spans="2:43" ht="18.4" customHeight="1">
      <c r="B20" s="18"/>
      <c r="C20" s="20"/>
      <c r="D20" s="20"/>
      <c r="E20" s="22" t="s">
        <v>35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4" t="s">
        <v>29</v>
      </c>
      <c r="AL20" s="20"/>
      <c r="AM20" s="20"/>
      <c r="AN20" s="22" t="s">
        <v>36</v>
      </c>
      <c r="AO20" s="20"/>
      <c r="AP20" s="20"/>
      <c r="AQ20" s="19"/>
    </row>
    <row r="21" spans="2:43" ht="6.95" customHeight="1">
      <c r="B21" s="1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19"/>
    </row>
    <row r="22" spans="2:43" ht="15">
      <c r="B22" s="18"/>
      <c r="C22" s="20"/>
      <c r="D22" s="24" t="s">
        <v>39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9"/>
    </row>
    <row r="23" spans="2:43" ht="16.5" customHeight="1">
      <c r="B23" s="18"/>
      <c r="C23" s="20"/>
      <c r="D23" s="20"/>
      <c r="E23" s="103" t="s">
        <v>5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20"/>
      <c r="AP23" s="20"/>
      <c r="AQ23" s="19"/>
    </row>
    <row r="24" spans="2:43" ht="6.95" customHeight="1">
      <c r="B24" s="1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9"/>
    </row>
    <row r="25" spans="2:43" ht="6.95" customHeight="1">
      <c r="B25" s="18"/>
      <c r="C25" s="20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0"/>
      <c r="AQ25" s="19"/>
    </row>
    <row r="26" spans="2:43" ht="14.45" customHeight="1">
      <c r="B26" s="18"/>
      <c r="C26" s="20"/>
      <c r="D26" s="26" t="s">
        <v>40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27">
        <f>ROUND(AG87,2)</f>
        <v>0</v>
      </c>
      <c r="AL26" s="101"/>
      <c r="AM26" s="101"/>
      <c r="AN26" s="101"/>
      <c r="AO26" s="101"/>
      <c r="AP26" s="20"/>
      <c r="AQ26" s="19"/>
    </row>
    <row r="27" spans="2:43" ht="14.45" customHeight="1">
      <c r="B27" s="18"/>
      <c r="C27" s="20"/>
      <c r="D27" s="26" t="s">
        <v>41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127">
        <f>ROUND(AG90,2)</f>
        <v>0</v>
      </c>
      <c r="AL27" s="127"/>
      <c r="AM27" s="127"/>
      <c r="AN27" s="127"/>
      <c r="AO27" s="127"/>
      <c r="AP27" s="20"/>
      <c r="AQ27" s="19"/>
    </row>
    <row r="28" spans="2:43" s="1" customFormat="1" ht="6.95" customHeight="1"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</row>
    <row r="29" spans="2:43" s="1" customFormat="1" ht="25.9" customHeight="1">
      <c r="B29" s="27"/>
      <c r="C29" s="28"/>
      <c r="D29" s="30" t="s">
        <v>42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28">
        <f>ROUND(AK26+AK27,2)</f>
        <v>0</v>
      </c>
      <c r="AL29" s="129"/>
      <c r="AM29" s="129"/>
      <c r="AN29" s="129"/>
      <c r="AO29" s="129"/>
      <c r="AP29" s="28"/>
      <c r="AQ29" s="29"/>
    </row>
    <row r="30" spans="2:43" s="1" customFormat="1" ht="6.95" customHeight="1"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</row>
    <row r="31" spans="2:43" s="2" customFormat="1" ht="14.45" customHeight="1">
      <c r="B31" s="32"/>
      <c r="C31" s="33"/>
      <c r="D31" s="34" t="s">
        <v>43</v>
      </c>
      <c r="E31" s="33"/>
      <c r="F31" s="34" t="s">
        <v>44</v>
      </c>
      <c r="G31" s="33"/>
      <c r="H31" s="33"/>
      <c r="I31" s="33"/>
      <c r="J31" s="33"/>
      <c r="K31" s="33"/>
      <c r="L31" s="93">
        <v>0.21</v>
      </c>
      <c r="M31" s="94"/>
      <c r="N31" s="94"/>
      <c r="O31" s="94"/>
      <c r="P31" s="33"/>
      <c r="Q31" s="33"/>
      <c r="R31" s="33"/>
      <c r="S31" s="33"/>
      <c r="T31" s="35" t="s">
        <v>45</v>
      </c>
      <c r="U31" s="33"/>
      <c r="V31" s="33"/>
      <c r="W31" s="95">
        <f>ROUND(AZ87+SUM(CD91),2)</f>
        <v>0</v>
      </c>
      <c r="X31" s="94"/>
      <c r="Y31" s="94"/>
      <c r="Z31" s="94"/>
      <c r="AA31" s="94"/>
      <c r="AB31" s="94"/>
      <c r="AC31" s="94"/>
      <c r="AD31" s="94"/>
      <c r="AE31" s="94"/>
      <c r="AF31" s="33"/>
      <c r="AG31" s="33"/>
      <c r="AH31" s="33"/>
      <c r="AI31" s="33"/>
      <c r="AJ31" s="33"/>
      <c r="AK31" s="95">
        <f>ROUND(AV87+SUM(BY91),2)</f>
        <v>0</v>
      </c>
      <c r="AL31" s="94"/>
      <c r="AM31" s="94"/>
      <c r="AN31" s="94"/>
      <c r="AO31" s="94"/>
      <c r="AP31" s="33"/>
      <c r="AQ31" s="36"/>
    </row>
    <row r="32" spans="2:43" s="2" customFormat="1" ht="14.45" customHeight="1">
      <c r="B32" s="32"/>
      <c r="C32" s="33"/>
      <c r="D32" s="33"/>
      <c r="E32" s="33"/>
      <c r="F32" s="34" t="s">
        <v>46</v>
      </c>
      <c r="G32" s="33"/>
      <c r="H32" s="33"/>
      <c r="I32" s="33"/>
      <c r="J32" s="33"/>
      <c r="K32" s="33"/>
      <c r="L32" s="93">
        <v>0.15</v>
      </c>
      <c r="M32" s="94"/>
      <c r="N32" s="94"/>
      <c r="O32" s="94"/>
      <c r="P32" s="33"/>
      <c r="Q32" s="33"/>
      <c r="R32" s="33"/>
      <c r="S32" s="33"/>
      <c r="T32" s="35" t="s">
        <v>45</v>
      </c>
      <c r="U32" s="33"/>
      <c r="V32" s="33"/>
      <c r="W32" s="95">
        <f>ROUND(BA87+SUM(CE91),2)</f>
        <v>0</v>
      </c>
      <c r="X32" s="94"/>
      <c r="Y32" s="94"/>
      <c r="Z32" s="94"/>
      <c r="AA32" s="94"/>
      <c r="AB32" s="94"/>
      <c r="AC32" s="94"/>
      <c r="AD32" s="94"/>
      <c r="AE32" s="94"/>
      <c r="AF32" s="33"/>
      <c r="AG32" s="33"/>
      <c r="AH32" s="33"/>
      <c r="AI32" s="33"/>
      <c r="AJ32" s="33"/>
      <c r="AK32" s="95">
        <f>ROUND(AW87+SUM(BZ91),2)</f>
        <v>0</v>
      </c>
      <c r="AL32" s="94"/>
      <c r="AM32" s="94"/>
      <c r="AN32" s="94"/>
      <c r="AO32" s="94"/>
      <c r="AP32" s="33"/>
      <c r="AQ32" s="36"/>
    </row>
    <row r="33" spans="2:43" s="2" customFormat="1" ht="14.45" customHeight="1" hidden="1">
      <c r="B33" s="32"/>
      <c r="C33" s="33"/>
      <c r="D33" s="33"/>
      <c r="E33" s="33"/>
      <c r="F33" s="34" t="s">
        <v>47</v>
      </c>
      <c r="G33" s="33"/>
      <c r="H33" s="33"/>
      <c r="I33" s="33"/>
      <c r="J33" s="33"/>
      <c r="K33" s="33"/>
      <c r="L33" s="93">
        <v>0.21</v>
      </c>
      <c r="M33" s="94"/>
      <c r="N33" s="94"/>
      <c r="O33" s="94"/>
      <c r="P33" s="33"/>
      <c r="Q33" s="33"/>
      <c r="R33" s="33"/>
      <c r="S33" s="33"/>
      <c r="T33" s="35" t="s">
        <v>45</v>
      </c>
      <c r="U33" s="33"/>
      <c r="V33" s="33"/>
      <c r="W33" s="95">
        <f>ROUND(BB87+SUM(CF91),2)</f>
        <v>0</v>
      </c>
      <c r="X33" s="94"/>
      <c r="Y33" s="94"/>
      <c r="Z33" s="94"/>
      <c r="AA33" s="94"/>
      <c r="AB33" s="94"/>
      <c r="AC33" s="94"/>
      <c r="AD33" s="94"/>
      <c r="AE33" s="94"/>
      <c r="AF33" s="33"/>
      <c r="AG33" s="33"/>
      <c r="AH33" s="33"/>
      <c r="AI33" s="33"/>
      <c r="AJ33" s="33"/>
      <c r="AK33" s="95">
        <v>0</v>
      </c>
      <c r="AL33" s="94"/>
      <c r="AM33" s="94"/>
      <c r="AN33" s="94"/>
      <c r="AO33" s="94"/>
      <c r="AP33" s="33"/>
      <c r="AQ33" s="36"/>
    </row>
    <row r="34" spans="2:43" s="2" customFormat="1" ht="14.45" customHeight="1" hidden="1">
      <c r="B34" s="32"/>
      <c r="C34" s="33"/>
      <c r="D34" s="33"/>
      <c r="E34" s="33"/>
      <c r="F34" s="34" t="s">
        <v>48</v>
      </c>
      <c r="G34" s="33"/>
      <c r="H34" s="33"/>
      <c r="I34" s="33"/>
      <c r="J34" s="33"/>
      <c r="K34" s="33"/>
      <c r="L34" s="93">
        <v>0.15</v>
      </c>
      <c r="M34" s="94"/>
      <c r="N34" s="94"/>
      <c r="O34" s="94"/>
      <c r="P34" s="33"/>
      <c r="Q34" s="33"/>
      <c r="R34" s="33"/>
      <c r="S34" s="33"/>
      <c r="T34" s="35" t="s">
        <v>45</v>
      </c>
      <c r="U34" s="33"/>
      <c r="V34" s="33"/>
      <c r="W34" s="95">
        <f>ROUND(BC87+SUM(CG91),2)</f>
        <v>0</v>
      </c>
      <c r="X34" s="94"/>
      <c r="Y34" s="94"/>
      <c r="Z34" s="94"/>
      <c r="AA34" s="94"/>
      <c r="AB34" s="94"/>
      <c r="AC34" s="94"/>
      <c r="AD34" s="94"/>
      <c r="AE34" s="94"/>
      <c r="AF34" s="33"/>
      <c r="AG34" s="33"/>
      <c r="AH34" s="33"/>
      <c r="AI34" s="33"/>
      <c r="AJ34" s="33"/>
      <c r="AK34" s="95">
        <v>0</v>
      </c>
      <c r="AL34" s="94"/>
      <c r="AM34" s="94"/>
      <c r="AN34" s="94"/>
      <c r="AO34" s="94"/>
      <c r="AP34" s="33"/>
      <c r="AQ34" s="36"/>
    </row>
    <row r="35" spans="2:43" s="2" customFormat="1" ht="14.45" customHeight="1" hidden="1">
      <c r="B35" s="32"/>
      <c r="C35" s="33"/>
      <c r="D35" s="33"/>
      <c r="E35" s="33"/>
      <c r="F35" s="34" t="s">
        <v>49</v>
      </c>
      <c r="G35" s="33"/>
      <c r="H35" s="33"/>
      <c r="I35" s="33"/>
      <c r="J35" s="33"/>
      <c r="K35" s="33"/>
      <c r="L35" s="93">
        <v>0</v>
      </c>
      <c r="M35" s="94"/>
      <c r="N35" s="94"/>
      <c r="O35" s="94"/>
      <c r="P35" s="33"/>
      <c r="Q35" s="33"/>
      <c r="R35" s="33"/>
      <c r="S35" s="33"/>
      <c r="T35" s="35" t="s">
        <v>45</v>
      </c>
      <c r="U35" s="33"/>
      <c r="V35" s="33"/>
      <c r="W35" s="95">
        <f>ROUND(BD87+SUM(CH91),2)</f>
        <v>0</v>
      </c>
      <c r="X35" s="94"/>
      <c r="Y35" s="94"/>
      <c r="Z35" s="94"/>
      <c r="AA35" s="94"/>
      <c r="AB35" s="94"/>
      <c r="AC35" s="94"/>
      <c r="AD35" s="94"/>
      <c r="AE35" s="94"/>
      <c r="AF35" s="33"/>
      <c r="AG35" s="33"/>
      <c r="AH35" s="33"/>
      <c r="AI35" s="33"/>
      <c r="AJ35" s="33"/>
      <c r="AK35" s="95">
        <v>0</v>
      </c>
      <c r="AL35" s="94"/>
      <c r="AM35" s="94"/>
      <c r="AN35" s="94"/>
      <c r="AO35" s="94"/>
      <c r="AP35" s="33"/>
      <c r="AQ35" s="36"/>
    </row>
    <row r="36" spans="2:43" s="1" customFormat="1" ht="6.95" customHeight="1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</row>
    <row r="37" spans="2:43" s="1" customFormat="1" ht="25.9" customHeight="1">
      <c r="B37" s="27"/>
      <c r="C37" s="37"/>
      <c r="D37" s="38" t="s">
        <v>50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0" t="s">
        <v>51</v>
      </c>
      <c r="U37" s="39"/>
      <c r="V37" s="39"/>
      <c r="W37" s="39"/>
      <c r="X37" s="104" t="s">
        <v>52</v>
      </c>
      <c r="Y37" s="105"/>
      <c r="Z37" s="105"/>
      <c r="AA37" s="105"/>
      <c r="AB37" s="105"/>
      <c r="AC37" s="39"/>
      <c r="AD37" s="39"/>
      <c r="AE37" s="39"/>
      <c r="AF37" s="39"/>
      <c r="AG37" s="39"/>
      <c r="AH37" s="39"/>
      <c r="AI37" s="39"/>
      <c r="AJ37" s="39"/>
      <c r="AK37" s="106">
        <f>SUM(AK29:AK35)</f>
        <v>0</v>
      </c>
      <c r="AL37" s="105"/>
      <c r="AM37" s="105"/>
      <c r="AN37" s="105"/>
      <c r="AO37" s="107"/>
      <c r="AP37" s="37"/>
      <c r="AQ37" s="29"/>
    </row>
    <row r="38" spans="2:43" s="1" customFormat="1" ht="14.45" customHeight="1"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</row>
    <row r="39" spans="2:43" ht="13.5">
      <c r="B39" s="18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19"/>
    </row>
    <row r="40" spans="2:43" ht="13.5">
      <c r="B40" s="1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19"/>
    </row>
    <row r="41" spans="2:43" ht="13.5">
      <c r="B41" s="1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19"/>
    </row>
    <row r="42" spans="2:43" ht="13.5">
      <c r="B42" s="1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19"/>
    </row>
    <row r="43" spans="2:43" ht="13.5">
      <c r="B43" s="1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19"/>
    </row>
    <row r="44" spans="2:43" ht="13.5">
      <c r="B44" s="1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19"/>
    </row>
    <row r="45" spans="2:43" ht="13.5">
      <c r="B45" s="1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19"/>
    </row>
    <row r="46" spans="2:43" ht="13.5">
      <c r="B46" s="1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19"/>
    </row>
    <row r="47" spans="2:43" ht="13.5">
      <c r="B47" s="1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19"/>
    </row>
    <row r="48" spans="2:43" ht="13.5">
      <c r="B48" s="1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19"/>
    </row>
    <row r="49" spans="2:43" s="1" customFormat="1" ht="15">
      <c r="B49" s="27"/>
      <c r="C49" s="28"/>
      <c r="D49" s="41" t="s">
        <v>53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3"/>
      <c r="AA49" s="28"/>
      <c r="AB49" s="28"/>
      <c r="AC49" s="41" t="s">
        <v>54</v>
      </c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3"/>
      <c r="AP49" s="28"/>
      <c r="AQ49" s="29"/>
    </row>
    <row r="50" spans="2:43" ht="13.5">
      <c r="B50" s="18"/>
      <c r="C50" s="20"/>
      <c r="D50" s="44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45"/>
      <c r="AA50" s="20"/>
      <c r="AB50" s="20"/>
      <c r="AC50" s="44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45"/>
      <c r="AP50" s="20"/>
      <c r="AQ50" s="19"/>
    </row>
    <row r="51" spans="2:43" ht="13.5">
      <c r="B51" s="18"/>
      <c r="C51" s="20"/>
      <c r="D51" s="44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45"/>
      <c r="AA51" s="20"/>
      <c r="AB51" s="20"/>
      <c r="AC51" s="44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45"/>
      <c r="AP51" s="20"/>
      <c r="AQ51" s="19"/>
    </row>
    <row r="52" spans="2:43" ht="13.5">
      <c r="B52" s="18"/>
      <c r="C52" s="20"/>
      <c r="D52" s="44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45"/>
      <c r="AA52" s="20"/>
      <c r="AB52" s="20"/>
      <c r="AC52" s="44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45"/>
      <c r="AP52" s="20"/>
      <c r="AQ52" s="19"/>
    </row>
    <row r="53" spans="2:43" ht="13.5">
      <c r="B53" s="18"/>
      <c r="C53" s="20"/>
      <c r="D53" s="44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45"/>
      <c r="AA53" s="20"/>
      <c r="AB53" s="20"/>
      <c r="AC53" s="44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45"/>
      <c r="AP53" s="20"/>
      <c r="AQ53" s="19"/>
    </row>
    <row r="54" spans="2:43" ht="13.5">
      <c r="B54" s="18"/>
      <c r="C54" s="20"/>
      <c r="D54" s="44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45"/>
      <c r="AA54" s="20"/>
      <c r="AB54" s="20"/>
      <c r="AC54" s="44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45"/>
      <c r="AP54" s="20"/>
      <c r="AQ54" s="19"/>
    </row>
    <row r="55" spans="2:43" ht="13.5">
      <c r="B55" s="18"/>
      <c r="C55" s="20"/>
      <c r="D55" s="44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45"/>
      <c r="AA55" s="20"/>
      <c r="AB55" s="20"/>
      <c r="AC55" s="44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45"/>
      <c r="AP55" s="20"/>
      <c r="AQ55" s="19"/>
    </row>
    <row r="56" spans="2:43" ht="13.5">
      <c r="B56" s="18"/>
      <c r="C56" s="20"/>
      <c r="D56" s="44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45"/>
      <c r="AA56" s="20"/>
      <c r="AB56" s="20"/>
      <c r="AC56" s="44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45"/>
      <c r="AP56" s="20"/>
      <c r="AQ56" s="19"/>
    </row>
    <row r="57" spans="2:43" ht="13.5">
      <c r="B57" s="18"/>
      <c r="C57" s="20"/>
      <c r="D57" s="44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45"/>
      <c r="AA57" s="20"/>
      <c r="AB57" s="20"/>
      <c r="AC57" s="44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45"/>
      <c r="AP57" s="20"/>
      <c r="AQ57" s="19"/>
    </row>
    <row r="58" spans="2:43" s="1" customFormat="1" ht="15">
      <c r="B58" s="27"/>
      <c r="C58" s="28"/>
      <c r="D58" s="46" t="s">
        <v>55</v>
      </c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8" t="s">
        <v>56</v>
      </c>
      <c r="S58" s="47"/>
      <c r="T58" s="47"/>
      <c r="U58" s="47"/>
      <c r="V58" s="47"/>
      <c r="W58" s="47"/>
      <c r="X58" s="47"/>
      <c r="Y58" s="47"/>
      <c r="Z58" s="49"/>
      <c r="AA58" s="28"/>
      <c r="AB58" s="28"/>
      <c r="AC58" s="46" t="s">
        <v>55</v>
      </c>
      <c r="AD58" s="47"/>
      <c r="AE58" s="47"/>
      <c r="AF58" s="47"/>
      <c r="AG58" s="47"/>
      <c r="AH58" s="47"/>
      <c r="AI58" s="47"/>
      <c r="AJ58" s="47"/>
      <c r="AK58" s="47"/>
      <c r="AL58" s="47"/>
      <c r="AM58" s="48" t="s">
        <v>56</v>
      </c>
      <c r="AN58" s="47"/>
      <c r="AO58" s="49"/>
      <c r="AP58" s="28"/>
      <c r="AQ58" s="29"/>
    </row>
    <row r="59" spans="2:43" ht="13.5">
      <c r="B59" s="1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19"/>
    </row>
    <row r="60" spans="2:43" s="1" customFormat="1" ht="15">
      <c r="B60" s="27"/>
      <c r="C60" s="28"/>
      <c r="D60" s="41" t="s">
        <v>57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3"/>
      <c r="AA60" s="28"/>
      <c r="AB60" s="28"/>
      <c r="AC60" s="41" t="s">
        <v>58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3"/>
      <c r="AP60" s="28"/>
      <c r="AQ60" s="29"/>
    </row>
    <row r="61" spans="2:43" ht="13.5">
      <c r="B61" s="18"/>
      <c r="C61" s="20"/>
      <c r="D61" s="44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45"/>
      <c r="AA61" s="20"/>
      <c r="AB61" s="20"/>
      <c r="AC61" s="44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45"/>
      <c r="AP61" s="20"/>
      <c r="AQ61" s="19"/>
    </row>
    <row r="62" spans="2:43" ht="13.5">
      <c r="B62" s="18"/>
      <c r="C62" s="20"/>
      <c r="D62" s="44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45"/>
      <c r="AA62" s="20"/>
      <c r="AB62" s="20"/>
      <c r="AC62" s="44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45"/>
      <c r="AP62" s="20"/>
      <c r="AQ62" s="19"/>
    </row>
    <row r="63" spans="2:43" ht="13.5">
      <c r="B63" s="18"/>
      <c r="C63" s="20"/>
      <c r="D63" s="44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45"/>
      <c r="AA63" s="20"/>
      <c r="AB63" s="20"/>
      <c r="AC63" s="44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45"/>
      <c r="AP63" s="20"/>
      <c r="AQ63" s="19"/>
    </row>
    <row r="64" spans="2:43" ht="13.5">
      <c r="B64" s="18"/>
      <c r="C64" s="20"/>
      <c r="D64" s="44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45"/>
      <c r="AA64" s="20"/>
      <c r="AB64" s="20"/>
      <c r="AC64" s="44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45"/>
      <c r="AP64" s="20"/>
      <c r="AQ64" s="19"/>
    </row>
    <row r="65" spans="2:43" ht="13.5">
      <c r="B65" s="18"/>
      <c r="C65" s="20"/>
      <c r="D65" s="44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45"/>
      <c r="AA65" s="20"/>
      <c r="AB65" s="20"/>
      <c r="AC65" s="44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45"/>
      <c r="AP65" s="20"/>
      <c r="AQ65" s="19"/>
    </row>
    <row r="66" spans="2:43" ht="13.5">
      <c r="B66" s="18"/>
      <c r="C66" s="20"/>
      <c r="D66" s="44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45"/>
      <c r="AA66" s="20"/>
      <c r="AB66" s="20"/>
      <c r="AC66" s="44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45"/>
      <c r="AP66" s="20"/>
      <c r="AQ66" s="19"/>
    </row>
    <row r="67" spans="2:43" ht="13.5">
      <c r="B67" s="18"/>
      <c r="C67" s="20"/>
      <c r="D67" s="44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45"/>
      <c r="AA67" s="20"/>
      <c r="AB67" s="20"/>
      <c r="AC67" s="44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45"/>
      <c r="AP67" s="20"/>
      <c r="AQ67" s="19"/>
    </row>
    <row r="68" spans="2:43" ht="13.5">
      <c r="B68" s="18"/>
      <c r="C68" s="20"/>
      <c r="D68" s="44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45"/>
      <c r="AA68" s="20"/>
      <c r="AB68" s="20"/>
      <c r="AC68" s="44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45"/>
      <c r="AP68" s="20"/>
      <c r="AQ68" s="19"/>
    </row>
    <row r="69" spans="2:43" s="1" customFormat="1" ht="15">
      <c r="B69" s="27"/>
      <c r="C69" s="28"/>
      <c r="D69" s="46" t="s">
        <v>55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8" t="s">
        <v>56</v>
      </c>
      <c r="S69" s="47"/>
      <c r="T69" s="47"/>
      <c r="U69" s="47"/>
      <c r="V69" s="47"/>
      <c r="W69" s="47"/>
      <c r="X69" s="47"/>
      <c r="Y69" s="47"/>
      <c r="Z69" s="49"/>
      <c r="AA69" s="28"/>
      <c r="AB69" s="28"/>
      <c r="AC69" s="46" t="s">
        <v>55</v>
      </c>
      <c r="AD69" s="47"/>
      <c r="AE69" s="47"/>
      <c r="AF69" s="47"/>
      <c r="AG69" s="47"/>
      <c r="AH69" s="47"/>
      <c r="AI69" s="47"/>
      <c r="AJ69" s="47"/>
      <c r="AK69" s="47"/>
      <c r="AL69" s="47"/>
      <c r="AM69" s="48" t="s">
        <v>56</v>
      </c>
      <c r="AN69" s="47"/>
      <c r="AO69" s="49"/>
      <c r="AP69" s="28"/>
      <c r="AQ69" s="29"/>
    </row>
    <row r="70" spans="2:43" s="1" customFormat="1" ht="6.95" customHeight="1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9"/>
    </row>
    <row r="71" spans="2:43" s="1" customFormat="1" ht="6.95" customHeight="1"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2"/>
    </row>
    <row r="75" spans="2:43" s="1" customFormat="1" ht="6.95" customHeight="1"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5"/>
    </row>
    <row r="76" spans="2:43" s="1" customFormat="1" ht="36.95" customHeight="1">
      <c r="B76" s="27"/>
      <c r="C76" s="98" t="s">
        <v>59</v>
      </c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29"/>
    </row>
    <row r="77" spans="2:43" s="3" customFormat="1" ht="14.45" customHeight="1">
      <c r="B77" s="56"/>
      <c r="C77" s="24" t="s">
        <v>15</v>
      </c>
      <c r="D77" s="57"/>
      <c r="E77" s="57"/>
      <c r="F77" s="57"/>
      <c r="G77" s="57"/>
      <c r="H77" s="57"/>
      <c r="I77" s="57"/>
      <c r="J77" s="57"/>
      <c r="K77" s="57"/>
      <c r="L77" s="57" t="str">
        <f>K5</f>
        <v>1900403a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8"/>
    </row>
    <row r="78" spans="2:43" s="4" customFormat="1" ht="36.95" customHeight="1">
      <c r="B78" s="59"/>
      <c r="C78" s="60" t="s">
        <v>17</v>
      </c>
      <c r="D78" s="61"/>
      <c r="E78" s="61"/>
      <c r="F78" s="61"/>
      <c r="G78" s="61"/>
      <c r="H78" s="61"/>
      <c r="I78" s="61"/>
      <c r="J78" s="61"/>
      <c r="K78" s="61"/>
      <c r="L78" s="108" t="str">
        <f>K6</f>
        <v>Oprava chodníku v Máchově ulici v Dačicích</v>
      </c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61"/>
      <c r="AQ78" s="62"/>
    </row>
    <row r="79" spans="2:43" s="1" customFormat="1" ht="6.9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9"/>
    </row>
    <row r="80" spans="2:43" s="1" customFormat="1" ht="15">
      <c r="B80" s="27"/>
      <c r="C80" s="24" t="s">
        <v>21</v>
      </c>
      <c r="D80" s="28"/>
      <c r="E80" s="28"/>
      <c r="F80" s="28"/>
      <c r="G80" s="28"/>
      <c r="H80" s="28"/>
      <c r="I80" s="28"/>
      <c r="J80" s="28"/>
      <c r="K80" s="28"/>
      <c r="L80" s="63" t="str">
        <f>IF(K8="","",K8)</f>
        <v>Dačice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4" t="s">
        <v>23</v>
      </c>
      <c r="AJ80" s="28"/>
      <c r="AK80" s="28"/>
      <c r="AL80" s="28"/>
      <c r="AM80" s="64" t="str">
        <f>IF(AN8="","",AN8)</f>
        <v>26. 2. 2019</v>
      </c>
      <c r="AN80" s="28"/>
      <c r="AO80" s="28"/>
      <c r="AP80" s="28"/>
      <c r="AQ80" s="29"/>
    </row>
    <row r="81" spans="2:43" s="1" customFormat="1" ht="6.9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9"/>
    </row>
    <row r="82" spans="2:56" s="1" customFormat="1" ht="15">
      <c r="B82" s="27"/>
      <c r="C82" s="24" t="s">
        <v>25</v>
      </c>
      <c r="D82" s="28"/>
      <c r="E82" s="28"/>
      <c r="F82" s="28"/>
      <c r="G82" s="28"/>
      <c r="H82" s="28"/>
      <c r="I82" s="28"/>
      <c r="J82" s="28"/>
      <c r="K82" s="28"/>
      <c r="L82" s="57" t="str">
        <f>IF(E11="","",E11)</f>
        <v>Město Dačice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4" t="s">
        <v>33</v>
      </c>
      <c r="AJ82" s="28"/>
      <c r="AK82" s="28"/>
      <c r="AL82" s="28"/>
      <c r="AM82" s="110" t="str">
        <f>IF(E17="","",E17)</f>
        <v>Agroprojekt Jihlava, spol. s. r. o.</v>
      </c>
      <c r="AN82" s="110"/>
      <c r="AO82" s="110"/>
      <c r="AP82" s="110"/>
      <c r="AQ82" s="29"/>
      <c r="AS82" s="114" t="s">
        <v>60</v>
      </c>
      <c r="AT82" s="115"/>
      <c r="AU82" s="42"/>
      <c r="AV82" s="42"/>
      <c r="AW82" s="42"/>
      <c r="AX82" s="42"/>
      <c r="AY82" s="42"/>
      <c r="AZ82" s="42"/>
      <c r="BA82" s="42"/>
      <c r="BB82" s="42"/>
      <c r="BC82" s="42"/>
      <c r="BD82" s="43"/>
    </row>
    <row r="83" spans="2:56" s="1" customFormat="1" ht="15">
      <c r="B83" s="27"/>
      <c r="C83" s="24" t="s">
        <v>31</v>
      </c>
      <c r="D83" s="28"/>
      <c r="E83" s="28"/>
      <c r="F83" s="28"/>
      <c r="G83" s="28"/>
      <c r="H83" s="28"/>
      <c r="I83" s="28"/>
      <c r="J83" s="28"/>
      <c r="K83" s="28"/>
      <c r="L83" s="57" t="str">
        <f>IF(E14="","",E14)</f>
        <v xml:space="preserve"> 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4" t="s">
        <v>38</v>
      </c>
      <c r="AJ83" s="28"/>
      <c r="AK83" s="28"/>
      <c r="AL83" s="28"/>
      <c r="AM83" s="110" t="str">
        <f>IF(E20="","",E20)</f>
        <v>Agroprojekt Jihlava, spol. s. r. o.</v>
      </c>
      <c r="AN83" s="110"/>
      <c r="AO83" s="110"/>
      <c r="AP83" s="110"/>
      <c r="AQ83" s="29"/>
      <c r="AS83" s="116"/>
      <c r="AT83" s="117"/>
      <c r="AU83" s="28"/>
      <c r="AV83" s="28"/>
      <c r="AW83" s="28"/>
      <c r="AX83" s="28"/>
      <c r="AY83" s="28"/>
      <c r="AZ83" s="28"/>
      <c r="BA83" s="28"/>
      <c r="BB83" s="28"/>
      <c r="BC83" s="28"/>
      <c r="BD83" s="65"/>
    </row>
    <row r="84" spans="2:56" s="1" customFormat="1" ht="10.9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9"/>
      <c r="AS84" s="116"/>
      <c r="AT84" s="117"/>
      <c r="AU84" s="28"/>
      <c r="AV84" s="28"/>
      <c r="AW84" s="28"/>
      <c r="AX84" s="28"/>
      <c r="AY84" s="28"/>
      <c r="AZ84" s="28"/>
      <c r="BA84" s="28"/>
      <c r="BB84" s="28"/>
      <c r="BC84" s="28"/>
      <c r="BD84" s="65"/>
    </row>
    <row r="85" spans="2:56" s="1" customFormat="1" ht="29.25" customHeight="1">
      <c r="B85" s="27"/>
      <c r="C85" s="118" t="s">
        <v>61</v>
      </c>
      <c r="D85" s="119"/>
      <c r="E85" s="119"/>
      <c r="F85" s="119"/>
      <c r="G85" s="119"/>
      <c r="H85" s="66"/>
      <c r="I85" s="120" t="s">
        <v>62</v>
      </c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20" t="s">
        <v>63</v>
      </c>
      <c r="AH85" s="119"/>
      <c r="AI85" s="119"/>
      <c r="AJ85" s="119"/>
      <c r="AK85" s="119"/>
      <c r="AL85" s="119"/>
      <c r="AM85" s="119"/>
      <c r="AN85" s="120" t="s">
        <v>64</v>
      </c>
      <c r="AO85" s="119"/>
      <c r="AP85" s="121"/>
      <c r="AQ85" s="29"/>
      <c r="AS85" s="67" t="s">
        <v>65</v>
      </c>
      <c r="AT85" s="68" t="s">
        <v>66</v>
      </c>
      <c r="AU85" s="68" t="s">
        <v>67</v>
      </c>
      <c r="AV85" s="68" t="s">
        <v>68</v>
      </c>
      <c r="AW85" s="68" t="s">
        <v>69</v>
      </c>
      <c r="AX85" s="68" t="s">
        <v>70</v>
      </c>
      <c r="AY85" s="68" t="s">
        <v>71</v>
      </c>
      <c r="AZ85" s="68" t="s">
        <v>72</v>
      </c>
      <c r="BA85" s="68" t="s">
        <v>73</v>
      </c>
      <c r="BB85" s="68" t="s">
        <v>74</v>
      </c>
      <c r="BC85" s="68" t="s">
        <v>75</v>
      </c>
      <c r="BD85" s="69" t="s">
        <v>76</v>
      </c>
    </row>
    <row r="86" spans="2:56" s="1" customFormat="1" ht="10.9" customHeight="1">
      <c r="B86" s="27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9"/>
      <c r="AS86" s="70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3"/>
    </row>
    <row r="87" spans="2:76" s="4" customFormat="1" ht="32.45" customHeight="1">
      <c r="B87" s="59"/>
      <c r="C87" s="71" t="s">
        <v>77</v>
      </c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112">
        <f>ROUND(AG88,2)</f>
        <v>0</v>
      </c>
      <c r="AH87" s="112"/>
      <c r="AI87" s="112"/>
      <c r="AJ87" s="112"/>
      <c r="AK87" s="112"/>
      <c r="AL87" s="112"/>
      <c r="AM87" s="112"/>
      <c r="AN87" s="113">
        <f>SUM(AG87,AT87)</f>
        <v>0</v>
      </c>
      <c r="AO87" s="113"/>
      <c r="AP87" s="113"/>
      <c r="AQ87" s="62"/>
      <c r="AS87" s="73">
        <f>ROUND(AS88,2)</f>
        <v>0</v>
      </c>
      <c r="AT87" s="74">
        <f>ROUND(SUM(AV87:AW87),2)</f>
        <v>0</v>
      </c>
      <c r="AU87" s="75" t="e">
        <f>ROUND(AU88,5)</f>
        <v>#REF!</v>
      </c>
      <c r="AV87" s="74">
        <f>ROUND(AZ87*L31,2)</f>
        <v>0</v>
      </c>
      <c r="AW87" s="74">
        <f>ROUND(BA87*L32,2)</f>
        <v>0</v>
      </c>
      <c r="AX87" s="74">
        <f>ROUND(BB87*L31,2)</f>
        <v>0</v>
      </c>
      <c r="AY87" s="74">
        <f>ROUND(BC87*L32,2)</f>
        <v>0</v>
      </c>
      <c r="AZ87" s="74">
        <f>ROUND(AZ88,2)</f>
        <v>0</v>
      </c>
      <c r="BA87" s="74">
        <f>ROUND(BA88,2)</f>
        <v>0</v>
      </c>
      <c r="BB87" s="74">
        <f>ROUND(BB88,2)</f>
        <v>0</v>
      </c>
      <c r="BC87" s="74">
        <f>ROUND(BC88,2)</f>
        <v>0</v>
      </c>
      <c r="BD87" s="76">
        <f>ROUND(BD88,2)</f>
        <v>0</v>
      </c>
      <c r="BS87" s="77" t="s">
        <v>78</v>
      </c>
      <c r="BT87" s="77" t="s">
        <v>79</v>
      </c>
      <c r="BU87" s="78" t="s">
        <v>80</v>
      </c>
      <c r="BV87" s="77" t="s">
        <v>81</v>
      </c>
      <c r="BW87" s="77" t="s">
        <v>82</v>
      </c>
      <c r="BX87" s="77" t="s">
        <v>83</v>
      </c>
    </row>
    <row r="88" spans="1:76" s="5" customFormat="1" ht="31.5" customHeight="1">
      <c r="A88" s="79" t="s">
        <v>84</v>
      </c>
      <c r="B88" s="80"/>
      <c r="C88" s="81"/>
      <c r="D88" s="111" t="s">
        <v>85</v>
      </c>
      <c r="E88" s="111"/>
      <c r="F88" s="111"/>
      <c r="G88" s="111"/>
      <c r="H88" s="111"/>
      <c r="I88" s="82"/>
      <c r="J88" s="111" t="s">
        <v>86</v>
      </c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25">
        <f>'IO 101 a - Oprava chodník...'!M30</f>
        <v>0</v>
      </c>
      <c r="AH88" s="126"/>
      <c r="AI88" s="126"/>
      <c r="AJ88" s="126"/>
      <c r="AK88" s="126"/>
      <c r="AL88" s="126"/>
      <c r="AM88" s="126"/>
      <c r="AN88" s="125">
        <f>SUM(AG88,AT88)</f>
        <v>0</v>
      </c>
      <c r="AO88" s="126"/>
      <c r="AP88" s="126"/>
      <c r="AQ88" s="83"/>
      <c r="AS88" s="84">
        <f>'IO 101 a - Oprava chodník...'!M28</f>
        <v>0</v>
      </c>
      <c r="AT88" s="85">
        <f>ROUND(SUM(AV88:AW88),2)</f>
        <v>0</v>
      </c>
      <c r="AU88" s="86" t="e">
        <f>'IO 101 a - Oprava chodník...'!W114</f>
        <v>#REF!</v>
      </c>
      <c r="AV88" s="85">
        <f>'IO 101 a - Oprava chodník...'!M32</f>
        <v>0</v>
      </c>
      <c r="AW88" s="85">
        <f>'IO 101 a - Oprava chodník...'!M33</f>
        <v>0</v>
      </c>
      <c r="AX88" s="85">
        <f>'IO 101 a - Oprava chodník...'!M34</f>
        <v>0</v>
      </c>
      <c r="AY88" s="85">
        <f>'IO 101 a - Oprava chodník...'!M35</f>
        <v>0</v>
      </c>
      <c r="AZ88" s="85">
        <f>'IO 101 a - Oprava chodník...'!H32</f>
        <v>0</v>
      </c>
      <c r="BA88" s="85">
        <f>'IO 101 a - Oprava chodník...'!H33</f>
        <v>0</v>
      </c>
      <c r="BB88" s="85">
        <f>'IO 101 a - Oprava chodník...'!H34</f>
        <v>0</v>
      </c>
      <c r="BC88" s="85">
        <f>'IO 101 a - Oprava chodník...'!H35</f>
        <v>0</v>
      </c>
      <c r="BD88" s="87">
        <f>'IO 101 a - Oprava chodník...'!H36</f>
        <v>0</v>
      </c>
      <c r="BT88" s="88" t="s">
        <v>87</v>
      </c>
      <c r="BV88" s="88" t="s">
        <v>81</v>
      </c>
      <c r="BW88" s="88" t="s">
        <v>88</v>
      </c>
      <c r="BX88" s="88" t="s">
        <v>82</v>
      </c>
    </row>
    <row r="89" spans="2:43" ht="13.5">
      <c r="B89" s="18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19"/>
    </row>
    <row r="90" spans="2:48" s="1" customFormat="1" ht="30" customHeight="1">
      <c r="B90" s="27"/>
      <c r="C90" s="71" t="s">
        <v>89</v>
      </c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113">
        <v>0</v>
      </c>
      <c r="AH90" s="113"/>
      <c r="AI90" s="113"/>
      <c r="AJ90" s="113"/>
      <c r="AK90" s="113"/>
      <c r="AL90" s="113"/>
      <c r="AM90" s="113"/>
      <c r="AN90" s="113">
        <v>0</v>
      </c>
      <c r="AO90" s="113"/>
      <c r="AP90" s="113"/>
      <c r="AQ90" s="29"/>
      <c r="AS90" s="67" t="s">
        <v>90</v>
      </c>
      <c r="AT90" s="68" t="s">
        <v>91</v>
      </c>
      <c r="AU90" s="68" t="s">
        <v>43</v>
      </c>
      <c r="AV90" s="69" t="s">
        <v>66</v>
      </c>
    </row>
    <row r="91" spans="2:48" s="1" customFormat="1" ht="10.9" customHeight="1">
      <c r="B91" s="27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9"/>
      <c r="AS91" s="89"/>
      <c r="AT91" s="47"/>
      <c r="AU91" s="47"/>
      <c r="AV91" s="49"/>
    </row>
    <row r="92" spans="2:43" s="1" customFormat="1" ht="30" customHeight="1">
      <c r="B92" s="27"/>
      <c r="C92" s="90" t="s">
        <v>92</v>
      </c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122">
        <f>ROUND(AG87+AG90,2)</f>
        <v>0</v>
      </c>
      <c r="AH92" s="122"/>
      <c r="AI92" s="122"/>
      <c r="AJ92" s="122"/>
      <c r="AK92" s="122"/>
      <c r="AL92" s="122"/>
      <c r="AM92" s="122"/>
      <c r="AN92" s="122">
        <f>AN87+AN90</f>
        <v>0</v>
      </c>
      <c r="AO92" s="122"/>
      <c r="AP92" s="122"/>
      <c r="AQ92" s="29"/>
    </row>
    <row r="93" spans="2:43" s="1" customFormat="1" ht="6.95" customHeight="1">
      <c r="B93" s="50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2"/>
    </row>
  </sheetData>
  <sheetProtection password="EA73" sheet="1" objects="1" scenarios="1"/>
  <mergeCells count="45"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ouhrnný list stavby"/>
    <hyperlink ref="W1:AF1" location="C87" display="2) Rekapitulace objektů"/>
    <hyperlink ref="A88" location="'IO 101 a - Oprava chodník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7"/>
  <sheetViews>
    <sheetView showGridLines="0" workbookViewId="0" topLeftCell="A1">
      <pane ySplit="1" topLeftCell="A17" activePane="bottomLeft" state="frozen"/>
      <selection pane="bottomLeft" activeCell="C4" sqref="C4:Q4"/>
    </sheetView>
  </sheetViews>
  <sheetFormatPr defaultColWidth="9.33203125" defaultRowHeight="13.5"/>
  <cols>
    <col min="1" max="1" width="8.33203125" style="133" customWidth="1"/>
    <col min="2" max="2" width="1.66796875" style="133" customWidth="1"/>
    <col min="3" max="3" width="4.16015625" style="133" customWidth="1"/>
    <col min="4" max="4" width="4.33203125" style="133" customWidth="1"/>
    <col min="5" max="5" width="17.16015625" style="133" customWidth="1"/>
    <col min="6" max="7" width="11.16015625" style="133" customWidth="1"/>
    <col min="8" max="8" width="12.5" style="133" customWidth="1"/>
    <col min="9" max="9" width="7" style="133" customWidth="1"/>
    <col min="10" max="10" width="5.16015625" style="133" customWidth="1"/>
    <col min="11" max="11" width="11.5" style="133" customWidth="1"/>
    <col min="12" max="12" width="12" style="133" customWidth="1"/>
    <col min="13" max="14" width="6" style="133" customWidth="1"/>
    <col min="15" max="15" width="2" style="133" customWidth="1"/>
    <col min="16" max="16" width="12.5" style="133" customWidth="1"/>
    <col min="17" max="17" width="4.16015625" style="133" customWidth="1"/>
    <col min="18" max="18" width="1.66796875" style="133" customWidth="1"/>
    <col min="19" max="19" width="8.16015625" style="133" customWidth="1"/>
    <col min="20" max="20" width="29.66015625" style="133" hidden="1" customWidth="1"/>
    <col min="21" max="21" width="16.33203125" style="133" hidden="1" customWidth="1"/>
    <col min="22" max="22" width="12.33203125" style="133" hidden="1" customWidth="1"/>
    <col min="23" max="23" width="16.33203125" style="133" hidden="1" customWidth="1"/>
    <col min="24" max="24" width="12.16015625" style="133" hidden="1" customWidth="1"/>
    <col min="25" max="25" width="15" style="133" hidden="1" customWidth="1"/>
    <col min="26" max="26" width="11" style="133" hidden="1" customWidth="1"/>
    <col min="27" max="27" width="15" style="133" hidden="1" customWidth="1"/>
    <col min="28" max="28" width="16.33203125" style="133" hidden="1" customWidth="1"/>
    <col min="29" max="29" width="11" style="133" customWidth="1"/>
    <col min="30" max="30" width="15" style="133" customWidth="1"/>
    <col min="31" max="31" width="16.33203125" style="133" customWidth="1"/>
    <col min="32" max="43" width="9.33203125" style="133" customWidth="1"/>
    <col min="44" max="65" width="9.33203125" style="133" hidden="1" customWidth="1"/>
    <col min="66" max="16384" width="9.33203125" style="133" customWidth="1"/>
  </cols>
  <sheetData>
    <row r="1" spans="1:66" ht="21.75" customHeight="1">
      <c r="A1" s="92"/>
      <c r="B1" s="7"/>
      <c r="C1" s="7"/>
      <c r="D1" s="8" t="s">
        <v>1</v>
      </c>
      <c r="E1" s="7"/>
      <c r="F1" s="9" t="s">
        <v>93</v>
      </c>
      <c r="G1" s="9"/>
      <c r="H1" s="131" t="s">
        <v>94</v>
      </c>
      <c r="I1" s="131"/>
      <c r="J1" s="131"/>
      <c r="K1" s="131"/>
      <c r="L1" s="9" t="s">
        <v>95</v>
      </c>
      <c r="M1" s="7"/>
      <c r="N1" s="7"/>
      <c r="O1" s="8" t="s">
        <v>96</v>
      </c>
      <c r="P1" s="7"/>
      <c r="Q1" s="7"/>
      <c r="R1" s="7"/>
      <c r="S1" s="9" t="s">
        <v>97</v>
      </c>
      <c r="T1" s="9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3:46" ht="36.95" customHeight="1">
      <c r="C2" s="134" t="s">
        <v>7</v>
      </c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S2" s="136" t="s">
        <v>8</v>
      </c>
      <c r="T2" s="137"/>
      <c r="U2" s="137"/>
      <c r="V2" s="137"/>
      <c r="W2" s="137"/>
      <c r="X2" s="137"/>
      <c r="Y2" s="137"/>
      <c r="Z2" s="137"/>
      <c r="AA2" s="137"/>
      <c r="AB2" s="137"/>
      <c r="AC2" s="137"/>
      <c r="AT2" s="138" t="s">
        <v>88</v>
      </c>
    </row>
    <row r="3" spans="2:46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1"/>
      <c r="AT3" s="138" t="s">
        <v>98</v>
      </c>
    </row>
    <row r="4" spans="2:46" ht="36.95" customHeight="1">
      <c r="B4" s="142"/>
      <c r="C4" s="143" t="s">
        <v>99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5"/>
      <c r="T4" s="146" t="s">
        <v>13</v>
      </c>
      <c r="AT4" s="138" t="s">
        <v>6</v>
      </c>
    </row>
    <row r="5" spans="2:18" ht="6.95" customHeight="1">
      <c r="B5" s="142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5"/>
    </row>
    <row r="6" spans="2:18" ht="25.35" customHeight="1">
      <c r="B6" s="142"/>
      <c r="C6" s="147"/>
      <c r="D6" s="148" t="s">
        <v>17</v>
      </c>
      <c r="E6" s="147"/>
      <c r="F6" s="149" t="str">
        <f>'Rekapitulace stavby'!K6</f>
        <v>Oprava chodníku v Máchově ulici v Dačicích</v>
      </c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47"/>
      <c r="R6" s="145"/>
    </row>
    <row r="7" spans="2:18" s="151" customFormat="1" ht="32.85" customHeight="1">
      <c r="B7" s="152"/>
      <c r="C7" s="153"/>
      <c r="D7" s="154" t="s">
        <v>100</v>
      </c>
      <c r="E7" s="153"/>
      <c r="F7" s="155" t="s">
        <v>101</v>
      </c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3"/>
      <c r="R7" s="157"/>
    </row>
    <row r="8" spans="2:18" s="151" customFormat="1" ht="14.45" customHeight="1">
      <c r="B8" s="152"/>
      <c r="C8" s="153"/>
      <c r="D8" s="148" t="s">
        <v>19</v>
      </c>
      <c r="E8" s="153"/>
      <c r="F8" s="158" t="s">
        <v>5</v>
      </c>
      <c r="G8" s="153"/>
      <c r="H8" s="153"/>
      <c r="I8" s="153"/>
      <c r="J8" s="153"/>
      <c r="K8" s="153"/>
      <c r="L8" s="153"/>
      <c r="M8" s="148" t="s">
        <v>20</v>
      </c>
      <c r="N8" s="153"/>
      <c r="O8" s="158" t="s">
        <v>5</v>
      </c>
      <c r="P8" s="153"/>
      <c r="Q8" s="153"/>
      <c r="R8" s="157"/>
    </row>
    <row r="9" spans="2:18" s="151" customFormat="1" ht="14.45" customHeight="1">
      <c r="B9" s="152"/>
      <c r="C9" s="153"/>
      <c r="D9" s="148" t="s">
        <v>21</v>
      </c>
      <c r="E9" s="153"/>
      <c r="F9" s="158" t="s">
        <v>22</v>
      </c>
      <c r="G9" s="153"/>
      <c r="H9" s="153"/>
      <c r="I9" s="153"/>
      <c r="J9" s="153"/>
      <c r="K9" s="153"/>
      <c r="L9" s="153"/>
      <c r="M9" s="148" t="s">
        <v>23</v>
      </c>
      <c r="N9" s="153"/>
      <c r="O9" s="159" t="str">
        <f>'Rekapitulace stavby'!AN8</f>
        <v>26. 2. 2019</v>
      </c>
      <c r="P9" s="159"/>
      <c r="Q9" s="153"/>
      <c r="R9" s="157"/>
    </row>
    <row r="10" spans="2:18" s="151" customFormat="1" ht="10.9" customHeight="1">
      <c r="B10" s="152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7"/>
    </row>
    <row r="11" spans="2:18" s="151" customFormat="1" ht="14.45" customHeight="1">
      <c r="B11" s="152"/>
      <c r="C11" s="153"/>
      <c r="D11" s="148" t="s">
        <v>25</v>
      </c>
      <c r="E11" s="153"/>
      <c r="F11" s="153"/>
      <c r="G11" s="153"/>
      <c r="H11" s="153"/>
      <c r="I11" s="153"/>
      <c r="J11" s="153"/>
      <c r="K11" s="153"/>
      <c r="L11" s="153"/>
      <c r="M11" s="148" t="s">
        <v>26</v>
      </c>
      <c r="N11" s="153"/>
      <c r="O11" s="160" t="s">
        <v>27</v>
      </c>
      <c r="P11" s="160"/>
      <c r="Q11" s="153"/>
      <c r="R11" s="157"/>
    </row>
    <row r="12" spans="2:18" s="151" customFormat="1" ht="18" customHeight="1">
      <c r="B12" s="152"/>
      <c r="C12" s="153"/>
      <c r="D12" s="153"/>
      <c r="E12" s="158" t="s">
        <v>102</v>
      </c>
      <c r="F12" s="153"/>
      <c r="G12" s="153"/>
      <c r="H12" s="153"/>
      <c r="I12" s="153"/>
      <c r="J12" s="153"/>
      <c r="K12" s="153"/>
      <c r="L12" s="153"/>
      <c r="M12" s="148" t="s">
        <v>29</v>
      </c>
      <c r="N12" s="153"/>
      <c r="O12" s="160" t="s">
        <v>30</v>
      </c>
      <c r="P12" s="160"/>
      <c r="Q12" s="153"/>
      <c r="R12" s="157"/>
    </row>
    <row r="13" spans="2:18" s="151" customFormat="1" ht="6.95" customHeight="1">
      <c r="B13" s="152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7"/>
    </row>
    <row r="14" spans="2:18" s="151" customFormat="1" ht="14.45" customHeight="1">
      <c r="B14" s="152"/>
      <c r="C14" s="153"/>
      <c r="D14" s="148" t="s">
        <v>31</v>
      </c>
      <c r="E14" s="153"/>
      <c r="F14" s="153"/>
      <c r="G14" s="153"/>
      <c r="H14" s="153"/>
      <c r="I14" s="153"/>
      <c r="J14" s="153"/>
      <c r="K14" s="153"/>
      <c r="L14" s="153"/>
      <c r="M14" s="148" t="s">
        <v>26</v>
      </c>
      <c r="N14" s="153"/>
      <c r="O14" s="160" t="str">
        <f>IF('Rekapitulace stavby'!AN13="","",'Rekapitulace stavby'!AN13)</f>
        <v/>
      </c>
      <c r="P14" s="160"/>
      <c r="Q14" s="153"/>
      <c r="R14" s="157"/>
    </row>
    <row r="15" spans="2:18" s="151" customFormat="1" ht="18" customHeight="1">
      <c r="B15" s="152"/>
      <c r="C15" s="153"/>
      <c r="D15" s="153"/>
      <c r="E15" s="158" t="str">
        <f>IF('Rekapitulace stavby'!E14="","",'Rekapitulace stavby'!E14)</f>
        <v xml:space="preserve"> </v>
      </c>
      <c r="F15" s="153"/>
      <c r="G15" s="153"/>
      <c r="H15" s="153"/>
      <c r="I15" s="153"/>
      <c r="J15" s="153"/>
      <c r="K15" s="153"/>
      <c r="L15" s="153"/>
      <c r="M15" s="148" t="s">
        <v>29</v>
      </c>
      <c r="N15" s="153"/>
      <c r="O15" s="160" t="str">
        <f>IF('Rekapitulace stavby'!AN14="","",'Rekapitulace stavby'!AN14)</f>
        <v/>
      </c>
      <c r="P15" s="160"/>
      <c r="Q15" s="153"/>
      <c r="R15" s="157"/>
    </row>
    <row r="16" spans="2:18" s="151" customFormat="1" ht="6.95" customHeight="1">
      <c r="B16" s="152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7"/>
    </row>
    <row r="17" spans="2:18" s="151" customFormat="1" ht="14.45" customHeight="1">
      <c r="B17" s="152"/>
      <c r="C17" s="153"/>
      <c r="D17" s="148" t="s">
        <v>33</v>
      </c>
      <c r="E17" s="153"/>
      <c r="F17" s="153"/>
      <c r="G17" s="153"/>
      <c r="H17" s="153"/>
      <c r="I17" s="153"/>
      <c r="J17" s="153"/>
      <c r="K17" s="153"/>
      <c r="L17" s="153"/>
      <c r="M17" s="148" t="s">
        <v>26</v>
      </c>
      <c r="N17" s="153"/>
      <c r="O17" s="160" t="s">
        <v>34</v>
      </c>
      <c r="P17" s="160"/>
      <c r="Q17" s="153"/>
      <c r="R17" s="157"/>
    </row>
    <row r="18" spans="2:18" s="151" customFormat="1" ht="18" customHeight="1">
      <c r="B18" s="152"/>
      <c r="C18" s="153"/>
      <c r="D18" s="153"/>
      <c r="E18" s="158" t="s">
        <v>35</v>
      </c>
      <c r="F18" s="153"/>
      <c r="G18" s="153"/>
      <c r="H18" s="153"/>
      <c r="I18" s="153"/>
      <c r="J18" s="153"/>
      <c r="K18" s="153"/>
      <c r="L18" s="153"/>
      <c r="M18" s="148" t="s">
        <v>29</v>
      </c>
      <c r="N18" s="153"/>
      <c r="O18" s="160" t="s">
        <v>36</v>
      </c>
      <c r="P18" s="160"/>
      <c r="Q18" s="153"/>
      <c r="R18" s="157"/>
    </row>
    <row r="19" spans="2:18" s="151" customFormat="1" ht="6.95" customHeight="1"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7"/>
    </row>
    <row r="20" spans="2:18" s="151" customFormat="1" ht="14.45" customHeight="1">
      <c r="B20" s="152"/>
      <c r="C20" s="153"/>
      <c r="D20" s="148" t="s">
        <v>38</v>
      </c>
      <c r="E20" s="153"/>
      <c r="F20" s="153"/>
      <c r="G20" s="153"/>
      <c r="H20" s="153"/>
      <c r="I20" s="153"/>
      <c r="J20" s="153"/>
      <c r="K20" s="153"/>
      <c r="L20" s="153"/>
      <c r="M20" s="148" t="s">
        <v>26</v>
      </c>
      <c r="N20" s="153"/>
      <c r="O20" s="160" t="s">
        <v>34</v>
      </c>
      <c r="P20" s="160"/>
      <c r="Q20" s="153"/>
      <c r="R20" s="157"/>
    </row>
    <row r="21" spans="2:18" s="151" customFormat="1" ht="18" customHeight="1">
      <c r="B21" s="152"/>
      <c r="C21" s="153"/>
      <c r="D21" s="153"/>
      <c r="E21" s="158" t="s">
        <v>35</v>
      </c>
      <c r="F21" s="153"/>
      <c r="G21" s="153"/>
      <c r="H21" s="153"/>
      <c r="I21" s="153"/>
      <c r="J21" s="153"/>
      <c r="K21" s="153"/>
      <c r="L21" s="153"/>
      <c r="M21" s="148" t="s">
        <v>29</v>
      </c>
      <c r="N21" s="153"/>
      <c r="O21" s="160" t="s">
        <v>36</v>
      </c>
      <c r="P21" s="160"/>
      <c r="Q21" s="153"/>
      <c r="R21" s="157"/>
    </row>
    <row r="22" spans="2:18" s="151" customFormat="1" ht="6.95" customHeight="1"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7"/>
    </row>
    <row r="23" spans="2:18" s="151" customFormat="1" ht="14.45" customHeight="1">
      <c r="B23" s="152"/>
      <c r="C23" s="153"/>
      <c r="D23" s="148" t="s">
        <v>39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7"/>
    </row>
    <row r="24" spans="2:18" s="151" customFormat="1" ht="16.5" customHeight="1">
      <c r="B24" s="152"/>
      <c r="C24" s="153"/>
      <c r="D24" s="153"/>
      <c r="E24" s="161" t="s">
        <v>5</v>
      </c>
      <c r="F24" s="161"/>
      <c r="G24" s="161"/>
      <c r="H24" s="161"/>
      <c r="I24" s="161"/>
      <c r="J24" s="161"/>
      <c r="K24" s="161"/>
      <c r="L24" s="161"/>
      <c r="M24" s="153"/>
      <c r="N24" s="153"/>
      <c r="O24" s="153"/>
      <c r="P24" s="153"/>
      <c r="Q24" s="153"/>
      <c r="R24" s="157"/>
    </row>
    <row r="25" spans="2:18" s="151" customFormat="1" ht="6.95" customHeight="1"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7"/>
    </row>
    <row r="26" spans="2:18" s="151" customFormat="1" ht="6.95" customHeight="1">
      <c r="B26" s="152"/>
      <c r="C26" s="153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53"/>
      <c r="R26" s="157"/>
    </row>
    <row r="27" spans="2:18" s="151" customFormat="1" ht="14.45" customHeight="1">
      <c r="B27" s="152"/>
      <c r="C27" s="153"/>
      <c r="D27" s="163" t="s">
        <v>103</v>
      </c>
      <c r="E27" s="153"/>
      <c r="F27" s="153"/>
      <c r="G27" s="153"/>
      <c r="H27" s="153"/>
      <c r="I27" s="153"/>
      <c r="J27" s="153"/>
      <c r="K27" s="153"/>
      <c r="L27" s="153"/>
      <c r="M27" s="164">
        <f>N88</f>
        <v>0</v>
      </c>
      <c r="N27" s="164"/>
      <c r="O27" s="164"/>
      <c r="P27" s="164"/>
      <c r="Q27" s="153"/>
      <c r="R27" s="157"/>
    </row>
    <row r="28" spans="2:18" s="151" customFormat="1" ht="14.45" customHeight="1">
      <c r="B28" s="152"/>
      <c r="C28" s="153"/>
      <c r="D28" s="165" t="s">
        <v>104</v>
      </c>
      <c r="E28" s="153"/>
      <c r="F28" s="153"/>
      <c r="G28" s="153"/>
      <c r="H28" s="153"/>
      <c r="I28" s="153"/>
      <c r="J28" s="153"/>
      <c r="K28" s="153"/>
      <c r="L28" s="153"/>
      <c r="M28" s="164">
        <f>N95</f>
        <v>0</v>
      </c>
      <c r="N28" s="164"/>
      <c r="O28" s="164"/>
      <c r="P28" s="164"/>
      <c r="Q28" s="153"/>
      <c r="R28" s="157"/>
    </row>
    <row r="29" spans="2:18" s="151" customFormat="1" ht="6.95" customHeight="1">
      <c r="B29" s="152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7"/>
    </row>
    <row r="30" spans="2:18" s="151" customFormat="1" ht="25.35" customHeight="1">
      <c r="B30" s="152"/>
      <c r="C30" s="153"/>
      <c r="D30" s="166" t="s">
        <v>42</v>
      </c>
      <c r="E30" s="153"/>
      <c r="F30" s="153"/>
      <c r="G30" s="153"/>
      <c r="H30" s="153"/>
      <c r="I30" s="153"/>
      <c r="J30" s="153"/>
      <c r="K30" s="153"/>
      <c r="L30" s="153"/>
      <c r="M30" s="167">
        <f>ROUND(M27+M28,2)</f>
        <v>0</v>
      </c>
      <c r="N30" s="156"/>
      <c r="O30" s="156"/>
      <c r="P30" s="156"/>
      <c r="Q30" s="153"/>
      <c r="R30" s="157"/>
    </row>
    <row r="31" spans="2:18" s="151" customFormat="1" ht="6.95" customHeight="1">
      <c r="B31" s="152"/>
      <c r="C31" s="153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53"/>
      <c r="R31" s="157"/>
    </row>
    <row r="32" spans="2:18" s="151" customFormat="1" ht="14.45" customHeight="1">
      <c r="B32" s="152"/>
      <c r="C32" s="153"/>
      <c r="D32" s="168" t="s">
        <v>43</v>
      </c>
      <c r="E32" s="168" t="s">
        <v>44</v>
      </c>
      <c r="F32" s="169">
        <v>0.21</v>
      </c>
      <c r="G32" s="170" t="s">
        <v>45</v>
      </c>
      <c r="H32" s="171">
        <f>ROUND((SUM(BE95:BE96)+SUM(BE114:BE126)),2)</f>
        <v>0</v>
      </c>
      <c r="I32" s="156"/>
      <c r="J32" s="156"/>
      <c r="K32" s="153"/>
      <c r="L32" s="153"/>
      <c r="M32" s="171">
        <f>ROUND(ROUND((SUM(BE95:BE96)+SUM(BE114:BE126)),2)*F32,2)</f>
        <v>0</v>
      </c>
      <c r="N32" s="156"/>
      <c r="O32" s="156"/>
      <c r="P32" s="156"/>
      <c r="Q32" s="153"/>
      <c r="R32" s="157"/>
    </row>
    <row r="33" spans="2:18" s="151" customFormat="1" ht="14.45" customHeight="1">
      <c r="B33" s="152"/>
      <c r="C33" s="153"/>
      <c r="D33" s="153"/>
      <c r="E33" s="168" t="s">
        <v>46</v>
      </c>
      <c r="F33" s="169">
        <v>0.15</v>
      </c>
      <c r="G33" s="170" t="s">
        <v>45</v>
      </c>
      <c r="H33" s="171">
        <f>ROUND((SUM(BF95:BF96)+SUM(BF114:BF126)),2)</f>
        <v>0</v>
      </c>
      <c r="I33" s="156"/>
      <c r="J33" s="156"/>
      <c r="K33" s="153"/>
      <c r="L33" s="153"/>
      <c r="M33" s="171">
        <f>ROUND(ROUND((SUM(BF95:BF96)+SUM(BF114:BF126)),2)*F33,2)</f>
        <v>0</v>
      </c>
      <c r="N33" s="156"/>
      <c r="O33" s="156"/>
      <c r="P33" s="156"/>
      <c r="Q33" s="153"/>
      <c r="R33" s="157"/>
    </row>
    <row r="34" spans="2:18" s="151" customFormat="1" ht="14.45" customHeight="1" hidden="1">
      <c r="B34" s="152"/>
      <c r="C34" s="153"/>
      <c r="D34" s="153"/>
      <c r="E34" s="168" t="s">
        <v>47</v>
      </c>
      <c r="F34" s="169">
        <v>0.21</v>
      </c>
      <c r="G34" s="170" t="s">
        <v>45</v>
      </c>
      <c r="H34" s="171">
        <f>ROUND((SUM(BG95:BG96)+SUM(BG114:BG126)),2)</f>
        <v>0</v>
      </c>
      <c r="I34" s="156"/>
      <c r="J34" s="156"/>
      <c r="K34" s="153"/>
      <c r="L34" s="153"/>
      <c r="M34" s="171">
        <v>0</v>
      </c>
      <c r="N34" s="156"/>
      <c r="O34" s="156"/>
      <c r="P34" s="156"/>
      <c r="Q34" s="153"/>
      <c r="R34" s="157"/>
    </row>
    <row r="35" spans="2:18" s="151" customFormat="1" ht="14.45" customHeight="1" hidden="1">
      <c r="B35" s="152"/>
      <c r="C35" s="153"/>
      <c r="D35" s="153"/>
      <c r="E35" s="168" t="s">
        <v>48</v>
      </c>
      <c r="F35" s="169">
        <v>0.15</v>
      </c>
      <c r="G35" s="170" t="s">
        <v>45</v>
      </c>
      <c r="H35" s="171">
        <f>ROUND((SUM(BH95:BH96)+SUM(BH114:BH126)),2)</f>
        <v>0</v>
      </c>
      <c r="I35" s="156"/>
      <c r="J35" s="156"/>
      <c r="K35" s="153"/>
      <c r="L35" s="153"/>
      <c r="M35" s="171">
        <v>0</v>
      </c>
      <c r="N35" s="156"/>
      <c r="O35" s="156"/>
      <c r="P35" s="156"/>
      <c r="Q35" s="153"/>
      <c r="R35" s="157"/>
    </row>
    <row r="36" spans="2:18" s="151" customFormat="1" ht="14.45" customHeight="1" hidden="1">
      <c r="B36" s="152"/>
      <c r="C36" s="153"/>
      <c r="D36" s="153"/>
      <c r="E36" s="168" t="s">
        <v>49</v>
      </c>
      <c r="F36" s="169">
        <v>0</v>
      </c>
      <c r="G36" s="170" t="s">
        <v>45</v>
      </c>
      <c r="H36" s="171">
        <f>ROUND((SUM(BI95:BI96)+SUM(BI114:BI126)),2)</f>
        <v>0</v>
      </c>
      <c r="I36" s="156"/>
      <c r="J36" s="156"/>
      <c r="K36" s="153"/>
      <c r="L36" s="153"/>
      <c r="M36" s="171">
        <v>0</v>
      </c>
      <c r="N36" s="156"/>
      <c r="O36" s="156"/>
      <c r="P36" s="156"/>
      <c r="Q36" s="153"/>
      <c r="R36" s="157"/>
    </row>
    <row r="37" spans="2:18" s="151" customFormat="1" ht="6.95" customHeight="1">
      <c r="B37" s="152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7"/>
    </row>
    <row r="38" spans="2:18" s="151" customFormat="1" ht="25.35" customHeight="1">
      <c r="B38" s="152"/>
      <c r="C38" s="172"/>
      <c r="D38" s="173" t="s">
        <v>50</v>
      </c>
      <c r="E38" s="174"/>
      <c r="F38" s="174"/>
      <c r="G38" s="175" t="s">
        <v>51</v>
      </c>
      <c r="H38" s="176" t="s">
        <v>52</v>
      </c>
      <c r="I38" s="174"/>
      <c r="J38" s="174"/>
      <c r="K38" s="174"/>
      <c r="L38" s="177">
        <f>SUM(M30:M36)</f>
        <v>0</v>
      </c>
      <c r="M38" s="177"/>
      <c r="N38" s="177"/>
      <c r="O38" s="177"/>
      <c r="P38" s="178"/>
      <c r="Q38" s="172"/>
      <c r="R38" s="157"/>
    </row>
    <row r="39" spans="2:18" s="151" customFormat="1" ht="14.45" customHeight="1">
      <c r="B39" s="152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7"/>
    </row>
    <row r="40" spans="2:18" s="151" customFormat="1" ht="14.45" customHeight="1">
      <c r="B40" s="152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7"/>
    </row>
    <row r="41" spans="2:18" ht="13.5">
      <c r="B41" s="142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5"/>
    </row>
    <row r="42" spans="2:18" ht="13.5">
      <c r="B42" s="142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5"/>
    </row>
    <row r="43" spans="2:18" ht="13.5">
      <c r="B43" s="142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5"/>
    </row>
    <row r="44" spans="2:18" ht="13.5">
      <c r="B44" s="142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5"/>
    </row>
    <row r="45" spans="2:18" ht="13.5">
      <c r="B45" s="142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5"/>
    </row>
    <row r="46" spans="2:18" ht="13.5">
      <c r="B46" s="142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5"/>
    </row>
    <row r="47" spans="2:18" ht="13.5">
      <c r="B47" s="142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5"/>
    </row>
    <row r="48" spans="2:18" ht="13.5">
      <c r="B48" s="142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5"/>
    </row>
    <row r="49" spans="2:18" ht="13.5">
      <c r="B49" s="142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5"/>
    </row>
    <row r="50" spans="2:18" s="151" customFormat="1" ht="15">
      <c r="B50" s="152"/>
      <c r="C50" s="153"/>
      <c r="D50" s="179" t="s">
        <v>53</v>
      </c>
      <c r="E50" s="162"/>
      <c r="F50" s="162"/>
      <c r="G50" s="162"/>
      <c r="H50" s="180"/>
      <c r="I50" s="153"/>
      <c r="J50" s="179" t="s">
        <v>54</v>
      </c>
      <c r="K50" s="162"/>
      <c r="L50" s="162"/>
      <c r="M50" s="162"/>
      <c r="N50" s="162"/>
      <c r="O50" s="162"/>
      <c r="P50" s="180"/>
      <c r="Q50" s="153"/>
      <c r="R50" s="157"/>
    </row>
    <row r="51" spans="2:18" ht="13.5">
      <c r="B51" s="142"/>
      <c r="C51" s="147"/>
      <c r="D51" s="181"/>
      <c r="E51" s="147"/>
      <c r="F51" s="147"/>
      <c r="G51" s="147"/>
      <c r="H51" s="182"/>
      <c r="I51" s="147"/>
      <c r="J51" s="181"/>
      <c r="K51" s="147"/>
      <c r="L51" s="147"/>
      <c r="M51" s="147"/>
      <c r="N51" s="147"/>
      <c r="O51" s="147"/>
      <c r="P51" s="182"/>
      <c r="Q51" s="147"/>
      <c r="R51" s="145"/>
    </row>
    <row r="52" spans="2:18" ht="13.5">
      <c r="B52" s="142"/>
      <c r="C52" s="147"/>
      <c r="D52" s="181"/>
      <c r="E52" s="147"/>
      <c r="F52" s="147"/>
      <c r="G52" s="147"/>
      <c r="H52" s="182"/>
      <c r="I52" s="147"/>
      <c r="J52" s="181"/>
      <c r="K52" s="147"/>
      <c r="L52" s="147"/>
      <c r="M52" s="147"/>
      <c r="N52" s="147"/>
      <c r="O52" s="147"/>
      <c r="P52" s="182"/>
      <c r="Q52" s="147"/>
      <c r="R52" s="145"/>
    </row>
    <row r="53" spans="2:18" ht="13.5">
      <c r="B53" s="142"/>
      <c r="C53" s="147"/>
      <c r="D53" s="181"/>
      <c r="E53" s="147"/>
      <c r="F53" s="147"/>
      <c r="G53" s="147"/>
      <c r="H53" s="182"/>
      <c r="I53" s="147"/>
      <c r="J53" s="181"/>
      <c r="K53" s="147"/>
      <c r="L53" s="147"/>
      <c r="M53" s="147"/>
      <c r="N53" s="147"/>
      <c r="O53" s="147"/>
      <c r="P53" s="182"/>
      <c r="Q53" s="147"/>
      <c r="R53" s="145"/>
    </row>
    <row r="54" spans="2:18" ht="13.5">
      <c r="B54" s="142"/>
      <c r="C54" s="147"/>
      <c r="D54" s="181"/>
      <c r="E54" s="147"/>
      <c r="F54" s="147"/>
      <c r="G54" s="147"/>
      <c r="H54" s="182"/>
      <c r="I54" s="147"/>
      <c r="J54" s="181"/>
      <c r="K54" s="147"/>
      <c r="L54" s="147"/>
      <c r="M54" s="147"/>
      <c r="N54" s="147"/>
      <c r="O54" s="147"/>
      <c r="P54" s="182"/>
      <c r="Q54" s="147"/>
      <c r="R54" s="145"/>
    </row>
    <row r="55" spans="2:18" ht="13.5">
      <c r="B55" s="142"/>
      <c r="C55" s="147"/>
      <c r="D55" s="181"/>
      <c r="E55" s="147"/>
      <c r="F55" s="147"/>
      <c r="G55" s="147"/>
      <c r="H55" s="182"/>
      <c r="I55" s="147"/>
      <c r="J55" s="181"/>
      <c r="K55" s="147"/>
      <c r="L55" s="147"/>
      <c r="M55" s="147"/>
      <c r="N55" s="147"/>
      <c r="O55" s="147"/>
      <c r="P55" s="182"/>
      <c r="Q55" s="147"/>
      <c r="R55" s="145"/>
    </row>
    <row r="56" spans="2:18" ht="13.5">
      <c r="B56" s="142"/>
      <c r="C56" s="147"/>
      <c r="D56" s="181"/>
      <c r="E56" s="147"/>
      <c r="F56" s="147"/>
      <c r="G56" s="147"/>
      <c r="H56" s="182"/>
      <c r="I56" s="147"/>
      <c r="J56" s="181"/>
      <c r="K56" s="147"/>
      <c r="L56" s="147"/>
      <c r="M56" s="147"/>
      <c r="N56" s="147"/>
      <c r="O56" s="147"/>
      <c r="P56" s="182"/>
      <c r="Q56" s="147"/>
      <c r="R56" s="145"/>
    </row>
    <row r="57" spans="2:18" ht="13.5">
      <c r="B57" s="142"/>
      <c r="C57" s="147"/>
      <c r="D57" s="181"/>
      <c r="E57" s="147"/>
      <c r="F57" s="147"/>
      <c r="G57" s="147"/>
      <c r="H57" s="182"/>
      <c r="I57" s="147"/>
      <c r="J57" s="181"/>
      <c r="K57" s="147"/>
      <c r="L57" s="147"/>
      <c r="M57" s="147"/>
      <c r="N57" s="147"/>
      <c r="O57" s="147"/>
      <c r="P57" s="182"/>
      <c r="Q57" s="147"/>
      <c r="R57" s="145"/>
    </row>
    <row r="58" spans="2:18" ht="13.5">
      <c r="B58" s="142"/>
      <c r="C58" s="147"/>
      <c r="D58" s="181"/>
      <c r="E58" s="147"/>
      <c r="F58" s="147"/>
      <c r="G58" s="147"/>
      <c r="H58" s="182"/>
      <c r="I58" s="147"/>
      <c r="J58" s="181"/>
      <c r="K58" s="147"/>
      <c r="L58" s="147"/>
      <c r="M58" s="147"/>
      <c r="N58" s="147"/>
      <c r="O58" s="147"/>
      <c r="P58" s="182"/>
      <c r="Q58" s="147"/>
      <c r="R58" s="145"/>
    </row>
    <row r="59" spans="2:18" s="151" customFormat="1" ht="15">
      <c r="B59" s="152"/>
      <c r="C59" s="153"/>
      <c r="D59" s="183" t="s">
        <v>55</v>
      </c>
      <c r="E59" s="184"/>
      <c r="F59" s="184"/>
      <c r="G59" s="185" t="s">
        <v>56</v>
      </c>
      <c r="H59" s="186"/>
      <c r="I59" s="153"/>
      <c r="J59" s="183" t="s">
        <v>55</v>
      </c>
      <c r="K59" s="184"/>
      <c r="L59" s="184"/>
      <c r="M59" s="184"/>
      <c r="N59" s="185" t="s">
        <v>56</v>
      </c>
      <c r="O59" s="184"/>
      <c r="P59" s="186"/>
      <c r="Q59" s="153"/>
      <c r="R59" s="157"/>
    </row>
    <row r="60" spans="2:18" ht="13.5">
      <c r="B60" s="142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5"/>
    </row>
    <row r="61" spans="2:18" s="151" customFormat="1" ht="15">
      <c r="B61" s="152"/>
      <c r="C61" s="153"/>
      <c r="D61" s="179" t="s">
        <v>57</v>
      </c>
      <c r="E61" s="162"/>
      <c r="F61" s="162"/>
      <c r="G61" s="162"/>
      <c r="H61" s="180"/>
      <c r="I61" s="153"/>
      <c r="J61" s="179" t="s">
        <v>58</v>
      </c>
      <c r="K61" s="162"/>
      <c r="L61" s="162"/>
      <c r="M61" s="162"/>
      <c r="N61" s="162"/>
      <c r="O61" s="162"/>
      <c r="P61" s="180"/>
      <c r="Q61" s="153"/>
      <c r="R61" s="157"/>
    </row>
    <row r="62" spans="2:18" ht="13.5">
      <c r="B62" s="142"/>
      <c r="C62" s="147"/>
      <c r="D62" s="181"/>
      <c r="E62" s="147"/>
      <c r="F62" s="147"/>
      <c r="G62" s="147"/>
      <c r="H62" s="182"/>
      <c r="I62" s="147"/>
      <c r="J62" s="181"/>
      <c r="K62" s="147"/>
      <c r="L62" s="147"/>
      <c r="M62" s="147"/>
      <c r="N62" s="147"/>
      <c r="O62" s="147"/>
      <c r="P62" s="182"/>
      <c r="Q62" s="147"/>
      <c r="R62" s="145"/>
    </row>
    <row r="63" spans="2:18" ht="13.5">
      <c r="B63" s="142"/>
      <c r="C63" s="147"/>
      <c r="D63" s="181"/>
      <c r="E63" s="147"/>
      <c r="F63" s="147"/>
      <c r="G63" s="147"/>
      <c r="H63" s="182"/>
      <c r="I63" s="147"/>
      <c r="J63" s="181"/>
      <c r="K63" s="147"/>
      <c r="L63" s="147"/>
      <c r="M63" s="147"/>
      <c r="N63" s="147"/>
      <c r="O63" s="147"/>
      <c r="P63" s="182"/>
      <c r="Q63" s="147"/>
      <c r="R63" s="145"/>
    </row>
    <row r="64" spans="2:18" ht="13.5">
      <c r="B64" s="142"/>
      <c r="C64" s="147"/>
      <c r="D64" s="181"/>
      <c r="E64" s="147"/>
      <c r="F64" s="147"/>
      <c r="G64" s="147"/>
      <c r="H64" s="182"/>
      <c r="I64" s="147"/>
      <c r="J64" s="181"/>
      <c r="K64" s="147"/>
      <c r="L64" s="147"/>
      <c r="M64" s="147"/>
      <c r="N64" s="147"/>
      <c r="O64" s="147"/>
      <c r="P64" s="182"/>
      <c r="Q64" s="147"/>
      <c r="R64" s="145"/>
    </row>
    <row r="65" spans="2:18" ht="13.5">
      <c r="B65" s="142"/>
      <c r="C65" s="147"/>
      <c r="D65" s="181"/>
      <c r="E65" s="147"/>
      <c r="F65" s="147"/>
      <c r="G65" s="147"/>
      <c r="H65" s="182"/>
      <c r="I65" s="147"/>
      <c r="J65" s="181"/>
      <c r="K65" s="147"/>
      <c r="L65" s="147"/>
      <c r="M65" s="147"/>
      <c r="N65" s="147"/>
      <c r="O65" s="147"/>
      <c r="P65" s="182"/>
      <c r="Q65" s="147"/>
      <c r="R65" s="145"/>
    </row>
    <row r="66" spans="2:18" ht="13.5">
      <c r="B66" s="142"/>
      <c r="C66" s="147"/>
      <c r="D66" s="181"/>
      <c r="E66" s="147"/>
      <c r="F66" s="147"/>
      <c r="G66" s="147"/>
      <c r="H66" s="182"/>
      <c r="I66" s="147"/>
      <c r="J66" s="181"/>
      <c r="K66" s="147"/>
      <c r="L66" s="147"/>
      <c r="M66" s="147"/>
      <c r="N66" s="147"/>
      <c r="O66" s="147"/>
      <c r="P66" s="182"/>
      <c r="Q66" s="147"/>
      <c r="R66" s="145"/>
    </row>
    <row r="67" spans="2:18" ht="13.5">
      <c r="B67" s="142"/>
      <c r="C67" s="147"/>
      <c r="D67" s="181"/>
      <c r="E67" s="147"/>
      <c r="F67" s="147"/>
      <c r="G67" s="147"/>
      <c r="H67" s="182"/>
      <c r="I67" s="147"/>
      <c r="J67" s="181"/>
      <c r="K67" s="147"/>
      <c r="L67" s="147"/>
      <c r="M67" s="147"/>
      <c r="N67" s="147"/>
      <c r="O67" s="147"/>
      <c r="P67" s="182"/>
      <c r="Q67" s="147"/>
      <c r="R67" s="145"/>
    </row>
    <row r="68" spans="2:18" ht="13.5">
      <c r="B68" s="142"/>
      <c r="C68" s="147"/>
      <c r="D68" s="181"/>
      <c r="E68" s="147"/>
      <c r="F68" s="147"/>
      <c r="G68" s="147"/>
      <c r="H68" s="182"/>
      <c r="I68" s="147"/>
      <c r="J68" s="181"/>
      <c r="K68" s="147"/>
      <c r="L68" s="147"/>
      <c r="M68" s="147"/>
      <c r="N68" s="147"/>
      <c r="O68" s="147"/>
      <c r="P68" s="182"/>
      <c r="Q68" s="147"/>
      <c r="R68" s="145"/>
    </row>
    <row r="69" spans="2:18" ht="13.5">
      <c r="B69" s="142"/>
      <c r="C69" s="147"/>
      <c r="D69" s="181"/>
      <c r="E69" s="147"/>
      <c r="F69" s="147"/>
      <c r="G69" s="147"/>
      <c r="H69" s="182"/>
      <c r="I69" s="147"/>
      <c r="J69" s="181"/>
      <c r="K69" s="147"/>
      <c r="L69" s="147"/>
      <c r="M69" s="147"/>
      <c r="N69" s="147"/>
      <c r="O69" s="147"/>
      <c r="P69" s="182"/>
      <c r="Q69" s="147"/>
      <c r="R69" s="145"/>
    </row>
    <row r="70" spans="2:18" s="151" customFormat="1" ht="15">
      <c r="B70" s="152"/>
      <c r="C70" s="153"/>
      <c r="D70" s="183" t="s">
        <v>55</v>
      </c>
      <c r="E70" s="184"/>
      <c r="F70" s="184"/>
      <c r="G70" s="185" t="s">
        <v>56</v>
      </c>
      <c r="H70" s="186"/>
      <c r="I70" s="153"/>
      <c r="J70" s="183" t="s">
        <v>55</v>
      </c>
      <c r="K70" s="184"/>
      <c r="L70" s="184"/>
      <c r="M70" s="184"/>
      <c r="N70" s="185" t="s">
        <v>56</v>
      </c>
      <c r="O70" s="184"/>
      <c r="P70" s="186"/>
      <c r="Q70" s="153"/>
      <c r="R70" s="157"/>
    </row>
    <row r="71" spans="2:18" s="151" customFormat="1" ht="14.45" customHeight="1">
      <c r="B71" s="187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9"/>
    </row>
    <row r="75" spans="2:18" s="151" customFormat="1" ht="6.95" customHeight="1">
      <c r="B75" s="190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2"/>
    </row>
    <row r="76" spans="2:18" s="151" customFormat="1" ht="36.95" customHeight="1">
      <c r="B76" s="152"/>
      <c r="C76" s="143" t="s">
        <v>105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57"/>
    </row>
    <row r="77" spans="2:18" s="151" customFormat="1" ht="6.95" customHeight="1">
      <c r="B77" s="152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7"/>
    </row>
    <row r="78" spans="2:18" s="151" customFormat="1" ht="30" customHeight="1">
      <c r="B78" s="152"/>
      <c r="C78" s="148" t="s">
        <v>17</v>
      </c>
      <c r="D78" s="153"/>
      <c r="E78" s="153"/>
      <c r="F78" s="149" t="str">
        <f>F6</f>
        <v>Oprava chodníku v Máchově ulici v Dačicích</v>
      </c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3"/>
      <c r="R78" s="157"/>
    </row>
    <row r="79" spans="2:18" s="151" customFormat="1" ht="36.95" customHeight="1">
      <c r="B79" s="152"/>
      <c r="C79" s="193" t="s">
        <v>100</v>
      </c>
      <c r="D79" s="153"/>
      <c r="E79" s="153"/>
      <c r="F79" s="194" t="str">
        <f>F7</f>
        <v>IO 101 a - Oprava chodníků - Teplospol a.s.</v>
      </c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3"/>
      <c r="R79" s="157"/>
    </row>
    <row r="80" spans="2:18" s="151" customFormat="1" ht="6.95" customHeight="1">
      <c r="B80" s="152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7"/>
    </row>
    <row r="81" spans="2:18" s="151" customFormat="1" ht="18" customHeight="1">
      <c r="B81" s="152"/>
      <c r="C81" s="148" t="s">
        <v>21</v>
      </c>
      <c r="D81" s="153"/>
      <c r="E81" s="153"/>
      <c r="F81" s="158" t="str">
        <f>F9</f>
        <v>Dačice</v>
      </c>
      <c r="G81" s="153"/>
      <c r="H81" s="153"/>
      <c r="I81" s="153"/>
      <c r="J81" s="153"/>
      <c r="K81" s="148" t="s">
        <v>23</v>
      </c>
      <c r="L81" s="153"/>
      <c r="M81" s="159" t="str">
        <f>IF(O9="","",O9)</f>
        <v>26. 2. 2019</v>
      </c>
      <c r="N81" s="159"/>
      <c r="O81" s="159"/>
      <c r="P81" s="159"/>
      <c r="Q81" s="153"/>
      <c r="R81" s="157"/>
    </row>
    <row r="82" spans="2:18" s="151" customFormat="1" ht="6.95" customHeight="1">
      <c r="B82" s="152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7"/>
    </row>
    <row r="83" spans="2:18" s="151" customFormat="1" ht="15">
      <c r="B83" s="152"/>
      <c r="C83" s="148" t="s">
        <v>25</v>
      </c>
      <c r="D83" s="153"/>
      <c r="E83" s="153"/>
      <c r="F83" s="158" t="str">
        <f>E12</f>
        <v>Město Dačice, Krajířova 27, 380 13 Dačice I</v>
      </c>
      <c r="G83" s="153"/>
      <c r="H83" s="153"/>
      <c r="I83" s="153"/>
      <c r="J83" s="153"/>
      <c r="K83" s="148" t="s">
        <v>33</v>
      </c>
      <c r="L83" s="153"/>
      <c r="M83" s="160" t="str">
        <f>E18</f>
        <v>Agroprojekt Jihlava, spol. s. r. o.</v>
      </c>
      <c r="N83" s="160"/>
      <c r="O83" s="160"/>
      <c r="P83" s="160"/>
      <c r="Q83" s="160"/>
      <c r="R83" s="157"/>
    </row>
    <row r="84" spans="2:18" s="151" customFormat="1" ht="14.45" customHeight="1">
      <c r="B84" s="152"/>
      <c r="C84" s="148" t="s">
        <v>31</v>
      </c>
      <c r="D84" s="153"/>
      <c r="E84" s="153"/>
      <c r="F84" s="158" t="str">
        <f>IF(E15="","",E15)</f>
        <v xml:space="preserve"> </v>
      </c>
      <c r="G84" s="153"/>
      <c r="H84" s="153"/>
      <c r="I84" s="153"/>
      <c r="J84" s="153"/>
      <c r="K84" s="148" t="s">
        <v>38</v>
      </c>
      <c r="L84" s="153"/>
      <c r="M84" s="160" t="str">
        <f>E21</f>
        <v>Agroprojekt Jihlava, spol. s. r. o.</v>
      </c>
      <c r="N84" s="160"/>
      <c r="O84" s="160"/>
      <c r="P84" s="160"/>
      <c r="Q84" s="160"/>
      <c r="R84" s="157"/>
    </row>
    <row r="85" spans="2:18" s="151" customFormat="1" ht="10.35" customHeight="1">
      <c r="B85" s="152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7"/>
    </row>
    <row r="86" spans="2:18" s="151" customFormat="1" ht="29.25" customHeight="1">
      <c r="B86" s="152"/>
      <c r="C86" s="195" t="s">
        <v>106</v>
      </c>
      <c r="D86" s="196"/>
      <c r="E86" s="196"/>
      <c r="F86" s="196"/>
      <c r="G86" s="196"/>
      <c r="H86" s="172"/>
      <c r="I86" s="172"/>
      <c r="J86" s="172"/>
      <c r="K86" s="172"/>
      <c r="L86" s="172"/>
      <c r="M86" s="172"/>
      <c r="N86" s="195" t="s">
        <v>107</v>
      </c>
      <c r="O86" s="196"/>
      <c r="P86" s="196"/>
      <c r="Q86" s="196"/>
      <c r="R86" s="157"/>
    </row>
    <row r="87" spans="2:18" s="151" customFormat="1" ht="10.35" customHeight="1">
      <c r="B87" s="152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7"/>
    </row>
    <row r="88" spans="2:47" s="151" customFormat="1" ht="29.25" customHeight="1">
      <c r="B88" s="152"/>
      <c r="C88" s="197" t="s">
        <v>108</v>
      </c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98">
        <f>N114</f>
        <v>0</v>
      </c>
      <c r="O88" s="199"/>
      <c r="P88" s="199"/>
      <c r="Q88" s="199"/>
      <c r="R88" s="157"/>
      <c r="AU88" s="138" t="s">
        <v>109</v>
      </c>
    </row>
    <row r="89" spans="2:18" s="206" customFormat="1" ht="24.95" customHeight="1">
      <c r="B89" s="200"/>
      <c r="C89" s="201"/>
      <c r="D89" s="202" t="s">
        <v>110</v>
      </c>
      <c r="E89" s="201"/>
      <c r="F89" s="201"/>
      <c r="G89" s="201"/>
      <c r="H89" s="201"/>
      <c r="I89" s="201"/>
      <c r="J89" s="201"/>
      <c r="K89" s="201"/>
      <c r="L89" s="201"/>
      <c r="M89" s="201"/>
      <c r="N89" s="203">
        <f>N115</f>
        <v>0</v>
      </c>
      <c r="O89" s="204"/>
      <c r="P89" s="204"/>
      <c r="Q89" s="204"/>
      <c r="R89" s="205"/>
    </row>
    <row r="90" spans="2:18" s="213" customFormat="1" ht="19.9" customHeight="1">
      <c r="B90" s="207"/>
      <c r="C90" s="208"/>
      <c r="D90" s="209" t="s">
        <v>111</v>
      </c>
      <c r="E90" s="208"/>
      <c r="F90" s="208"/>
      <c r="G90" s="208"/>
      <c r="H90" s="208"/>
      <c r="I90" s="208"/>
      <c r="J90" s="208"/>
      <c r="K90" s="208"/>
      <c r="L90" s="208"/>
      <c r="M90" s="208"/>
      <c r="N90" s="210">
        <f>N116</f>
        <v>0</v>
      </c>
      <c r="O90" s="211"/>
      <c r="P90" s="211"/>
      <c r="Q90" s="211"/>
      <c r="R90" s="212"/>
    </row>
    <row r="91" spans="2:18" s="213" customFormat="1" ht="19.9" customHeight="1">
      <c r="B91" s="207"/>
      <c r="C91" s="208"/>
      <c r="D91" s="209" t="s">
        <v>112</v>
      </c>
      <c r="E91" s="208"/>
      <c r="F91" s="208"/>
      <c r="G91" s="208"/>
      <c r="H91" s="208"/>
      <c r="I91" s="208"/>
      <c r="J91" s="208"/>
      <c r="K91" s="208"/>
      <c r="L91" s="208"/>
      <c r="M91" s="208"/>
      <c r="N91" s="210">
        <f>N120</f>
        <v>0</v>
      </c>
      <c r="O91" s="211"/>
      <c r="P91" s="211"/>
      <c r="Q91" s="211"/>
      <c r="R91" s="212"/>
    </row>
    <row r="92" spans="2:18" s="213" customFormat="1" ht="19.9" customHeight="1">
      <c r="B92" s="207"/>
      <c r="C92" s="208"/>
      <c r="D92" s="209" t="s">
        <v>113</v>
      </c>
      <c r="E92" s="208"/>
      <c r="F92" s="208"/>
      <c r="G92" s="208"/>
      <c r="H92" s="208"/>
      <c r="I92" s="208"/>
      <c r="J92" s="208"/>
      <c r="K92" s="208"/>
      <c r="L92" s="208"/>
      <c r="M92" s="208"/>
      <c r="N92" s="210">
        <f>N122</f>
        <v>0</v>
      </c>
      <c r="O92" s="211"/>
      <c r="P92" s="211"/>
      <c r="Q92" s="211"/>
      <c r="R92" s="212"/>
    </row>
    <row r="93" spans="2:18" s="213" customFormat="1" ht="19.9" customHeight="1">
      <c r="B93" s="207"/>
      <c r="C93" s="208"/>
      <c r="D93" s="209" t="s">
        <v>114</v>
      </c>
      <c r="E93" s="208"/>
      <c r="F93" s="208"/>
      <c r="G93" s="208"/>
      <c r="H93" s="208"/>
      <c r="I93" s="208"/>
      <c r="J93" s="208"/>
      <c r="K93" s="208"/>
      <c r="L93" s="208"/>
      <c r="M93" s="208"/>
      <c r="N93" s="210">
        <f>N125</f>
        <v>0</v>
      </c>
      <c r="O93" s="211"/>
      <c r="P93" s="211"/>
      <c r="Q93" s="211"/>
      <c r="R93" s="212"/>
    </row>
    <row r="94" spans="2:18" s="151" customFormat="1" ht="21.75" customHeight="1">
      <c r="B94" s="152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7"/>
    </row>
    <row r="95" spans="2:21" s="151" customFormat="1" ht="29.25" customHeight="1">
      <c r="B95" s="152"/>
      <c r="C95" s="197" t="s">
        <v>115</v>
      </c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99">
        <v>0</v>
      </c>
      <c r="O95" s="214"/>
      <c r="P95" s="214"/>
      <c r="Q95" s="214"/>
      <c r="R95" s="157"/>
      <c r="T95" s="215"/>
      <c r="U95" s="216" t="s">
        <v>43</v>
      </c>
    </row>
    <row r="96" spans="2:18" s="151" customFormat="1" ht="18" customHeight="1">
      <c r="B96" s="152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7"/>
    </row>
    <row r="97" spans="2:18" s="151" customFormat="1" ht="29.25" customHeight="1">
      <c r="B97" s="152"/>
      <c r="C97" s="217" t="s">
        <v>92</v>
      </c>
      <c r="D97" s="172"/>
      <c r="E97" s="172"/>
      <c r="F97" s="172"/>
      <c r="G97" s="172"/>
      <c r="H97" s="172"/>
      <c r="I97" s="172"/>
      <c r="J97" s="172"/>
      <c r="K97" s="172"/>
      <c r="L97" s="218">
        <f>ROUND(SUM(N88+N95),2)</f>
        <v>0</v>
      </c>
      <c r="M97" s="218"/>
      <c r="N97" s="218"/>
      <c r="O97" s="218"/>
      <c r="P97" s="218"/>
      <c r="Q97" s="218"/>
      <c r="R97" s="157"/>
    </row>
    <row r="98" spans="2:18" s="151" customFormat="1" ht="6.95" customHeight="1">
      <c r="B98" s="187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9"/>
    </row>
    <row r="102" spans="2:18" s="151" customFormat="1" ht="6.95" customHeight="1">
      <c r="B102" s="190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2"/>
    </row>
    <row r="103" spans="2:18" s="151" customFormat="1" ht="36.95" customHeight="1">
      <c r="B103" s="152"/>
      <c r="C103" s="143" t="s">
        <v>116</v>
      </c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7"/>
    </row>
    <row r="104" spans="2:18" s="151" customFormat="1" ht="6.95" customHeight="1">
      <c r="B104" s="152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7"/>
    </row>
    <row r="105" spans="2:18" s="151" customFormat="1" ht="30" customHeight="1">
      <c r="B105" s="152"/>
      <c r="C105" s="148" t="s">
        <v>17</v>
      </c>
      <c r="D105" s="153"/>
      <c r="E105" s="153"/>
      <c r="F105" s="149" t="str">
        <f>F6</f>
        <v>Oprava chodníku v Máchově ulici v Dačicích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3"/>
      <c r="R105" s="157"/>
    </row>
    <row r="106" spans="2:18" s="151" customFormat="1" ht="36.95" customHeight="1">
      <c r="B106" s="152"/>
      <c r="C106" s="193" t="s">
        <v>100</v>
      </c>
      <c r="D106" s="153"/>
      <c r="E106" s="153"/>
      <c r="F106" s="194" t="str">
        <f>F7</f>
        <v>IO 101 a - Oprava chodníků - Teplospol a.s.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3"/>
      <c r="R106" s="157"/>
    </row>
    <row r="107" spans="2:18" s="151" customFormat="1" ht="6.95" customHeight="1">
      <c r="B107" s="152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7"/>
    </row>
    <row r="108" spans="2:18" s="151" customFormat="1" ht="18" customHeight="1">
      <c r="B108" s="152"/>
      <c r="C108" s="148" t="s">
        <v>21</v>
      </c>
      <c r="D108" s="153"/>
      <c r="E108" s="153"/>
      <c r="F108" s="158" t="str">
        <f>F9</f>
        <v>Dačice</v>
      </c>
      <c r="G108" s="153"/>
      <c r="H108" s="153"/>
      <c r="I108" s="153"/>
      <c r="J108" s="153"/>
      <c r="K108" s="148" t="s">
        <v>23</v>
      </c>
      <c r="L108" s="153"/>
      <c r="M108" s="159" t="str">
        <f>IF(O9="","",O9)</f>
        <v>26. 2. 2019</v>
      </c>
      <c r="N108" s="159"/>
      <c r="O108" s="159"/>
      <c r="P108" s="159"/>
      <c r="Q108" s="153"/>
      <c r="R108" s="157"/>
    </row>
    <row r="109" spans="2:18" s="151" customFormat="1" ht="6.95" customHeight="1">
      <c r="B109" s="152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7"/>
    </row>
    <row r="110" spans="2:18" s="151" customFormat="1" ht="15">
      <c r="B110" s="152"/>
      <c r="C110" s="148" t="s">
        <v>25</v>
      </c>
      <c r="D110" s="153"/>
      <c r="E110" s="153"/>
      <c r="F110" s="158" t="str">
        <f>E12</f>
        <v>Město Dačice, Krajířova 27, 380 13 Dačice I</v>
      </c>
      <c r="G110" s="153"/>
      <c r="H110" s="153"/>
      <c r="I110" s="153"/>
      <c r="J110" s="153"/>
      <c r="K110" s="148" t="s">
        <v>33</v>
      </c>
      <c r="L110" s="153"/>
      <c r="M110" s="160" t="str">
        <f>E18</f>
        <v>Agroprojekt Jihlava, spol. s. r. o.</v>
      </c>
      <c r="N110" s="160"/>
      <c r="O110" s="160"/>
      <c r="P110" s="160"/>
      <c r="Q110" s="160"/>
      <c r="R110" s="157"/>
    </row>
    <row r="111" spans="2:18" s="151" customFormat="1" ht="14.45" customHeight="1">
      <c r="B111" s="152"/>
      <c r="C111" s="148" t="s">
        <v>31</v>
      </c>
      <c r="D111" s="153"/>
      <c r="E111" s="153"/>
      <c r="F111" s="158" t="str">
        <f>IF(E15="","",E15)</f>
        <v xml:space="preserve"> </v>
      </c>
      <c r="G111" s="153"/>
      <c r="H111" s="153"/>
      <c r="I111" s="153"/>
      <c r="J111" s="153"/>
      <c r="K111" s="148" t="s">
        <v>38</v>
      </c>
      <c r="L111" s="153"/>
      <c r="M111" s="160" t="str">
        <f>E21</f>
        <v>Agroprojekt Jihlava, spol. s. r. o.</v>
      </c>
      <c r="N111" s="160"/>
      <c r="O111" s="160"/>
      <c r="P111" s="160"/>
      <c r="Q111" s="160"/>
      <c r="R111" s="157"/>
    </row>
    <row r="112" spans="2:18" s="151" customFormat="1" ht="10.35" customHeight="1">
      <c r="B112" s="152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7"/>
    </row>
    <row r="113" spans="2:27" s="225" customFormat="1" ht="29.25" customHeight="1">
      <c r="B113" s="219"/>
      <c r="C113" s="220" t="s">
        <v>117</v>
      </c>
      <c r="D113" s="221" t="s">
        <v>118</v>
      </c>
      <c r="E113" s="221" t="s">
        <v>61</v>
      </c>
      <c r="F113" s="222" t="s">
        <v>119</v>
      </c>
      <c r="G113" s="222"/>
      <c r="H113" s="222"/>
      <c r="I113" s="222"/>
      <c r="J113" s="221" t="s">
        <v>120</v>
      </c>
      <c r="K113" s="221" t="s">
        <v>121</v>
      </c>
      <c r="L113" s="222" t="s">
        <v>122</v>
      </c>
      <c r="M113" s="222"/>
      <c r="N113" s="222" t="s">
        <v>107</v>
      </c>
      <c r="O113" s="222"/>
      <c r="P113" s="222"/>
      <c r="Q113" s="223"/>
      <c r="R113" s="224"/>
      <c r="T113" s="226" t="s">
        <v>123</v>
      </c>
      <c r="U113" s="227" t="s">
        <v>43</v>
      </c>
      <c r="V113" s="227" t="s">
        <v>124</v>
      </c>
      <c r="W113" s="227" t="s">
        <v>125</v>
      </c>
      <c r="X113" s="227" t="s">
        <v>126</v>
      </c>
      <c r="Y113" s="227" t="s">
        <v>127</v>
      </c>
      <c r="Z113" s="227" t="s">
        <v>128</v>
      </c>
      <c r="AA113" s="228" t="s">
        <v>129</v>
      </c>
    </row>
    <row r="114" spans="2:63" s="151" customFormat="1" ht="29.25" customHeight="1">
      <c r="B114" s="152"/>
      <c r="C114" s="229" t="s">
        <v>103</v>
      </c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230">
        <f>N115</f>
        <v>0</v>
      </c>
      <c r="O114" s="231"/>
      <c r="P114" s="231"/>
      <c r="Q114" s="231"/>
      <c r="R114" s="157"/>
      <c r="T114" s="232"/>
      <c r="U114" s="162"/>
      <c r="V114" s="162"/>
      <c r="W114" s="233" t="e">
        <f>W115</f>
        <v>#REF!</v>
      </c>
      <c r="X114" s="162"/>
      <c r="Y114" s="233" t="e">
        <f>Y115</f>
        <v>#REF!</v>
      </c>
      <c r="Z114" s="162"/>
      <c r="AA114" s="234" t="e">
        <f>AA115</f>
        <v>#REF!</v>
      </c>
      <c r="AT114" s="138" t="s">
        <v>78</v>
      </c>
      <c r="AU114" s="138" t="s">
        <v>109</v>
      </c>
      <c r="BK114" s="235" t="e">
        <f>BK115</f>
        <v>#REF!</v>
      </c>
    </row>
    <row r="115" spans="2:63" s="241" customFormat="1" ht="37.35" customHeight="1">
      <c r="B115" s="236"/>
      <c r="C115" s="237"/>
      <c r="D115" s="238" t="s">
        <v>110</v>
      </c>
      <c r="E115" s="238"/>
      <c r="F115" s="238"/>
      <c r="G115" s="238"/>
      <c r="H115" s="238"/>
      <c r="I115" s="238"/>
      <c r="J115" s="238"/>
      <c r="K115" s="238"/>
      <c r="L115" s="238"/>
      <c r="M115" s="238"/>
      <c r="N115" s="239">
        <f>SUM(N116+N120+N122+N125)</f>
        <v>0</v>
      </c>
      <c r="O115" s="203"/>
      <c r="P115" s="203"/>
      <c r="Q115" s="203"/>
      <c r="R115" s="240"/>
      <c r="T115" s="242"/>
      <c r="U115" s="237"/>
      <c r="V115" s="237"/>
      <c r="W115" s="243" t="e">
        <f>W116+W120+W122+#REF!+W125</f>
        <v>#REF!</v>
      </c>
      <c r="X115" s="237"/>
      <c r="Y115" s="243" t="e">
        <f>Y116+Y120+Y122+#REF!+Y125</f>
        <v>#REF!</v>
      </c>
      <c r="Z115" s="237"/>
      <c r="AA115" s="244" t="e">
        <f>AA116+AA120+AA122+#REF!+AA125</f>
        <v>#REF!</v>
      </c>
      <c r="AR115" s="245" t="s">
        <v>87</v>
      </c>
      <c r="AT115" s="246" t="s">
        <v>78</v>
      </c>
      <c r="AU115" s="246" t="s">
        <v>79</v>
      </c>
      <c r="AY115" s="245" t="s">
        <v>130</v>
      </c>
      <c r="BK115" s="247" t="e">
        <f>BK116+BK120+BK122+#REF!+BK125</f>
        <v>#REF!</v>
      </c>
    </row>
    <row r="116" spans="2:63" s="241" customFormat="1" ht="19.9" customHeight="1">
      <c r="B116" s="236"/>
      <c r="C116" s="237"/>
      <c r="D116" s="248" t="s">
        <v>111</v>
      </c>
      <c r="E116" s="248"/>
      <c r="F116" s="248"/>
      <c r="G116" s="248"/>
      <c r="H116" s="248"/>
      <c r="I116" s="248"/>
      <c r="J116" s="248"/>
      <c r="K116" s="248"/>
      <c r="L116" s="248"/>
      <c r="M116" s="248"/>
      <c r="N116" s="249">
        <f>BK116</f>
        <v>0</v>
      </c>
      <c r="O116" s="250"/>
      <c r="P116" s="250"/>
      <c r="Q116" s="250"/>
      <c r="R116" s="240"/>
      <c r="T116" s="242"/>
      <c r="U116" s="237"/>
      <c r="V116" s="237"/>
      <c r="W116" s="243">
        <f>SUM(W117:W119)</f>
        <v>47.36</v>
      </c>
      <c r="X116" s="237"/>
      <c r="Y116" s="243">
        <f>SUM(Y117:Y119)</f>
        <v>0.0064</v>
      </c>
      <c r="Z116" s="237"/>
      <c r="AA116" s="244">
        <f>SUM(AA117:AA119)</f>
        <v>0</v>
      </c>
      <c r="AR116" s="245" t="s">
        <v>87</v>
      </c>
      <c r="AT116" s="246" t="s">
        <v>78</v>
      </c>
      <c r="AU116" s="246" t="s">
        <v>87</v>
      </c>
      <c r="AY116" s="245" t="s">
        <v>130</v>
      </c>
      <c r="BK116" s="247">
        <f>SUM(BK117:BK119)</f>
        <v>0</v>
      </c>
    </row>
    <row r="117" spans="2:65" s="151" customFormat="1" ht="38.25" customHeight="1">
      <c r="B117" s="152"/>
      <c r="C117" s="251">
        <v>1</v>
      </c>
      <c r="D117" s="251" t="s">
        <v>131</v>
      </c>
      <c r="E117" s="252" t="s">
        <v>135</v>
      </c>
      <c r="F117" s="253" t="s">
        <v>136</v>
      </c>
      <c r="G117" s="253"/>
      <c r="H117" s="253"/>
      <c r="I117" s="253"/>
      <c r="J117" s="254" t="s">
        <v>132</v>
      </c>
      <c r="K117" s="255">
        <v>320</v>
      </c>
      <c r="L117" s="130">
        <v>0</v>
      </c>
      <c r="M117" s="130"/>
      <c r="N117" s="256">
        <f aca="true" t="shared" si="0" ref="N117:N119">ROUND(L117*K117,2)</f>
        <v>0</v>
      </c>
      <c r="O117" s="256"/>
      <c r="P117" s="256"/>
      <c r="Q117" s="256"/>
      <c r="R117" s="157"/>
      <c r="T117" s="257" t="s">
        <v>5</v>
      </c>
      <c r="U117" s="258" t="s">
        <v>44</v>
      </c>
      <c r="V117" s="259">
        <v>0.09</v>
      </c>
      <c r="W117" s="259">
        <f aca="true" t="shared" si="1" ref="W117:W119">V117*K117</f>
        <v>28.799999999999997</v>
      </c>
      <c r="X117" s="259">
        <v>0</v>
      </c>
      <c r="Y117" s="259">
        <f aca="true" t="shared" si="2" ref="Y117:Y119">X117*K117</f>
        <v>0</v>
      </c>
      <c r="Z117" s="259">
        <v>0</v>
      </c>
      <c r="AA117" s="260">
        <f aca="true" t="shared" si="3" ref="AA117:AA119">Z117*K117</f>
        <v>0</v>
      </c>
      <c r="AR117" s="138" t="s">
        <v>133</v>
      </c>
      <c r="AT117" s="138" t="s">
        <v>131</v>
      </c>
      <c r="AU117" s="138" t="s">
        <v>98</v>
      </c>
      <c r="AY117" s="138" t="s">
        <v>130</v>
      </c>
      <c r="BE117" s="261">
        <f aca="true" t="shared" si="4" ref="BE117:BE119">IF(U117="základní",N117,0)</f>
        <v>0</v>
      </c>
      <c r="BF117" s="261">
        <f aca="true" t="shared" si="5" ref="BF117:BF119">IF(U117="snížená",N117,0)</f>
        <v>0</v>
      </c>
      <c r="BG117" s="261">
        <f aca="true" t="shared" si="6" ref="BG117:BG119">IF(U117="zákl. přenesená",N117,0)</f>
        <v>0</v>
      </c>
      <c r="BH117" s="261">
        <f aca="true" t="shared" si="7" ref="BH117:BH119">IF(U117="sníž. přenesená",N117,0)</f>
        <v>0</v>
      </c>
      <c r="BI117" s="261">
        <f aca="true" t="shared" si="8" ref="BI117:BI119">IF(U117="nulová",N117,0)</f>
        <v>0</v>
      </c>
      <c r="BJ117" s="138" t="s">
        <v>87</v>
      </c>
      <c r="BK117" s="261">
        <f aca="true" t="shared" si="9" ref="BK117:BK119">ROUND(L117*K117,2)</f>
        <v>0</v>
      </c>
      <c r="BL117" s="138" t="s">
        <v>133</v>
      </c>
      <c r="BM117" s="138" t="s">
        <v>137</v>
      </c>
    </row>
    <row r="118" spans="2:65" s="151" customFormat="1" ht="38.25" customHeight="1">
      <c r="B118" s="152"/>
      <c r="C118" s="251">
        <v>2</v>
      </c>
      <c r="D118" s="251" t="s">
        <v>131</v>
      </c>
      <c r="E118" s="252" t="s">
        <v>138</v>
      </c>
      <c r="F118" s="253" t="s">
        <v>139</v>
      </c>
      <c r="G118" s="253"/>
      <c r="H118" s="253"/>
      <c r="I118" s="253"/>
      <c r="J118" s="254" t="s">
        <v>132</v>
      </c>
      <c r="K118" s="255">
        <v>320</v>
      </c>
      <c r="L118" s="130">
        <v>0</v>
      </c>
      <c r="M118" s="130"/>
      <c r="N118" s="256">
        <f t="shared" si="0"/>
        <v>0</v>
      </c>
      <c r="O118" s="256"/>
      <c r="P118" s="256"/>
      <c r="Q118" s="256"/>
      <c r="R118" s="157"/>
      <c r="T118" s="257" t="s">
        <v>5</v>
      </c>
      <c r="U118" s="258" t="s">
        <v>44</v>
      </c>
      <c r="V118" s="259">
        <v>0.058</v>
      </c>
      <c r="W118" s="259">
        <f t="shared" si="1"/>
        <v>18.560000000000002</v>
      </c>
      <c r="X118" s="259">
        <v>0</v>
      </c>
      <c r="Y118" s="259">
        <f t="shared" si="2"/>
        <v>0</v>
      </c>
      <c r="Z118" s="259">
        <v>0</v>
      </c>
      <c r="AA118" s="260">
        <f t="shared" si="3"/>
        <v>0</v>
      </c>
      <c r="AR118" s="138" t="s">
        <v>133</v>
      </c>
      <c r="AT118" s="138" t="s">
        <v>131</v>
      </c>
      <c r="AU118" s="138" t="s">
        <v>98</v>
      </c>
      <c r="AY118" s="138" t="s">
        <v>130</v>
      </c>
      <c r="BE118" s="261">
        <f t="shared" si="4"/>
        <v>0</v>
      </c>
      <c r="BF118" s="261">
        <f t="shared" si="5"/>
        <v>0</v>
      </c>
      <c r="BG118" s="261">
        <f t="shared" si="6"/>
        <v>0</v>
      </c>
      <c r="BH118" s="261">
        <f t="shared" si="7"/>
        <v>0</v>
      </c>
      <c r="BI118" s="261">
        <f t="shared" si="8"/>
        <v>0</v>
      </c>
      <c r="BJ118" s="138" t="s">
        <v>87</v>
      </c>
      <c r="BK118" s="261">
        <f t="shared" si="9"/>
        <v>0</v>
      </c>
      <c r="BL118" s="138" t="s">
        <v>133</v>
      </c>
      <c r="BM118" s="138" t="s">
        <v>140</v>
      </c>
    </row>
    <row r="119" spans="2:65" s="151" customFormat="1" ht="16.5" customHeight="1">
      <c r="B119" s="152"/>
      <c r="C119" s="262">
        <v>3</v>
      </c>
      <c r="D119" s="262" t="s">
        <v>141</v>
      </c>
      <c r="E119" s="263" t="s">
        <v>142</v>
      </c>
      <c r="F119" s="264" t="s">
        <v>143</v>
      </c>
      <c r="G119" s="264"/>
      <c r="H119" s="264"/>
      <c r="I119" s="264"/>
      <c r="J119" s="265" t="s">
        <v>144</v>
      </c>
      <c r="K119" s="266">
        <v>6.4</v>
      </c>
      <c r="L119" s="132">
        <v>0</v>
      </c>
      <c r="M119" s="132"/>
      <c r="N119" s="267">
        <f t="shared" si="0"/>
        <v>0</v>
      </c>
      <c r="O119" s="256"/>
      <c r="P119" s="256"/>
      <c r="Q119" s="256"/>
      <c r="R119" s="157"/>
      <c r="T119" s="257" t="s">
        <v>5</v>
      </c>
      <c r="U119" s="258" t="s">
        <v>44</v>
      </c>
      <c r="V119" s="259">
        <v>0</v>
      </c>
      <c r="W119" s="259">
        <f t="shared" si="1"/>
        <v>0</v>
      </c>
      <c r="X119" s="259">
        <v>0.001</v>
      </c>
      <c r="Y119" s="259">
        <f t="shared" si="2"/>
        <v>0.0064</v>
      </c>
      <c r="Z119" s="259">
        <v>0</v>
      </c>
      <c r="AA119" s="260">
        <f t="shared" si="3"/>
        <v>0</v>
      </c>
      <c r="AR119" s="138" t="s">
        <v>145</v>
      </c>
      <c r="AT119" s="138" t="s">
        <v>141</v>
      </c>
      <c r="AU119" s="138" t="s">
        <v>98</v>
      </c>
      <c r="AY119" s="138" t="s">
        <v>130</v>
      </c>
      <c r="BE119" s="261">
        <f t="shared" si="4"/>
        <v>0</v>
      </c>
      <c r="BF119" s="261">
        <f t="shared" si="5"/>
        <v>0</v>
      </c>
      <c r="BG119" s="261">
        <f t="shared" si="6"/>
        <v>0</v>
      </c>
      <c r="BH119" s="261">
        <f t="shared" si="7"/>
        <v>0</v>
      </c>
      <c r="BI119" s="261">
        <f t="shared" si="8"/>
        <v>0</v>
      </c>
      <c r="BJ119" s="138" t="s">
        <v>87</v>
      </c>
      <c r="BK119" s="261">
        <f t="shared" si="9"/>
        <v>0</v>
      </c>
      <c r="BL119" s="138" t="s">
        <v>133</v>
      </c>
      <c r="BM119" s="138" t="s">
        <v>146</v>
      </c>
    </row>
    <row r="120" spans="2:63" s="241" customFormat="1" ht="29.85" customHeight="1">
      <c r="B120" s="236"/>
      <c r="C120" s="237"/>
      <c r="D120" s="248" t="s">
        <v>112</v>
      </c>
      <c r="E120" s="248"/>
      <c r="F120" s="248"/>
      <c r="G120" s="248"/>
      <c r="H120" s="248"/>
      <c r="I120" s="248"/>
      <c r="J120" s="248"/>
      <c r="K120" s="248"/>
      <c r="L120" s="273"/>
      <c r="M120" s="273"/>
      <c r="N120" s="268">
        <f>BK120</f>
        <v>0</v>
      </c>
      <c r="O120" s="269"/>
      <c r="P120" s="269"/>
      <c r="Q120" s="269"/>
      <c r="R120" s="240"/>
      <c r="T120" s="242"/>
      <c r="U120" s="237"/>
      <c r="V120" s="237"/>
      <c r="W120" s="243">
        <f>W121</f>
        <v>79.64999999999999</v>
      </c>
      <c r="X120" s="237"/>
      <c r="Y120" s="243">
        <f>Y121</f>
        <v>11.562750000000001</v>
      </c>
      <c r="Z120" s="237"/>
      <c r="AA120" s="244">
        <f>AA121</f>
        <v>0</v>
      </c>
      <c r="AR120" s="245" t="s">
        <v>87</v>
      </c>
      <c r="AT120" s="246" t="s">
        <v>78</v>
      </c>
      <c r="AU120" s="246" t="s">
        <v>87</v>
      </c>
      <c r="AY120" s="245" t="s">
        <v>130</v>
      </c>
      <c r="BK120" s="247">
        <f>BK121</f>
        <v>0</v>
      </c>
    </row>
    <row r="121" spans="2:65" s="151" customFormat="1" ht="25.5" customHeight="1">
      <c r="B121" s="152"/>
      <c r="C121" s="251">
        <v>4</v>
      </c>
      <c r="D121" s="251" t="s">
        <v>131</v>
      </c>
      <c r="E121" s="252" t="s">
        <v>147</v>
      </c>
      <c r="F121" s="253" t="s">
        <v>148</v>
      </c>
      <c r="G121" s="253"/>
      <c r="H121" s="253"/>
      <c r="I121" s="253"/>
      <c r="J121" s="254" t="s">
        <v>132</v>
      </c>
      <c r="K121" s="255">
        <v>135</v>
      </c>
      <c r="L121" s="130">
        <v>0</v>
      </c>
      <c r="M121" s="130"/>
      <c r="N121" s="256">
        <f>ROUND(L121*K121,2)</f>
        <v>0</v>
      </c>
      <c r="O121" s="256"/>
      <c r="P121" s="256"/>
      <c r="Q121" s="256"/>
      <c r="R121" s="157"/>
      <c r="T121" s="257" t="s">
        <v>5</v>
      </c>
      <c r="U121" s="258" t="s">
        <v>44</v>
      </c>
      <c r="V121" s="259">
        <v>0.59</v>
      </c>
      <c r="W121" s="259">
        <f>V121*K121</f>
        <v>79.64999999999999</v>
      </c>
      <c r="X121" s="259">
        <v>0.08565</v>
      </c>
      <c r="Y121" s="259">
        <f>X121*K121</f>
        <v>11.562750000000001</v>
      </c>
      <c r="Z121" s="259">
        <v>0</v>
      </c>
      <c r="AA121" s="260">
        <f>Z121*K121</f>
        <v>0</v>
      </c>
      <c r="AR121" s="138" t="s">
        <v>133</v>
      </c>
      <c r="AT121" s="138" t="s">
        <v>131</v>
      </c>
      <c r="AU121" s="138" t="s">
        <v>98</v>
      </c>
      <c r="AY121" s="138" t="s">
        <v>130</v>
      </c>
      <c r="BE121" s="261">
        <f>IF(U121="základní",N121,0)</f>
        <v>0</v>
      </c>
      <c r="BF121" s="261">
        <f>IF(U121="snížená",N121,0)</f>
        <v>0</v>
      </c>
      <c r="BG121" s="261">
        <f>IF(U121="zákl. přenesená",N121,0)</f>
        <v>0</v>
      </c>
      <c r="BH121" s="261">
        <f>IF(U121="sníž. přenesená",N121,0)</f>
        <v>0</v>
      </c>
      <c r="BI121" s="261">
        <f>IF(U121="nulová",N121,0)</f>
        <v>0</v>
      </c>
      <c r="BJ121" s="138" t="s">
        <v>87</v>
      </c>
      <c r="BK121" s="261">
        <f>ROUND(L121*K121,2)</f>
        <v>0</v>
      </c>
      <c r="BL121" s="138" t="s">
        <v>133</v>
      </c>
      <c r="BM121" s="138" t="s">
        <v>149</v>
      </c>
    </row>
    <row r="122" spans="2:63" s="241" customFormat="1" ht="29.85" customHeight="1">
      <c r="B122" s="236"/>
      <c r="C122" s="237"/>
      <c r="D122" s="248" t="s">
        <v>113</v>
      </c>
      <c r="E122" s="248"/>
      <c r="F122" s="248"/>
      <c r="G122" s="248"/>
      <c r="H122" s="248"/>
      <c r="I122" s="248"/>
      <c r="J122" s="248"/>
      <c r="K122" s="248"/>
      <c r="L122" s="273"/>
      <c r="M122" s="273"/>
      <c r="N122" s="268">
        <f>BK122</f>
        <v>0</v>
      </c>
      <c r="O122" s="269"/>
      <c r="P122" s="269"/>
      <c r="Q122" s="269"/>
      <c r="R122" s="240"/>
      <c r="T122" s="242"/>
      <c r="U122" s="237"/>
      <c r="V122" s="237"/>
      <c r="W122" s="243">
        <f>SUM(W123:W124)</f>
        <v>33.0156</v>
      </c>
      <c r="X122" s="237"/>
      <c r="Y122" s="243">
        <f>SUM(Y123:Y124)</f>
        <v>19.43795</v>
      </c>
      <c r="Z122" s="237"/>
      <c r="AA122" s="244">
        <f>SUM(AA123:AA124)</f>
        <v>0</v>
      </c>
      <c r="AR122" s="245" t="s">
        <v>87</v>
      </c>
      <c r="AT122" s="246" t="s">
        <v>78</v>
      </c>
      <c r="AU122" s="246" t="s">
        <v>87</v>
      </c>
      <c r="AY122" s="245" t="s">
        <v>130</v>
      </c>
      <c r="BK122" s="247">
        <f>SUM(BK123:BK124)</f>
        <v>0</v>
      </c>
    </row>
    <row r="123" spans="2:65" s="151" customFormat="1" ht="38.25" customHeight="1">
      <c r="B123" s="152"/>
      <c r="C123" s="251">
        <v>5</v>
      </c>
      <c r="D123" s="251" t="s">
        <v>131</v>
      </c>
      <c r="E123" s="252" t="s">
        <v>150</v>
      </c>
      <c r="F123" s="253" t="s">
        <v>151</v>
      </c>
      <c r="G123" s="253"/>
      <c r="H123" s="253"/>
      <c r="I123" s="253"/>
      <c r="J123" s="254" t="s">
        <v>134</v>
      </c>
      <c r="K123" s="255">
        <v>67.5</v>
      </c>
      <c r="L123" s="130">
        <v>0</v>
      </c>
      <c r="M123" s="130"/>
      <c r="N123" s="256">
        <f>ROUND(L123*K123,2)</f>
        <v>0</v>
      </c>
      <c r="O123" s="256"/>
      <c r="P123" s="256"/>
      <c r="Q123" s="256"/>
      <c r="R123" s="157"/>
      <c r="T123" s="257" t="s">
        <v>5</v>
      </c>
      <c r="U123" s="258" t="s">
        <v>44</v>
      </c>
      <c r="V123" s="259">
        <v>0.268</v>
      </c>
      <c r="W123" s="259">
        <f>V123*K123</f>
        <v>18.09</v>
      </c>
      <c r="X123" s="259">
        <v>0.1554</v>
      </c>
      <c r="Y123" s="259">
        <f>X123*K123</f>
        <v>10.489500000000001</v>
      </c>
      <c r="Z123" s="259">
        <v>0</v>
      </c>
      <c r="AA123" s="260">
        <f>Z123*K123</f>
        <v>0</v>
      </c>
      <c r="AR123" s="138" t="s">
        <v>133</v>
      </c>
      <c r="AT123" s="138" t="s">
        <v>131</v>
      </c>
      <c r="AU123" s="138" t="s">
        <v>98</v>
      </c>
      <c r="AY123" s="138" t="s">
        <v>130</v>
      </c>
      <c r="BE123" s="261">
        <f>IF(U123="základní",N123,0)</f>
        <v>0</v>
      </c>
      <c r="BF123" s="261">
        <f>IF(U123="snížená",N123,0)</f>
        <v>0</v>
      </c>
      <c r="BG123" s="261">
        <f>IF(U123="zákl. přenesená",N123,0)</f>
        <v>0</v>
      </c>
      <c r="BH123" s="261">
        <f>IF(U123="sníž. přenesená",N123,0)</f>
        <v>0</v>
      </c>
      <c r="BI123" s="261">
        <f>IF(U123="nulová",N123,0)</f>
        <v>0</v>
      </c>
      <c r="BJ123" s="138" t="s">
        <v>87</v>
      </c>
      <c r="BK123" s="261">
        <f>ROUND(L123*K123,2)</f>
        <v>0</v>
      </c>
      <c r="BL123" s="138" t="s">
        <v>133</v>
      </c>
      <c r="BM123" s="138" t="s">
        <v>152</v>
      </c>
    </row>
    <row r="124" spans="2:65" s="151" customFormat="1" ht="38.25" customHeight="1">
      <c r="B124" s="152"/>
      <c r="C124" s="251">
        <v>6</v>
      </c>
      <c r="D124" s="251" t="s">
        <v>131</v>
      </c>
      <c r="E124" s="252" t="s">
        <v>153</v>
      </c>
      <c r="F124" s="253" t="s">
        <v>154</v>
      </c>
      <c r="G124" s="253"/>
      <c r="H124" s="253"/>
      <c r="I124" s="253"/>
      <c r="J124" s="254" t="s">
        <v>134</v>
      </c>
      <c r="K124" s="255">
        <v>69.1</v>
      </c>
      <c r="L124" s="130">
        <v>0</v>
      </c>
      <c r="M124" s="130"/>
      <c r="N124" s="256">
        <f>ROUND(L124*K124,2)</f>
        <v>0</v>
      </c>
      <c r="O124" s="256"/>
      <c r="P124" s="256"/>
      <c r="Q124" s="256"/>
      <c r="R124" s="157"/>
      <c r="T124" s="257" t="s">
        <v>5</v>
      </c>
      <c r="U124" s="258" t="s">
        <v>44</v>
      </c>
      <c r="V124" s="259">
        <v>0.216</v>
      </c>
      <c r="W124" s="259">
        <f>V124*K124</f>
        <v>14.9256</v>
      </c>
      <c r="X124" s="259">
        <v>0.1295</v>
      </c>
      <c r="Y124" s="259">
        <f>X124*K124</f>
        <v>8.94845</v>
      </c>
      <c r="Z124" s="259">
        <v>0</v>
      </c>
      <c r="AA124" s="260">
        <f>Z124*K124</f>
        <v>0</v>
      </c>
      <c r="AR124" s="138" t="s">
        <v>133</v>
      </c>
      <c r="AT124" s="138" t="s">
        <v>131</v>
      </c>
      <c r="AU124" s="138" t="s">
        <v>98</v>
      </c>
      <c r="AY124" s="138" t="s">
        <v>130</v>
      </c>
      <c r="BE124" s="261">
        <f>IF(U124="základní",N124,0)</f>
        <v>0</v>
      </c>
      <c r="BF124" s="261">
        <f>IF(U124="snížená",N124,0)</f>
        <v>0</v>
      </c>
      <c r="BG124" s="261">
        <f>IF(U124="zákl. přenesená",N124,0)</f>
        <v>0</v>
      </c>
      <c r="BH124" s="261">
        <f>IF(U124="sníž. přenesená",N124,0)</f>
        <v>0</v>
      </c>
      <c r="BI124" s="261">
        <f>IF(U124="nulová",N124,0)</f>
        <v>0</v>
      </c>
      <c r="BJ124" s="138" t="s">
        <v>87</v>
      </c>
      <c r="BK124" s="261">
        <f>ROUND(L124*K124,2)</f>
        <v>0</v>
      </c>
      <c r="BL124" s="138" t="s">
        <v>133</v>
      </c>
      <c r="BM124" s="138" t="s">
        <v>155</v>
      </c>
    </row>
    <row r="125" spans="2:63" s="241" customFormat="1" ht="29.85" customHeight="1">
      <c r="B125" s="236"/>
      <c r="C125" s="237"/>
      <c r="D125" s="248" t="s">
        <v>114</v>
      </c>
      <c r="E125" s="248"/>
      <c r="F125" s="248"/>
      <c r="G125" s="248"/>
      <c r="H125" s="248"/>
      <c r="I125" s="248"/>
      <c r="J125" s="248"/>
      <c r="K125" s="248"/>
      <c r="L125" s="273"/>
      <c r="M125" s="273"/>
      <c r="N125" s="268">
        <f>BK125</f>
        <v>0</v>
      </c>
      <c r="O125" s="269"/>
      <c r="P125" s="269"/>
      <c r="Q125" s="269"/>
      <c r="R125" s="240"/>
      <c r="T125" s="242"/>
      <c r="U125" s="237"/>
      <c r="V125" s="237"/>
      <c r="W125" s="243">
        <f>W126</f>
        <v>39.378890000000006</v>
      </c>
      <c r="X125" s="237"/>
      <c r="Y125" s="243">
        <f>Y126</f>
        <v>0</v>
      </c>
      <c r="Z125" s="237"/>
      <c r="AA125" s="244">
        <f>AA126</f>
        <v>0</v>
      </c>
      <c r="AR125" s="245" t="s">
        <v>87</v>
      </c>
      <c r="AT125" s="246" t="s">
        <v>78</v>
      </c>
      <c r="AU125" s="246" t="s">
        <v>87</v>
      </c>
      <c r="AY125" s="245" t="s">
        <v>130</v>
      </c>
      <c r="BK125" s="247">
        <f>BK126</f>
        <v>0</v>
      </c>
    </row>
    <row r="126" spans="2:65" s="151" customFormat="1" ht="38.25" customHeight="1">
      <c r="B126" s="152"/>
      <c r="C126" s="251">
        <v>7</v>
      </c>
      <c r="D126" s="251" t="s">
        <v>131</v>
      </c>
      <c r="E126" s="252" t="s">
        <v>157</v>
      </c>
      <c r="F126" s="253" t="s">
        <v>158</v>
      </c>
      <c r="G126" s="253"/>
      <c r="H126" s="253"/>
      <c r="I126" s="253"/>
      <c r="J126" s="254" t="s">
        <v>156</v>
      </c>
      <c r="K126" s="255">
        <v>31.007</v>
      </c>
      <c r="L126" s="130">
        <v>0</v>
      </c>
      <c r="M126" s="130"/>
      <c r="N126" s="256">
        <f>ROUND(L126*K126,2)</f>
        <v>0</v>
      </c>
      <c r="O126" s="256"/>
      <c r="P126" s="256"/>
      <c r="Q126" s="256"/>
      <c r="R126" s="157"/>
      <c r="T126" s="257" t="s">
        <v>5</v>
      </c>
      <c r="U126" s="270" t="s">
        <v>44</v>
      </c>
      <c r="V126" s="271">
        <v>1.27</v>
      </c>
      <c r="W126" s="271">
        <f>V126*K126</f>
        <v>39.378890000000006</v>
      </c>
      <c r="X126" s="271">
        <v>0</v>
      </c>
      <c r="Y126" s="271">
        <f>X126*K126</f>
        <v>0</v>
      </c>
      <c r="Z126" s="271">
        <v>0</v>
      </c>
      <c r="AA126" s="272">
        <f>Z126*K126</f>
        <v>0</v>
      </c>
      <c r="AR126" s="138" t="s">
        <v>133</v>
      </c>
      <c r="AT126" s="138" t="s">
        <v>131</v>
      </c>
      <c r="AU126" s="138" t="s">
        <v>98</v>
      </c>
      <c r="AY126" s="138" t="s">
        <v>130</v>
      </c>
      <c r="BE126" s="261">
        <f>IF(U126="základní",N126,0)</f>
        <v>0</v>
      </c>
      <c r="BF126" s="261">
        <f>IF(U126="snížená",N126,0)</f>
        <v>0</v>
      </c>
      <c r="BG126" s="261">
        <f>IF(U126="zákl. přenesená",N126,0)</f>
        <v>0</v>
      </c>
      <c r="BH126" s="261">
        <f>IF(U126="sníž. přenesená",N126,0)</f>
        <v>0</v>
      </c>
      <c r="BI126" s="261">
        <f>IF(U126="nulová",N126,0)</f>
        <v>0</v>
      </c>
      <c r="BJ126" s="138" t="s">
        <v>87</v>
      </c>
      <c r="BK126" s="261">
        <f>ROUND(L126*K126,2)</f>
        <v>0</v>
      </c>
      <c r="BL126" s="138" t="s">
        <v>133</v>
      </c>
      <c r="BM126" s="138" t="s">
        <v>159</v>
      </c>
    </row>
    <row r="127" spans="2:18" s="151" customFormat="1" ht="6.95" customHeight="1">
      <c r="B127" s="187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8"/>
      <c r="R127" s="189"/>
    </row>
  </sheetData>
  <sheetProtection password="EA73" sheet="1" objects="1" scenarios="1"/>
  <mergeCells count="82">
    <mergeCell ref="N122:Q122"/>
    <mergeCell ref="F119:I119"/>
    <mergeCell ref="L119:M119"/>
    <mergeCell ref="N119:Q119"/>
    <mergeCell ref="F121:I121"/>
    <mergeCell ref="L121:M121"/>
    <mergeCell ref="N121:Q121"/>
    <mergeCell ref="N120:Q120"/>
    <mergeCell ref="H1:K1"/>
    <mergeCell ref="S2:AC2"/>
    <mergeCell ref="N114:Q114"/>
    <mergeCell ref="N115:Q115"/>
    <mergeCell ref="N116:Q116"/>
    <mergeCell ref="M108:P108"/>
    <mergeCell ref="M110:Q110"/>
    <mergeCell ref="M111:Q111"/>
    <mergeCell ref="F113:I113"/>
    <mergeCell ref="L113:M113"/>
    <mergeCell ref="N113:Q113"/>
    <mergeCell ref="N95:Q95"/>
    <mergeCell ref="L97:Q97"/>
    <mergeCell ref="C103:Q103"/>
    <mergeCell ref="F105:P105"/>
    <mergeCell ref="F106:P106"/>
    <mergeCell ref="F126:I126"/>
    <mergeCell ref="L126:M126"/>
    <mergeCell ref="N126:Q126"/>
    <mergeCell ref="F123:I123"/>
    <mergeCell ref="L123:M123"/>
    <mergeCell ref="N123:Q123"/>
    <mergeCell ref="F124:I124"/>
    <mergeCell ref="L124:M124"/>
    <mergeCell ref="N124:Q124"/>
    <mergeCell ref="N125:Q125"/>
    <mergeCell ref="F117:I117"/>
    <mergeCell ref="L117:M117"/>
    <mergeCell ref="N117:Q117"/>
    <mergeCell ref="F118:I118"/>
    <mergeCell ref="L118:M118"/>
    <mergeCell ref="N118:Q118"/>
    <mergeCell ref="N89:Q89"/>
    <mergeCell ref="N90:Q90"/>
    <mergeCell ref="N91:Q91"/>
    <mergeCell ref="N92:Q92"/>
    <mergeCell ref="N93:Q93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/>
    <hyperlink ref="H1:K1" location="C86" display="2) Rekapitulace rozpočtu"/>
    <hyperlink ref="L1" location="C114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MISONOVA\Jirka</dc:creator>
  <cp:keywords/>
  <dc:description/>
  <cp:lastModifiedBy>Škarda Daniel</cp:lastModifiedBy>
  <dcterms:created xsi:type="dcterms:W3CDTF">2019-05-06T08:16:15Z</dcterms:created>
  <dcterms:modified xsi:type="dcterms:W3CDTF">2019-05-10T12:03:46Z</dcterms:modified>
  <cp:category/>
  <cp:version/>
  <cp:contentType/>
  <cp:contentStatus/>
</cp:coreProperties>
</file>