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" windowHeight="1185" activeTab="0"/>
  </bookViews>
  <sheets>
    <sheet name="Rekapitulace stavby" sheetId="1" r:id="rId1"/>
    <sheet name="SO 02 - Oprava" sheetId="2" r:id="rId2"/>
  </sheets>
  <definedNames>
    <definedName name="_xlnm.Print_Titles" localSheetId="0">'Rekapitulace stavby'!$84:$84</definedName>
    <definedName name="_xlnm.Print_Titles" localSheetId="1">'SO 02 - Oprava'!$105:$105</definedName>
    <definedName name="_xlnm.Print_Area" localSheetId="0">'Rekapitulace stavby'!$C$4:$AP$69,'Rekapitulace stavby'!$C$75:$AP$89</definedName>
    <definedName name="_xlnm.Print_Area" localSheetId="1">'SO 02 - Oprava'!$B$94:$R$133</definedName>
  </definedNames>
  <calcPr fullCalcOnLoad="1"/>
</workbook>
</file>

<file path=xl/sharedStrings.xml><?xml version="1.0" encoding="utf-8"?>
<sst xmlns="http://schemas.openxmlformats.org/spreadsheetml/2006/main" count="516" uniqueCount="189">
  <si>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</si>
  <si>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</si>
  <si>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</si>
  <si>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</si>
  <si>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</si>
  <si>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</si>
  <si>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</si>
  <si>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</si>
  <si>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</si>
  <si>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</si>
  <si>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</si>
  <si>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</si>
  <si>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</si>
  <si>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</si>
  <si>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</si>
  <si>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</si>
  <si>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</si>
  <si>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</si>
  <si>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</si>
  <si>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</si>
  <si>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</si>
  <si>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</si>
  <si>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</si>
  <si>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</si>
  <si>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</si>
  <si>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</si>
  <si>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</si>
  <si>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</si>
  <si>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</si>
  <si>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</si>
  <si>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</si>
  <si>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</si>
  <si>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</si>
  <si>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</si>
  <si>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</si>
  <si>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</si>
  <si>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</si>
  <si>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</si>
  <si>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</si>
  <si>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</si>
  <si>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</si>
  <si>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</si>
  <si>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</si>
  <si>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</si>
  <si>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</si>
  <si>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</si>
  <si>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</si>
  <si>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</si>
  <si>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</si>
  <si>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</si>
  <si>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</si>
  <si>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</si>
  <si>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</si>
  <si>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</si>
  <si>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</si>
  <si>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</si>
  <si>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</si>
  <si>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</si>
  <si>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</si>
  <si>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</si>
  <si>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</si>
  <si>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</si>
  <si>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</si>
  <si>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</si>
  <si>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</si>
  <si>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</si>
  <si>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</si>
  <si>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</si>
  <si>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</si>
  <si>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</si>
  <si>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</si>
  <si>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</si>
  <si>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</si>
  <si>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</si>
  <si>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</si>
  <si>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IMPORT</t>
  </si>
  <si>
    <t>{3e6b113d-d4b9-4b88-b9b0-1a4feb223836}</t>
  </si>
  <si>
    <t>{b7f4f218-95ce-426d-9b53-db25f9b28a07}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</si>
  <si>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</si>
  <si>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</si>
  <si>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</si>
  <si>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</si>
  <si>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</si>
  <si>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</si>
  <si>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</si>
  <si>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</si>
  <si>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</si>
  <si>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</si>
  <si>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</si>
  <si>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</si>
  <si>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</si>
  <si>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</si>
  <si>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</si>
  <si>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</si>
  <si>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</si>
  <si>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</si>
  <si>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</si>
  <si>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</si>
  <si>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</si>
  <si>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</si>
  <si>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</si>
  <si>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</si>
  <si>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</si>
  <si>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</si>
  <si>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</si>
  <si>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</si>
  <si>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-2040583988</t>
  </si>
  <si>
    <t>-352620703</t>
  </si>
  <si>
    <t>258410496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</si>
  <si>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</si>
  <si>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</si>
  <si>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</si>
  <si>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</si>
  <si>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</si>
  <si>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</si>
  <si>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</si>
  <si>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Celkové náklady za stavbu</t>
  </si>
  <si>
    <t>Oprava cesty v Malém Pěčíně</t>
  </si>
  <si>
    <t>HSV</t>
  </si>
  <si>
    <t>Práce a dodávky HSV</t>
  </si>
  <si>
    <t>Bc. M.Nováková, tel. 602 168 796</t>
  </si>
  <si>
    <t>SO 01 - Místní komunikace k RD, Borek u Dačic</t>
  </si>
  <si>
    <t>Rekonstrukce komunikace</t>
  </si>
  <si>
    <t>R1</t>
  </si>
  <si>
    <t>Vytyčovací práce při realizaci</t>
  </si>
  <si>
    <t>kpl</t>
  </si>
  <si>
    <t>R2</t>
  </si>
  <si>
    <t>R3</t>
  </si>
  <si>
    <t>Zaměření skutečného provedení stavby, vypracování GPL</t>
  </si>
  <si>
    <t>Předepsané zkoušky</t>
  </si>
  <si>
    <t>R4</t>
  </si>
  <si>
    <t>Dopravní opatření během stavby</t>
  </si>
  <si>
    <t>R5</t>
  </si>
  <si>
    <t>R6</t>
  </si>
  <si>
    <t>Zařízení staveniště</t>
  </si>
  <si>
    <t>Kompletační činnost</t>
  </si>
  <si>
    <t>175151101</t>
  </si>
  <si>
    <t>Obsypání potrubí stroně sypaninou bez prohození, uloženou do 3m</t>
  </si>
  <si>
    <t>m3</t>
  </si>
  <si>
    <t>195*0,2*0,3</t>
  </si>
  <si>
    <t>181951102</t>
  </si>
  <si>
    <t>212752212</t>
  </si>
  <si>
    <t>Úprava pláně v hornině tř. 1 až 4 se zhutněním</t>
  </si>
  <si>
    <t>m2</t>
  </si>
  <si>
    <t>Trativod z drenážních trubek plastových flexibilních Ddo 100 mm včetně lože otevřený výkop</t>
  </si>
  <si>
    <t>m</t>
  </si>
  <si>
    <t>213141112</t>
  </si>
  <si>
    <t>Zřízení vrstvy z geotextilie v rovině nebo ve sklonu do 1:5 š do 6 m</t>
  </si>
  <si>
    <t>279311115</t>
  </si>
  <si>
    <t>Postupné podbetonování základového zdiva prostým betonem tř. C 20/25</t>
  </si>
  <si>
    <t>2861122300</t>
  </si>
  <si>
    <t>Trubka drenážní flexibilní PipeLife D100 mm</t>
  </si>
  <si>
    <t>Dobetonování k podezdívkám celkm 2 m3</t>
  </si>
  <si>
    <t>195*1,05</t>
  </si>
  <si>
    <t>564871111</t>
  </si>
  <si>
    <t>Podklad ze štěrkodržtě ŠD tl 250 mm</t>
  </si>
  <si>
    <t>565135121</t>
  </si>
  <si>
    <t>Asfaltový beton vrstva podkladní ACP 16 (obalované kamenivo OKS) tl. 50 mm š přes 3 m</t>
  </si>
  <si>
    <t>577144121</t>
  </si>
  <si>
    <t>Asfaltový beton vrstva obrusná ACO 11 (ABS) tř. I tl. 50 mm š přes 3 m z nemodifikovaného asfaltu</t>
  </si>
  <si>
    <t>5833366400</t>
  </si>
  <si>
    <t>5921856200</t>
  </si>
  <si>
    <t>6735202400</t>
  </si>
  <si>
    <t>899431111</t>
  </si>
  <si>
    <t>KAMEN TEZ HR 11-22B</t>
  </si>
  <si>
    <t>11,7*1,9</t>
  </si>
  <si>
    <t>KRAJNIK SILNICNI 50x25x9</t>
  </si>
  <si>
    <t>155*2*1,02</t>
  </si>
  <si>
    <t>GEOTEXTILIT PK - TEX PP40 200G/M2</t>
  </si>
  <si>
    <t>1017,5*1,05</t>
  </si>
  <si>
    <t>t</t>
  </si>
  <si>
    <t>ks</t>
  </si>
  <si>
    <t>Výšková úprava uličního vstupu nebo vpusti do 200 mm zvýšením mříže nebo poklopu</t>
  </si>
  <si>
    <t>Výšková úprava uličního vstupu nebo vpusti do 200 mm zvýšením krycího hrnce, šoupěte nebo hydrantu</t>
  </si>
  <si>
    <t>Osazení vodícího proužku z betonových desek do betonového lože tl do 100 mm š přoužku 250 mm</t>
  </si>
  <si>
    <t>916131213</t>
  </si>
  <si>
    <t>919121213</t>
  </si>
  <si>
    <t>919731122</t>
  </si>
  <si>
    <t>919735113</t>
  </si>
  <si>
    <t>997221845</t>
  </si>
  <si>
    <t>998225111</t>
  </si>
  <si>
    <t>Osazení silničního obrubníku betonového stojatého s boční opěrou do lože z betonu prostého</t>
  </si>
  <si>
    <t>Těsnění spár zálivkou za studena pro komůrky š 10 mm hl 25 mm bez těsnicícho profilu</t>
  </si>
  <si>
    <t>Zarovnání styžné plochy podkladu nebo krytu živičního tl do 100 mm</t>
  </si>
  <si>
    <t>Řezání stávajícího živičného krytu hl do 150 mm</t>
  </si>
  <si>
    <t>Poplatek za uložení asfaltového odpadu bez obsahu dehtu na skládce (skládkovné)</t>
  </si>
  <si>
    <t>925*01,*2,52</t>
  </si>
  <si>
    <t>Přesun hmot pro pozemní komunikace s krytem z kamene, monolitickým betonovým nebo živičným</t>
  </si>
  <si>
    <t xml:space="preserve">Celkové náklady za stavbu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</si>
</sst>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mmm/yyyy"/>
  </numFmts>
  <fonts count="10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8"/>
      <name val="Trebuchet MS"/>
      <family val="2"/>
    </font>
    <font>
      <sz val="12"/>
      <color indexed="55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i/>
      <sz val="8"/>
      <color indexed="3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theme="1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i/>
      <sz val="8"/>
      <color rgb="FF7030A0"/>
      <name val="Trebuchet MS"/>
      <family val="2"/>
    </font>
    <font>
      <sz val="9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0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4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6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7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172" fontId="76" fillId="0" borderId="0" xfId="0" applyNumberFormat="1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1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2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86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79" fillId="0" borderId="30" xfId="0" applyFont="1" applyBorder="1" applyAlignment="1" applyProtection="1">
      <alignment horizontal="center" vertical="center" wrapText="1"/>
      <protection/>
    </xf>
    <xf numFmtId="0" fontId="79" fillId="0" borderId="31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1" fillId="0" borderId="20" xfId="0" applyNumberFormat="1" applyFont="1" applyBorder="1" applyAlignment="1" applyProtection="1">
      <alignment/>
      <protection/>
    </xf>
    <xf numFmtId="174" fontId="91" fillId="0" borderId="21" xfId="0" applyNumberFormat="1" applyFont="1" applyBorder="1" applyAlignment="1" applyProtection="1">
      <alignment/>
      <protection/>
    </xf>
    <xf numFmtId="4" fontId="12" fillId="0" borderId="0" xfId="0" applyNumberFormat="1" applyFont="1" applyAlignment="1" applyProtection="1">
      <alignment vertical="center"/>
      <protection/>
    </xf>
    <xf numFmtId="0" fontId="92" fillId="0" borderId="0" xfId="0" applyFont="1" applyAlignment="1" applyProtection="1">
      <alignment/>
      <protection/>
    </xf>
    <xf numFmtId="0" fontId="92" fillId="0" borderId="0" xfId="0" applyFont="1" applyBorder="1" applyAlignment="1" applyProtection="1">
      <alignment/>
      <protection/>
    </xf>
    <xf numFmtId="0" fontId="93" fillId="0" borderId="0" xfId="0" applyFont="1" applyBorder="1" applyAlignment="1" applyProtection="1">
      <alignment horizontal="left"/>
      <protection/>
    </xf>
    <xf numFmtId="0" fontId="92" fillId="0" borderId="22" xfId="0" applyFont="1" applyBorder="1" applyAlignment="1" applyProtection="1">
      <alignment/>
      <protection/>
    </xf>
    <xf numFmtId="174" fontId="92" fillId="0" borderId="0" xfId="0" applyNumberFormat="1" applyFont="1" applyBorder="1" applyAlignment="1" applyProtection="1">
      <alignment/>
      <protection/>
    </xf>
    <xf numFmtId="174" fontId="92" fillId="0" borderId="23" xfId="0" applyNumberFormat="1" applyFont="1" applyBorder="1" applyAlignment="1" applyProtection="1">
      <alignment/>
      <protection/>
    </xf>
    <xf numFmtId="0" fontId="92" fillId="0" borderId="0" xfId="0" applyFont="1" applyAlignment="1" applyProtection="1">
      <alignment horizontal="left"/>
      <protection/>
    </xf>
    <xf numFmtId="0" fontId="92" fillId="0" borderId="0" xfId="0" applyFont="1" applyAlignment="1" applyProtection="1">
      <alignment horizontal="center"/>
      <protection/>
    </xf>
    <xf numFmtId="4" fontId="92" fillId="0" borderId="0" xfId="0" applyNumberFormat="1" applyFont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6" fillId="0" borderId="33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174" fontId="76" fillId="0" borderId="0" xfId="0" applyNumberFormat="1" applyFont="1" applyBorder="1" applyAlignment="1" applyProtection="1">
      <alignment vertical="center"/>
      <protection/>
    </xf>
    <xf numFmtId="174" fontId="76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175" fontId="96" fillId="0" borderId="0" xfId="0" applyNumberFormat="1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14" fontId="5" fillId="0" borderId="0" xfId="0" applyNumberFormat="1" applyFont="1" applyBorder="1" applyAlignment="1">
      <alignment horizontal="left" vertical="center"/>
    </xf>
    <xf numFmtId="0" fontId="81" fillId="36" borderId="19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vertical="center"/>
      <protection/>
    </xf>
    <xf numFmtId="0" fontId="4" fillId="36" borderId="21" xfId="0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23" xfId="0" applyFont="1" applyFill="1" applyBorder="1" applyAlignment="1" applyProtection="1">
      <alignment/>
      <protection/>
    </xf>
    <xf numFmtId="0" fontId="82" fillId="36" borderId="24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vertical="center"/>
      <protection/>
    </xf>
    <xf numFmtId="0" fontId="82" fillId="36" borderId="25" xfId="0" applyFont="1" applyFill="1" applyBorder="1" applyAlignment="1" applyProtection="1">
      <alignment horizontal="left" vertical="center"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4" fillId="0" borderId="0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95" fillId="0" borderId="38" xfId="0" applyFont="1" applyBorder="1" applyAlignment="1" applyProtection="1">
      <alignment vertical="center"/>
      <protection/>
    </xf>
    <xf numFmtId="49" fontId="97" fillId="0" borderId="33" xfId="0" applyNumberFormat="1" applyFont="1" applyBorder="1" applyAlignment="1" applyProtection="1">
      <alignment horizontal="left" vertical="center" wrapText="1"/>
      <protection/>
    </xf>
    <xf numFmtId="0" fontId="97" fillId="0" borderId="33" xfId="0" applyFont="1" applyBorder="1" applyAlignment="1" applyProtection="1">
      <alignment horizontal="center" vertical="center" wrapText="1"/>
      <protection/>
    </xf>
    <xf numFmtId="175" fontId="97" fillId="0" borderId="33" xfId="0" applyNumberFormat="1" applyFont="1" applyBorder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97" fillId="0" borderId="33" xfId="0" applyFont="1" applyBorder="1" applyAlignment="1" applyProtection="1">
      <alignment horizontal="left" vertical="center"/>
      <protection/>
    </xf>
    <xf numFmtId="0" fontId="97" fillId="0" borderId="0" xfId="0" applyFont="1" applyBorder="1" applyAlignment="1" applyProtection="1">
      <alignment horizontal="center" vertical="center"/>
      <protection/>
    </xf>
    <xf numFmtId="174" fontId="97" fillId="0" borderId="0" xfId="0" applyNumberFormat="1" applyFont="1" applyBorder="1" applyAlignment="1" applyProtection="1">
      <alignment vertical="center"/>
      <protection/>
    </xf>
    <xf numFmtId="174" fontId="97" fillId="0" borderId="23" xfId="0" applyNumberFormat="1" applyFont="1" applyBorder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4" fontId="97" fillId="0" borderId="0" xfId="0" applyNumberFormat="1" applyFont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175" fontId="4" fillId="0" borderId="31" xfId="0" applyNumberFormat="1" applyFont="1" applyBorder="1" applyAlignment="1" applyProtection="1">
      <alignment vertical="center"/>
      <protection/>
    </xf>
    <xf numFmtId="4" fontId="4" fillId="37" borderId="31" xfId="0" applyNumberFormat="1" applyFont="1" applyFill="1" applyBorder="1" applyAlignment="1" applyProtection="1">
      <alignment vertical="center"/>
      <protection/>
    </xf>
    <xf numFmtId="175" fontId="4" fillId="37" borderId="31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92" fillId="0" borderId="34" xfId="0" applyFont="1" applyBorder="1" applyAlignment="1" applyProtection="1">
      <alignment/>
      <protection/>
    </xf>
    <xf numFmtId="0" fontId="92" fillId="0" borderId="35" xfId="0" applyFont="1" applyBorder="1" applyAlignment="1" applyProtection="1">
      <alignment/>
      <protection/>
    </xf>
    <xf numFmtId="0" fontId="97" fillId="0" borderId="34" xfId="0" applyFont="1" applyBorder="1" applyAlignment="1" applyProtection="1">
      <alignment vertical="center"/>
      <protection/>
    </xf>
    <xf numFmtId="0" fontId="97" fillId="0" borderId="35" xfId="0" applyFont="1" applyBorder="1" applyAlignment="1" applyProtection="1">
      <alignment vertical="center"/>
      <protection/>
    </xf>
    <xf numFmtId="0" fontId="96" fillId="0" borderId="38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vertical="center"/>
    </xf>
    <xf numFmtId="0" fontId="78" fillId="38" borderId="0" xfId="0" applyFont="1" applyFill="1" applyAlignment="1">
      <alignment horizontal="center" vertical="center"/>
    </xf>
    <xf numFmtId="4" fontId="86" fillId="35" borderId="0" xfId="0" applyNumberFormat="1" applyFont="1" applyFill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36" borderId="33" xfId="0" applyNumberFormat="1" applyFont="1" applyFill="1" applyBorder="1" applyAlignment="1" applyProtection="1">
      <alignment vertical="center"/>
      <protection locked="0"/>
    </xf>
    <xf numFmtId="0" fontId="4" fillId="36" borderId="33" xfId="0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100" fillId="0" borderId="31" xfId="0" applyFont="1" applyBorder="1" applyAlignment="1" applyProtection="1">
      <alignment horizontal="left" vertical="top" wrapText="1"/>
      <protection/>
    </xf>
    <xf numFmtId="4" fontId="4" fillId="36" borderId="30" xfId="0" applyNumberFormat="1" applyFont="1" applyFill="1" applyBorder="1" applyAlignment="1" applyProtection="1">
      <alignment vertical="center"/>
      <protection locked="0"/>
    </xf>
    <xf numFmtId="4" fontId="4" fillId="36" borderId="32" xfId="0" applyNumberFormat="1" applyFont="1" applyFill="1" applyBorder="1" applyAlignment="1" applyProtection="1">
      <alignment vertical="center"/>
      <protection locked="0"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4" fontId="76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" fontId="86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93" fillId="0" borderId="0" xfId="0" applyNumberFormat="1" applyFont="1" applyBorder="1" applyAlignment="1" applyProtection="1">
      <alignment/>
      <protection/>
    </xf>
    <xf numFmtId="4" fontId="93" fillId="0" borderId="0" xfId="0" applyNumberFormat="1" applyFont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4" fontId="86" fillId="0" borderId="0" xfId="0" applyNumberFormat="1" applyFont="1" applyBorder="1" applyAlignment="1" applyProtection="1">
      <alignment vertical="center"/>
      <protection/>
    </xf>
    <xf numFmtId="0" fontId="89" fillId="33" borderId="0" xfId="36" applyFont="1" applyFill="1" applyAlignment="1" applyProtection="1">
      <alignment horizontal="center" vertical="center"/>
      <protection/>
    </xf>
    <xf numFmtId="0" fontId="97" fillId="0" borderId="33" xfId="0" applyFont="1" applyBorder="1" applyAlignment="1" applyProtection="1">
      <alignment horizontal="left" vertical="center" wrapText="1"/>
      <protection/>
    </xf>
    <xf numFmtId="0" fontId="97" fillId="0" borderId="33" xfId="0" applyFont="1" applyBorder="1" applyAlignment="1" applyProtection="1">
      <alignment vertical="center"/>
      <protection/>
    </xf>
    <xf numFmtId="0" fontId="101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42" xfId="0" applyFont="1" applyFill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4" fontId="94" fillId="0" borderId="25" xfId="0" applyNumberFormat="1" applyFont="1" applyBorder="1" applyAlignment="1" applyProtection="1">
      <alignment/>
      <protection/>
    </xf>
    <xf numFmtId="4" fontId="94" fillId="0" borderId="25" xfId="0" applyNumberFormat="1" applyFont="1" applyBorder="1" applyAlignment="1" applyProtection="1">
      <alignment vertical="center"/>
      <protection/>
    </xf>
    <xf numFmtId="4" fontId="97" fillId="36" borderId="33" xfId="0" applyNumberFormat="1" applyFont="1" applyFill="1" applyBorder="1" applyAlignment="1" applyProtection="1">
      <alignment vertical="center"/>
      <protection locked="0"/>
    </xf>
    <xf numFmtId="0" fontId="97" fillId="36" borderId="33" xfId="0" applyFont="1" applyFill="1" applyBorder="1" applyAlignment="1" applyProtection="1">
      <alignment vertical="center"/>
      <protection locked="0"/>
    </xf>
    <xf numFmtId="4" fontId="97" fillId="0" borderId="33" xfId="0" applyNumberFormat="1" applyFont="1" applyBorder="1" applyAlignment="1" applyProtection="1">
      <alignment vertical="center"/>
      <protection/>
    </xf>
    <xf numFmtId="4" fontId="86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78" fillId="38" borderId="0" xfId="0" applyFont="1" applyFill="1" applyAlignment="1" applyProtection="1">
      <alignment horizontal="center"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4" fontId="4" fillId="37" borderId="0" xfId="0" applyNumberFormat="1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38" xfId="0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K37" sqref="AK3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0" t="s">
        <v>0</v>
      </c>
      <c r="B1" s="81"/>
      <c r="C1" s="81"/>
      <c r="D1" s="82" t="s">
        <v>1</v>
      </c>
      <c r="E1" s="81"/>
      <c r="F1" s="81"/>
      <c r="G1" s="81"/>
      <c r="H1" s="81"/>
      <c r="I1" s="81"/>
      <c r="J1" s="81"/>
      <c r="K1" s="83" t="s">
        <v>109</v>
      </c>
      <c r="L1" s="83"/>
      <c r="M1" s="83"/>
      <c r="N1" s="83"/>
      <c r="O1" s="83"/>
      <c r="P1" s="83"/>
      <c r="Q1" s="83"/>
      <c r="R1" s="83"/>
      <c r="S1" s="83"/>
      <c r="T1" s="81"/>
      <c r="U1" s="81"/>
      <c r="V1" s="81"/>
      <c r="W1" s="83" t="s">
        <v>110</v>
      </c>
      <c r="X1" s="83"/>
      <c r="Y1" s="83"/>
      <c r="Z1" s="83"/>
      <c r="AA1" s="83"/>
      <c r="AB1" s="83"/>
      <c r="AC1" s="83"/>
      <c r="AD1" s="83"/>
      <c r="AE1" s="83"/>
      <c r="AF1" s="83"/>
      <c r="AG1" s="81"/>
      <c r="AH1" s="81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09" t="s">
        <v>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236" t="s">
        <v>6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11" t="s">
        <v>10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14</v>
      </c>
      <c r="E5" s="14"/>
      <c r="F5" s="14"/>
      <c r="G5" s="14"/>
      <c r="H5" s="14"/>
      <c r="I5" s="14"/>
      <c r="J5" s="14"/>
      <c r="K5" s="213" t="s">
        <v>117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4"/>
      <c r="AQ5" s="15"/>
      <c r="BS5" s="9" t="s">
        <v>7</v>
      </c>
    </row>
    <row r="6" spans="2:71" ht="36.75" customHeight="1">
      <c r="B6" s="13"/>
      <c r="C6" s="14"/>
      <c r="D6" s="19" t="s">
        <v>81</v>
      </c>
      <c r="E6" s="14"/>
      <c r="F6" s="14"/>
      <c r="G6" s="14"/>
      <c r="H6" s="14"/>
      <c r="I6" s="14"/>
      <c r="J6" s="14"/>
      <c r="K6" s="214" t="s">
        <v>121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4"/>
      <c r="AQ6" s="15"/>
      <c r="BS6" s="9" t="s">
        <v>15</v>
      </c>
    </row>
    <row r="7" spans="2:71" ht="14.25" customHeight="1">
      <c r="B7" s="13"/>
      <c r="C7" s="14"/>
      <c r="D7" s="20" t="s">
        <v>16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17</v>
      </c>
      <c r="AL7" s="14"/>
      <c r="AM7" s="14"/>
      <c r="AN7" s="18" t="s">
        <v>3</v>
      </c>
      <c r="AO7" s="14"/>
      <c r="AP7" s="14"/>
      <c r="AQ7" s="15"/>
      <c r="BS7" s="9" t="s">
        <v>18</v>
      </c>
    </row>
    <row r="8" spans="2:71" ht="14.25" customHeight="1">
      <c r="B8" s="13"/>
      <c r="C8" s="14"/>
      <c r="D8" s="20" t="s">
        <v>19</v>
      </c>
      <c r="E8" s="14"/>
      <c r="F8" s="14"/>
      <c r="G8" s="14"/>
      <c r="H8" s="14"/>
      <c r="I8" s="14"/>
      <c r="J8" s="14"/>
      <c r="K8" s="18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21</v>
      </c>
      <c r="AL8" s="14"/>
      <c r="AM8" s="14"/>
      <c r="AN8" s="159">
        <v>43565</v>
      </c>
      <c r="AO8" s="14"/>
      <c r="AP8" s="14"/>
      <c r="AQ8" s="15"/>
      <c r="BS8" s="9" t="s">
        <v>22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23</v>
      </c>
    </row>
    <row r="10" spans="2:71" ht="14.25" customHeight="1">
      <c r="B10" s="13"/>
      <c r="C10" s="14"/>
      <c r="D10" s="20" t="s">
        <v>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25</v>
      </c>
      <c r="AL10" s="14"/>
      <c r="AM10" s="14"/>
      <c r="AN10" s="18" t="s">
        <v>26</v>
      </c>
      <c r="AO10" s="14"/>
      <c r="AP10" s="14"/>
      <c r="AQ10" s="15"/>
      <c r="BS10" s="9" t="s">
        <v>15</v>
      </c>
    </row>
    <row r="11" spans="2:71" ht="18" customHeight="1">
      <c r="B11" s="13"/>
      <c r="C11" s="14"/>
      <c r="D11" s="14"/>
      <c r="E11" s="18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28</v>
      </c>
      <c r="AL11" s="14"/>
      <c r="AM11" s="14"/>
      <c r="AN11" s="18" t="s">
        <v>29</v>
      </c>
      <c r="AO11" s="14"/>
      <c r="AP11" s="14"/>
      <c r="AQ11" s="15"/>
      <c r="BS11" s="9" t="s">
        <v>15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15</v>
      </c>
    </row>
    <row r="13" spans="2:71" ht="14.25" customHeight="1">
      <c r="B13" s="13"/>
      <c r="C13" s="14"/>
      <c r="D13" s="20" t="s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25</v>
      </c>
      <c r="AL13" s="14"/>
      <c r="AM13" s="14"/>
      <c r="AN13" s="18" t="s">
        <v>3</v>
      </c>
      <c r="AO13" s="14"/>
      <c r="AP13" s="14"/>
      <c r="AQ13" s="15"/>
      <c r="BS13" s="9" t="s">
        <v>15</v>
      </c>
    </row>
    <row r="14" spans="2:71" ht="15">
      <c r="B14" s="13"/>
      <c r="C14" s="14"/>
      <c r="D14" s="14"/>
      <c r="E14" s="18" t="s">
        <v>31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28</v>
      </c>
      <c r="AL14" s="14"/>
      <c r="AM14" s="14"/>
      <c r="AN14" s="18" t="s">
        <v>3</v>
      </c>
      <c r="AO14" s="14"/>
      <c r="AP14" s="14"/>
      <c r="AQ14" s="15"/>
      <c r="BS14" s="9" t="s">
        <v>15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25</v>
      </c>
      <c r="AL16" s="14"/>
      <c r="AM16" s="14"/>
      <c r="AN16" s="18" t="s">
        <v>26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28</v>
      </c>
      <c r="AL17" s="14"/>
      <c r="AM17" s="14"/>
      <c r="AN17" s="18" t="s">
        <v>29</v>
      </c>
      <c r="AO17" s="14"/>
      <c r="AP17" s="14"/>
      <c r="AQ17" s="15"/>
      <c r="BS17" s="9" t="s">
        <v>33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25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120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28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15" t="s">
        <v>3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16">
        <f>AG86</f>
        <v>0</v>
      </c>
      <c r="AL26" s="212"/>
      <c r="AM26" s="212"/>
      <c r="AN26" s="212"/>
      <c r="AO26" s="212"/>
      <c r="AP26" s="14"/>
      <c r="AQ26" s="15"/>
    </row>
    <row r="27" spans="2:43" s="1" customFormat="1" ht="6.7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</row>
    <row r="28" spans="2:43" s="1" customFormat="1" ht="25.5" customHeight="1">
      <c r="B28" s="23"/>
      <c r="C28" s="24"/>
      <c r="D28" s="26" t="s">
        <v>38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17">
        <f>AK26</f>
        <v>0</v>
      </c>
      <c r="AL28" s="218"/>
      <c r="AM28" s="218"/>
      <c r="AN28" s="218"/>
      <c r="AO28" s="218"/>
      <c r="AP28" s="24"/>
      <c r="AQ28" s="25"/>
    </row>
    <row r="29" spans="2:43" s="1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5"/>
    </row>
    <row r="30" spans="2:43" s="2" customFormat="1" ht="14.25" customHeight="1">
      <c r="B30" s="28"/>
      <c r="C30" s="29"/>
      <c r="D30" s="30" t="s">
        <v>39</v>
      </c>
      <c r="E30" s="29"/>
      <c r="F30" s="30" t="s">
        <v>40</v>
      </c>
      <c r="G30" s="29"/>
      <c r="H30" s="29"/>
      <c r="I30" s="29"/>
      <c r="J30" s="29"/>
      <c r="K30" s="29"/>
      <c r="L30" s="219">
        <v>0.21</v>
      </c>
      <c r="M30" s="220"/>
      <c r="N30" s="220"/>
      <c r="O30" s="220"/>
      <c r="P30" s="29"/>
      <c r="Q30" s="29"/>
      <c r="R30" s="29"/>
      <c r="S30" s="29"/>
      <c r="T30" s="31" t="s">
        <v>41</v>
      </c>
      <c r="U30" s="29"/>
      <c r="V30" s="29"/>
      <c r="W30" s="221">
        <f>AK28</f>
        <v>0</v>
      </c>
      <c r="X30" s="220"/>
      <c r="Y30" s="220"/>
      <c r="Z30" s="220"/>
      <c r="AA30" s="220"/>
      <c r="AB30" s="220"/>
      <c r="AC30" s="220"/>
      <c r="AD30" s="220"/>
      <c r="AE30" s="220"/>
      <c r="AF30" s="29"/>
      <c r="AG30" s="29"/>
      <c r="AH30" s="29"/>
      <c r="AI30" s="29"/>
      <c r="AJ30" s="29"/>
      <c r="AK30" s="221">
        <f>W30*1.21-W30</f>
        <v>0</v>
      </c>
      <c r="AL30" s="220"/>
      <c r="AM30" s="220"/>
      <c r="AN30" s="220"/>
      <c r="AO30" s="220"/>
      <c r="AP30" s="29"/>
      <c r="AQ30" s="32"/>
    </row>
    <row r="31" spans="2:43" s="2" customFormat="1" ht="14.25" customHeight="1">
      <c r="B31" s="28"/>
      <c r="C31" s="29"/>
      <c r="D31" s="29"/>
      <c r="E31" s="29"/>
      <c r="F31" s="30" t="s">
        <v>42</v>
      </c>
      <c r="G31" s="29"/>
      <c r="H31" s="29"/>
      <c r="I31" s="29"/>
      <c r="J31" s="29"/>
      <c r="K31" s="29"/>
      <c r="L31" s="219">
        <v>0.15</v>
      </c>
      <c r="M31" s="220"/>
      <c r="N31" s="220"/>
      <c r="O31" s="220"/>
      <c r="P31" s="29"/>
      <c r="Q31" s="29"/>
      <c r="R31" s="29"/>
      <c r="S31" s="29"/>
      <c r="T31" s="31" t="s">
        <v>41</v>
      </c>
      <c r="U31" s="29"/>
      <c r="V31" s="29"/>
      <c r="W31" s="221">
        <v>0</v>
      </c>
      <c r="X31" s="220"/>
      <c r="Y31" s="220"/>
      <c r="Z31" s="220"/>
      <c r="AA31" s="220"/>
      <c r="AB31" s="220"/>
      <c r="AC31" s="220"/>
      <c r="AD31" s="220"/>
      <c r="AE31" s="220"/>
      <c r="AF31" s="29"/>
      <c r="AG31" s="29"/>
      <c r="AH31" s="29"/>
      <c r="AI31" s="29"/>
      <c r="AJ31" s="29"/>
      <c r="AK31" s="221">
        <v>0</v>
      </c>
      <c r="AL31" s="220"/>
      <c r="AM31" s="220"/>
      <c r="AN31" s="220"/>
      <c r="AO31" s="220"/>
      <c r="AP31" s="29"/>
      <c r="AQ31" s="32"/>
    </row>
    <row r="32" spans="2:43" s="2" customFormat="1" ht="14.25" customHeight="1" hidden="1">
      <c r="B32" s="28"/>
      <c r="C32" s="29"/>
      <c r="D32" s="29"/>
      <c r="E32" s="29"/>
      <c r="F32" s="30" t="s">
        <v>43</v>
      </c>
      <c r="G32" s="29"/>
      <c r="H32" s="29"/>
      <c r="I32" s="29"/>
      <c r="J32" s="29"/>
      <c r="K32" s="29"/>
      <c r="L32" s="219">
        <v>0.21</v>
      </c>
      <c r="M32" s="220"/>
      <c r="N32" s="220"/>
      <c r="O32" s="220"/>
      <c r="P32" s="29"/>
      <c r="Q32" s="29"/>
      <c r="R32" s="29"/>
      <c r="S32" s="29"/>
      <c r="T32" s="31" t="s">
        <v>41</v>
      </c>
      <c r="U32" s="29"/>
      <c r="V32" s="29"/>
      <c r="W32" s="221" t="e">
        <f>ROUND(#REF!+SUM(CF88:CF88),2)</f>
        <v>#REF!</v>
      </c>
      <c r="X32" s="220"/>
      <c r="Y32" s="220"/>
      <c r="Z32" s="220"/>
      <c r="AA32" s="220"/>
      <c r="AB32" s="220"/>
      <c r="AC32" s="220"/>
      <c r="AD32" s="220"/>
      <c r="AE32" s="220"/>
      <c r="AF32" s="29"/>
      <c r="AG32" s="29"/>
      <c r="AH32" s="29"/>
      <c r="AI32" s="29"/>
      <c r="AJ32" s="29"/>
      <c r="AK32" s="221">
        <v>0</v>
      </c>
      <c r="AL32" s="220"/>
      <c r="AM32" s="220"/>
      <c r="AN32" s="220"/>
      <c r="AO32" s="220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44</v>
      </c>
      <c r="G33" s="29"/>
      <c r="H33" s="29"/>
      <c r="I33" s="29"/>
      <c r="J33" s="29"/>
      <c r="K33" s="29"/>
      <c r="L33" s="219">
        <v>0.15</v>
      </c>
      <c r="M33" s="220"/>
      <c r="N33" s="220"/>
      <c r="O33" s="220"/>
      <c r="P33" s="29"/>
      <c r="Q33" s="29"/>
      <c r="R33" s="29"/>
      <c r="S33" s="29"/>
      <c r="T33" s="31" t="s">
        <v>41</v>
      </c>
      <c r="U33" s="29"/>
      <c r="V33" s="29"/>
      <c r="W33" s="221" t="e">
        <f>ROUND(#REF!+SUM(CG88:CG88),2)</f>
        <v>#REF!</v>
      </c>
      <c r="X33" s="220"/>
      <c r="Y33" s="220"/>
      <c r="Z33" s="220"/>
      <c r="AA33" s="220"/>
      <c r="AB33" s="220"/>
      <c r="AC33" s="220"/>
      <c r="AD33" s="220"/>
      <c r="AE33" s="220"/>
      <c r="AF33" s="29"/>
      <c r="AG33" s="29"/>
      <c r="AH33" s="29"/>
      <c r="AI33" s="29"/>
      <c r="AJ33" s="29"/>
      <c r="AK33" s="221">
        <v>0</v>
      </c>
      <c r="AL33" s="220"/>
      <c r="AM33" s="220"/>
      <c r="AN33" s="220"/>
      <c r="AO33" s="220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45</v>
      </c>
      <c r="G34" s="29"/>
      <c r="H34" s="29"/>
      <c r="I34" s="29"/>
      <c r="J34" s="29"/>
      <c r="K34" s="29"/>
      <c r="L34" s="219">
        <v>0</v>
      </c>
      <c r="M34" s="220"/>
      <c r="N34" s="220"/>
      <c r="O34" s="220"/>
      <c r="P34" s="29"/>
      <c r="Q34" s="29"/>
      <c r="R34" s="29"/>
      <c r="S34" s="29"/>
      <c r="T34" s="31" t="s">
        <v>41</v>
      </c>
      <c r="U34" s="29"/>
      <c r="V34" s="29"/>
      <c r="W34" s="221" t="e">
        <f>ROUND(#REF!+SUM(CH88:CH88),2)</f>
        <v>#REF!</v>
      </c>
      <c r="X34" s="220"/>
      <c r="Y34" s="220"/>
      <c r="Z34" s="220"/>
      <c r="AA34" s="220"/>
      <c r="AB34" s="220"/>
      <c r="AC34" s="220"/>
      <c r="AD34" s="220"/>
      <c r="AE34" s="220"/>
      <c r="AF34" s="29"/>
      <c r="AG34" s="29"/>
      <c r="AH34" s="29"/>
      <c r="AI34" s="29"/>
      <c r="AJ34" s="29"/>
      <c r="AK34" s="221">
        <v>0</v>
      </c>
      <c r="AL34" s="220"/>
      <c r="AM34" s="220"/>
      <c r="AN34" s="220"/>
      <c r="AO34" s="220"/>
      <c r="AP34" s="29"/>
      <c r="AQ34" s="32"/>
    </row>
    <row r="35" spans="2:43" s="1" customFormat="1" ht="6.7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1" customFormat="1" ht="25.5" customHeight="1">
      <c r="B36" s="23"/>
      <c r="C36" s="33"/>
      <c r="D36" s="34" t="s">
        <v>46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 t="s">
        <v>47</v>
      </c>
      <c r="U36" s="35"/>
      <c r="V36" s="35"/>
      <c r="W36" s="35"/>
      <c r="X36" s="241" t="s">
        <v>48</v>
      </c>
      <c r="Y36" s="223"/>
      <c r="Z36" s="223"/>
      <c r="AA36" s="223"/>
      <c r="AB36" s="223"/>
      <c r="AC36" s="35"/>
      <c r="AD36" s="35"/>
      <c r="AE36" s="35"/>
      <c r="AF36" s="35"/>
      <c r="AG36" s="35"/>
      <c r="AH36" s="35"/>
      <c r="AI36" s="35"/>
      <c r="AJ36" s="35"/>
      <c r="AK36" s="222">
        <f>W30+AK30</f>
        <v>0</v>
      </c>
      <c r="AL36" s="223"/>
      <c r="AM36" s="223"/>
      <c r="AN36" s="223"/>
      <c r="AO36" s="224"/>
      <c r="AP36" s="33"/>
      <c r="AQ36" s="25"/>
    </row>
    <row r="37" spans="2:43" s="1" customFormat="1" ht="14.2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5"/>
    </row>
    <row r="38" spans="2:43" ht="13.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s="1" customFormat="1" ht="15">
      <c r="B48" s="23"/>
      <c r="C48" s="24"/>
      <c r="D48" s="37" t="s">
        <v>49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  <c r="AA48" s="24"/>
      <c r="AB48" s="24"/>
      <c r="AC48" s="37" t="s">
        <v>50</v>
      </c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24"/>
      <c r="AQ48" s="25"/>
    </row>
    <row r="49" spans="2:43" ht="13.5">
      <c r="B49" s="13"/>
      <c r="C49" s="14"/>
      <c r="D49" s="4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41"/>
      <c r="AA49" s="14"/>
      <c r="AB49" s="14"/>
      <c r="AC49" s="40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41"/>
      <c r="AP49" s="14"/>
      <c r="AQ49" s="1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s="1" customFormat="1" ht="15">
      <c r="B57" s="23"/>
      <c r="C57" s="24"/>
      <c r="D57" s="42" t="s">
        <v>51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 t="s">
        <v>52</v>
      </c>
      <c r="S57" s="43"/>
      <c r="T57" s="43"/>
      <c r="U57" s="43"/>
      <c r="V57" s="43"/>
      <c r="W57" s="43"/>
      <c r="X57" s="43"/>
      <c r="Y57" s="43"/>
      <c r="Z57" s="45"/>
      <c r="AA57" s="24"/>
      <c r="AB57" s="24"/>
      <c r="AC57" s="42" t="s">
        <v>51</v>
      </c>
      <c r="AD57" s="43"/>
      <c r="AE57" s="43"/>
      <c r="AF57" s="43"/>
      <c r="AG57" s="43"/>
      <c r="AH57" s="43"/>
      <c r="AI57" s="43"/>
      <c r="AJ57" s="43"/>
      <c r="AK57" s="43"/>
      <c r="AL57" s="43"/>
      <c r="AM57" s="44" t="s">
        <v>52</v>
      </c>
      <c r="AN57" s="43"/>
      <c r="AO57" s="45"/>
      <c r="AP57" s="24"/>
      <c r="AQ57" s="25"/>
    </row>
    <row r="58" spans="2:43" ht="13.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5"/>
    </row>
    <row r="59" spans="2:43" s="1" customFormat="1" ht="15">
      <c r="B59" s="23"/>
      <c r="C59" s="24"/>
      <c r="D59" s="37" t="s">
        <v>53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9"/>
      <c r="AA59" s="24"/>
      <c r="AB59" s="24"/>
      <c r="AC59" s="37" t="s">
        <v>54</v>
      </c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9"/>
      <c r="AP59" s="24"/>
      <c r="AQ59" s="25"/>
    </row>
    <row r="60" spans="2:43" ht="13.5">
      <c r="B60" s="13"/>
      <c r="C60" s="14"/>
      <c r="D60" s="4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41"/>
      <c r="AA60" s="14"/>
      <c r="AB60" s="14"/>
      <c r="AC60" s="40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41"/>
      <c r="AP60" s="14"/>
      <c r="AQ60" s="1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s="1" customFormat="1" ht="15">
      <c r="B68" s="23"/>
      <c r="C68" s="24"/>
      <c r="D68" s="42" t="s">
        <v>51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4" t="s">
        <v>52</v>
      </c>
      <c r="S68" s="43"/>
      <c r="T68" s="43"/>
      <c r="U68" s="43"/>
      <c r="V68" s="43"/>
      <c r="W68" s="43"/>
      <c r="X68" s="43"/>
      <c r="Y68" s="43"/>
      <c r="Z68" s="45"/>
      <c r="AA68" s="24"/>
      <c r="AB68" s="24"/>
      <c r="AC68" s="42" t="s">
        <v>51</v>
      </c>
      <c r="AD68" s="43"/>
      <c r="AE68" s="43"/>
      <c r="AF68" s="43"/>
      <c r="AG68" s="43"/>
      <c r="AH68" s="43"/>
      <c r="AI68" s="43"/>
      <c r="AJ68" s="43"/>
      <c r="AK68" s="43"/>
      <c r="AL68" s="43"/>
      <c r="AM68" s="44" t="s">
        <v>52</v>
      </c>
      <c r="AN68" s="43"/>
      <c r="AO68" s="45"/>
      <c r="AP68" s="24"/>
      <c r="AQ68" s="25"/>
    </row>
    <row r="69" spans="2:43" s="1" customFormat="1" ht="6.75" customHeight="1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5"/>
    </row>
    <row r="70" spans="2:43" s="1" customFormat="1" ht="6.7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4" spans="2:43" s="1" customFormat="1" ht="6.75" customHeight="1"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1"/>
    </row>
    <row r="75" spans="2:43" s="1" customFormat="1" ht="36.75" customHeight="1">
      <c r="B75" s="23"/>
      <c r="C75" s="211" t="s">
        <v>55</v>
      </c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5"/>
    </row>
    <row r="76" spans="2:43" s="3" customFormat="1" ht="14.25" customHeight="1">
      <c r="B76" s="52"/>
      <c r="C76" s="20" t="s">
        <v>13</v>
      </c>
      <c r="D76" s="53"/>
      <c r="E76" s="53"/>
      <c r="F76" s="53"/>
      <c r="G76" s="53"/>
      <c r="H76" s="53"/>
      <c r="I76" s="53"/>
      <c r="J76" s="53"/>
      <c r="K76" s="53"/>
      <c r="L76" s="53" t="str">
        <f>K5</f>
        <v>Oprava cesty v Malém Pěčíně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4"/>
    </row>
    <row r="77" spans="2:43" s="4" customFormat="1" ht="36.75" customHeight="1">
      <c r="B77" s="55"/>
      <c r="C77" s="56" t="s">
        <v>14</v>
      </c>
      <c r="D77" s="57"/>
      <c r="E77" s="57"/>
      <c r="F77" s="57"/>
      <c r="G77" s="57"/>
      <c r="H77" s="57"/>
      <c r="I77" s="57"/>
      <c r="J77" s="57"/>
      <c r="K77" s="57"/>
      <c r="L77" s="239" t="str">
        <f>K6</f>
        <v>SO 01 - Místní komunikace k RD, Borek u Dačic</v>
      </c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57"/>
      <c r="AQ77" s="58"/>
    </row>
    <row r="78" spans="2:43" s="1" customFormat="1" ht="6.75" customHeight="1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5"/>
    </row>
    <row r="79" spans="2:43" s="1" customFormat="1" ht="15">
      <c r="B79" s="23"/>
      <c r="C79" s="20" t="s">
        <v>19</v>
      </c>
      <c r="D79" s="24"/>
      <c r="E79" s="24"/>
      <c r="F79" s="24"/>
      <c r="G79" s="24"/>
      <c r="H79" s="24"/>
      <c r="I79" s="24"/>
      <c r="J79" s="24"/>
      <c r="K79" s="24"/>
      <c r="L79" s="59" t="str">
        <f>IF(K8="","",K8)</f>
        <v>Dačice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0" t="s">
        <v>21</v>
      </c>
      <c r="AJ79" s="24"/>
      <c r="AK79" s="24"/>
      <c r="AL79" s="24"/>
      <c r="AM79" s="60"/>
      <c r="AN79" s="60">
        <v>43565</v>
      </c>
      <c r="AO79" s="24"/>
      <c r="AP79" s="24"/>
      <c r="AQ79" s="25"/>
    </row>
    <row r="80" spans="2:43" s="1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5"/>
    </row>
    <row r="81" spans="2:56" s="1" customFormat="1" ht="15">
      <c r="B81" s="23"/>
      <c r="C81" s="20" t="s">
        <v>24</v>
      </c>
      <c r="D81" s="24"/>
      <c r="E81" s="24"/>
      <c r="F81" s="24"/>
      <c r="G81" s="24"/>
      <c r="H81" s="24"/>
      <c r="I81" s="24"/>
      <c r="J81" s="24"/>
      <c r="K81" s="24"/>
      <c r="L81" s="53" t="str">
        <f>IF(E11="","",E11)</f>
        <v>Město Dačice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0" t="s">
        <v>32</v>
      </c>
      <c r="AJ81" s="24"/>
      <c r="AK81" s="24"/>
      <c r="AL81" s="24"/>
      <c r="AM81" s="228" t="str">
        <f>IF(E17="","",E17)</f>
        <v>Město Dačice</v>
      </c>
      <c r="AN81" s="225"/>
      <c r="AO81" s="225"/>
      <c r="AP81" s="225"/>
      <c r="AQ81" s="25"/>
      <c r="AS81" s="229" t="s">
        <v>56</v>
      </c>
      <c r="AT81" s="230"/>
      <c r="AU81" s="38"/>
      <c r="AV81" s="38"/>
      <c r="AW81" s="38"/>
      <c r="AX81" s="38"/>
      <c r="AY81" s="38"/>
      <c r="AZ81" s="38"/>
      <c r="BA81" s="38"/>
      <c r="BB81" s="38"/>
      <c r="BC81" s="38"/>
      <c r="BD81" s="39"/>
    </row>
    <row r="82" spans="2:56" s="1" customFormat="1" ht="15">
      <c r="B82" s="23"/>
      <c r="C82" s="20" t="s">
        <v>30</v>
      </c>
      <c r="D82" s="24"/>
      <c r="E82" s="24"/>
      <c r="F82" s="24"/>
      <c r="G82" s="24"/>
      <c r="H82" s="24"/>
      <c r="I82" s="24"/>
      <c r="J82" s="24"/>
      <c r="K82" s="24"/>
      <c r="L82" s="53" t="str">
        <f>IF(E14="","",E14)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34</v>
      </c>
      <c r="AJ82" s="24"/>
      <c r="AK82" s="24"/>
      <c r="AL82" s="24"/>
      <c r="AM82" s="228" t="str">
        <f>IF(E20="","",E20)</f>
        <v>Bc. M.Nováková, tel. 602 168 796</v>
      </c>
      <c r="AN82" s="225"/>
      <c r="AO82" s="225"/>
      <c r="AP82" s="225"/>
      <c r="AQ82" s="25"/>
      <c r="AS82" s="231"/>
      <c r="AT82" s="225"/>
      <c r="AU82" s="24"/>
      <c r="AV82" s="24"/>
      <c r="AW82" s="24"/>
      <c r="AX82" s="24"/>
      <c r="AY82" s="24"/>
      <c r="AZ82" s="24"/>
      <c r="BA82" s="24"/>
      <c r="BB82" s="24"/>
      <c r="BC82" s="24"/>
      <c r="BD82" s="61"/>
    </row>
    <row r="83" spans="2:56" s="1" customFormat="1" ht="10.5" customHeight="1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5"/>
      <c r="AS83" s="231"/>
      <c r="AT83" s="225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29.25" customHeight="1">
      <c r="B84" s="23"/>
      <c r="C84" s="232" t="s">
        <v>57</v>
      </c>
      <c r="D84" s="233"/>
      <c r="E84" s="233"/>
      <c r="F84" s="233"/>
      <c r="G84" s="233"/>
      <c r="H84" s="62"/>
      <c r="I84" s="234" t="s">
        <v>58</v>
      </c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4" t="s">
        <v>59</v>
      </c>
      <c r="AH84" s="233"/>
      <c r="AI84" s="233"/>
      <c r="AJ84" s="233"/>
      <c r="AK84" s="233"/>
      <c r="AL84" s="233"/>
      <c r="AM84" s="233"/>
      <c r="AN84" s="234" t="s">
        <v>60</v>
      </c>
      <c r="AO84" s="233"/>
      <c r="AP84" s="235"/>
      <c r="AQ84" s="25"/>
      <c r="AS84" s="63" t="s">
        <v>61</v>
      </c>
      <c r="AT84" s="64" t="s">
        <v>62</v>
      </c>
      <c r="AU84" s="64" t="s">
        <v>63</v>
      </c>
      <c r="AV84" s="64" t="s">
        <v>64</v>
      </c>
      <c r="AW84" s="64" t="s">
        <v>65</v>
      </c>
      <c r="AX84" s="64" t="s">
        <v>66</v>
      </c>
      <c r="AY84" s="64" t="s">
        <v>67</v>
      </c>
      <c r="AZ84" s="64" t="s">
        <v>68</v>
      </c>
      <c r="BA84" s="64" t="s">
        <v>69</v>
      </c>
      <c r="BB84" s="64" t="s">
        <v>70</v>
      </c>
      <c r="BC84" s="64" t="s">
        <v>71</v>
      </c>
      <c r="BD84" s="65" t="s">
        <v>72</v>
      </c>
    </row>
    <row r="85" spans="2:56" s="1" customFormat="1" ht="10.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5"/>
      <c r="AS85" s="66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9"/>
    </row>
    <row r="86" spans="1:76" s="5" customFormat="1" ht="27" customHeight="1">
      <c r="A86" s="79" t="s">
        <v>111</v>
      </c>
      <c r="B86" s="67"/>
      <c r="C86" s="68"/>
      <c r="D86" s="226" t="s">
        <v>118</v>
      </c>
      <c r="E86" s="227"/>
      <c r="F86" s="227"/>
      <c r="G86" s="227"/>
      <c r="H86" s="227"/>
      <c r="I86" s="69"/>
      <c r="J86" s="226" t="s">
        <v>119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38">
        <f>SUM('SO 02 - Oprava'!N108:Q108)</f>
        <v>0</v>
      </c>
      <c r="AH86" s="227"/>
      <c r="AI86" s="227"/>
      <c r="AJ86" s="227"/>
      <c r="AK86" s="227"/>
      <c r="AL86" s="227"/>
      <c r="AM86" s="227"/>
      <c r="AN86" s="238">
        <f>AG86*1.21</f>
        <v>0</v>
      </c>
      <c r="AO86" s="227"/>
      <c r="AP86" s="227"/>
      <c r="AQ86" s="70"/>
      <c r="AS86" s="71" t="e">
        <f>'SO 02 - Oprava'!#REF!</f>
        <v>#REF!</v>
      </c>
      <c r="AT86" s="72">
        <f>ROUND(SUM(AV86:AW86),2)</f>
        <v>0</v>
      </c>
      <c r="AU86" s="73" t="e">
        <f>'SO 02 - Oprava'!W106</f>
        <v>#REF!</v>
      </c>
      <c r="AV86" s="72">
        <f>'SO 02 - Oprava'!M31</f>
        <v>0</v>
      </c>
      <c r="AW86" s="72">
        <f>'SO 02 - Oprava'!M32</f>
        <v>0</v>
      </c>
      <c r="AX86" s="72">
        <f>'SO 02 - Oprava'!M33</f>
        <v>0</v>
      </c>
      <c r="AY86" s="72">
        <f>'SO 02 - Oprava'!M34</f>
        <v>0</v>
      </c>
      <c r="AZ86" s="72">
        <f>'SO 02 - Oprava'!H31</f>
        <v>0</v>
      </c>
      <c r="BA86" s="72">
        <f>'SO 02 - Oprava'!H32</f>
        <v>0</v>
      </c>
      <c r="BB86" s="72">
        <f>'SO 02 - Oprava'!H33</f>
        <v>0</v>
      </c>
      <c r="BC86" s="72">
        <f>'SO 02 - Oprava'!H34</f>
        <v>0</v>
      </c>
      <c r="BD86" s="74">
        <f>'SO 02 - Oprava'!H35</f>
        <v>0</v>
      </c>
      <c r="BT86" s="75" t="s">
        <v>18</v>
      </c>
      <c r="BV86" s="75" t="s">
        <v>75</v>
      </c>
      <c r="BW86" s="75" t="s">
        <v>77</v>
      </c>
      <c r="BX86" s="75" t="s">
        <v>76</v>
      </c>
    </row>
    <row r="87" spans="2:43" ht="13.5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5"/>
    </row>
    <row r="88" spans="2:48" s="1" customFormat="1" ht="10.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5"/>
      <c r="AS88" s="76"/>
      <c r="AT88" s="43"/>
      <c r="AU88" s="43"/>
      <c r="AV88" s="45"/>
    </row>
    <row r="89" spans="2:43" s="1" customFormat="1" ht="30" customHeight="1">
      <c r="B89" s="23"/>
      <c r="C89" s="77" t="s">
        <v>116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237">
        <f>AG86</f>
        <v>0</v>
      </c>
      <c r="AH89" s="237"/>
      <c r="AI89" s="237"/>
      <c r="AJ89" s="237"/>
      <c r="AK89" s="237"/>
      <c r="AL89" s="237"/>
      <c r="AM89" s="237"/>
      <c r="AN89" s="237">
        <f>AN86</f>
        <v>0</v>
      </c>
      <c r="AO89" s="237"/>
      <c r="AP89" s="237"/>
      <c r="AQ89" s="25"/>
    </row>
    <row r="90" spans="2:43" s="1" customFormat="1" ht="6.75" customHeight="1"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8"/>
    </row>
  </sheetData>
  <sheetProtection password="EA73" sheet="1"/>
  <mergeCells count="40">
    <mergeCell ref="AR2:BE2"/>
    <mergeCell ref="AG89:AM89"/>
    <mergeCell ref="AN89:AP89"/>
    <mergeCell ref="AN86:AP86"/>
    <mergeCell ref="AG86:AM86"/>
    <mergeCell ref="L77:AO77"/>
    <mergeCell ref="L34:O34"/>
    <mergeCell ref="W34:AE34"/>
    <mergeCell ref="AK34:AO34"/>
    <mergeCell ref="X36:AB36"/>
    <mergeCell ref="D86:H86"/>
    <mergeCell ref="J86:AF86"/>
    <mergeCell ref="AM81:AP81"/>
    <mergeCell ref="AS81:AT83"/>
    <mergeCell ref="AM82:AP82"/>
    <mergeCell ref="C84:G84"/>
    <mergeCell ref="I84:AF84"/>
    <mergeCell ref="AG84:AM84"/>
    <mergeCell ref="AN84:AP84"/>
    <mergeCell ref="AK36:AO36"/>
    <mergeCell ref="C75:AP75"/>
    <mergeCell ref="L32:O32"/>
    <mergeCell ref="W32:AE32"/>
    <mergeCell ref="AK32:AO32"/>
    <mergeCell ref="L33:O33"/>
    <mergeCell ref="W33:AE33"/>
    <mergeCell ref="AK33:AO33"/>
    <mergeCell ref="AK28:AO28"/>
    <mergeCell ref="L30:O30"/>
    <mergeCell ref="W30:AE30"/>
    <mergeCell ref="AK30:AO30"/>
    <mergeCell ref="L31:O31"/>
    <mergeCell ref="W31:AE31"/>
    <mergeCell ref="AK31:AO31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6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zoomScalePageLayoutView="0" workbookViewId="0" topLeftCell="A1">
      <pane ySplit="1" topLeftCell="A83" activePane="bottomLeft" state="frozen"/>
      <selection pane="topLeft" activeCell="A1" sqref="A1"/>
      <selection pane="bottomLeft" activeCell="L115" sqref="L109:M115"/>
    </sheetView>
  </sheetViews>
  <sheetFormatPr defaultColWidth="9.28125" defaultRowHeight="13.5"/>
  <cols>
    <col min="1" max="1" width="8.28125" style="85" customWidth="1"/>
    <col min="2" max="2" width="1.7109375" style="85" customWidth="1"/>
    <col min="3" max="3" width="4.140625" style="85" customWidth="1"/>
    <col min="4" max="4" width="4.28125" style="85" customWidth="1"/>
    <col min="5" max="5" width="17.140625" style="85" customWidth="1"/>
    <col min="6" max="7" width="11.140625" style="85" customWidth="1"/>
    <col min="8" max="8" width="12.421875" style="85" customWidth="1"/>
    <col min="9" max="9" width="7.00390625" style="85" customWidth="1"/>
    <col min="10" max="10" width="5.140625" style="85" customWidth="1"/>
    <col min="11" max="11" width="11.421875" style="85" customWidth="1"/>
    <col min="12" max="12" width="12.00390625" style="85" customWidth="1"/>
    <col min="13" max="14" width="6.00390625" style="85" customWidth="1"/>
    <col min="15" max="15" width="2.00390625" style="85" customWidth="1"/>
    <col min="16" max="16" width="12.421875" style="85" customWidth="1"/>
    <col min="17" max="17" width="4.140625" style="85" customWidth="1"/>
    <col min="18" max="18" width="1.7109375" style="85" customWidth="1"/>
    <col min="19" max="19" width="8.140625" style="85" customWidth="1"/>
    <col min="20" max="20" width="29.7109375" style="85" hidden="1" customWidth="1"/>
    <col min="21" max="21" width="16.28125" style="85" hidden="1" customWidth="1"/>
    <col min="22" max="22" width="12.28125" style="85" hidden="1" customWidth="1"/>
    <col min="23" max="23" width="16.28125" style="85" hidden="1" customWidth="1"/>
    <col min="24" max="24" width="12.140625" style="85" hidden="1" customWidth="1"/>
    <col min="25" max="25" width="15.00390625" style="85" hidden="1" customWidth="1"/>
    <col min="26" max="26" width="11.00390625" style="85" hidden="1" customWidth="1"/>
    <col min="27" max="27" width="15.00390625" style="85" hidden="1" customWidth="1"/>
    <col min="28" max="28" width="16.28125" style="85" hidden="1" customWidth="1"/>
    <col min="29" max="29" width="11.00390625" style="85" customWidth="1"/>
    <col min="30" max="30" width="15.00390625" style="85" customWidth="1"/>
    <col min="31" max="31" width="16.28125" style="85" customWidth="1"/>
    <col min="32" max="43" width="9.28125" style="85" customWidth="1"/>
    <col min="44" max="64" width="0" style="85" hidden="1" customWidth="1"/>
    <col min="65" max="16384" width="9.28125" style="85" customWidth="1"/>
  </cols>
  <sheetData>
    <row r="1" spans="1:66" ht="21.75" customHeight="1">
      <c r="A1" s="84"/>
      <c r="B1" s="81"/>
      <c r="C1" s="81"/>
      <c r="D1" s="82" t="s">
        <v>1</v>
      </c>
      <c r="E1" s="81"/>
      <c r="F1" s="83" t="s">
        <v>112</v>
      </c>
      <c r="G1" s="83"/>
      <c r="H1" s="275" t="s">
        <v>113</v>
      </c>
      <c r="I1" s="275"/>
      <c r="J1" s="275"/>
      <c r="K1" s="275"/>
      <c r="L1" s="83" t="s">
        <v>114</v>
      </c>
      <c r="M1" s="81"/>
      <c r="N1" s="81"/>
      <c r="O1" s="82" t="s">
        <v>78</v>
      </c>
      <c r="P1" s="81"/>
      <c r="Q1" s="81"/>
      <c r="R1" s="81"/>
      <c r="S1" s="83" t="s">
        <v>115</v>
      </c>
      <c r="T1" s="8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3:46" ht="36.75" customHeight="1">
      <c r="C2" s="257" t="s">
        <v>5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S2" s="295" t="s">
        <v>6</v>
      </c>
      <c r="T2" s="258"/>
      <c r="U2" s="258"/>
      <c r="V2" s="258"/>
      <c r="W2" s="258"/>
      <c r="X2" s="258"/>
      <c r="Y2" s="258"/>
      <c r="Z2" s="258"/>
      <c r="AA2" s="258"/>
      <c r="AB2" s="258"/>
      <c r="AC2" s="258"/>
      <c r="AT2" s="86" t="s">
        <v>77</v>
      </c>
    </row>
    <row r="3" spans="2:46" ht="6.7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AT3" s="86" t="s">
        <v>79</v>
      </c>
    </row>
    <row r="4" spans="2:46" ht="36.75" customHeight="1">
      <c r="B4" s="90"/>
      <c r="C4" s="259" t="s">
        <v>80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92"/>
      <c r="T4" s="93" t="s">
        <v>11</v>
      </c>
      <c r="AT4" s="86" t="s">
        <v>4</v>
      </c>
    </row>
    <row r="5" spans="2:18" ht="6.75" customHeight="1"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</row>
    <row r="6" spans="2:18" ht="24.75" customHeight="1">
      <c r="B6" s="90"/>
      <c r="C6" s="91"/>
      <c r="D6" s="94" t="s">
        <v>14</v>
      </c>
      <c r="E6" s="91"/>
      <c r="F6" s="261" t="s">
        <v>117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91"/>
      <c r="R6" s="92"/>
    </row>
    <row r="7" spans="2:18" s="95" customFormat="1" ht="32.25" customHeight="1">
      <c r="B7" s="96"/>
      <c r="C7" s="97"/>
      <c r="D7" s="98" t="s">
        <v>81</v>
      </c>
      <c r="E7" s="97"/>
      <c r="F7" s="262" t="s">
        <v>121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97"/>
      <c r="R7" s="99"/>
    </row>
    <row r="8" spans="2:18" s="95" customFormat="1" ht="14.25" customHeight="1">
      <c r="B8" s="96"/>
      <c r="C8" s="97"/>
      <c r="D8" s="94" t="s">
        <v>16</v>
      </c>
      <c r="E8" s="97"/>
      <c r="F8" s="100" t="s">
        <v>3</v>
      </c>
      <c r="G8" s="97"/>
      <c r="H8" s="97"/>
      <c r="I8" s="97"/>
      <c r="J8" s="97"/>
      <c r="K8" s="97"/>
      <c r="L8" s="97"/>
      <c r="M8" s="94" t="s">
        <v>17</v>
      </c>
      <c r="N8" s="97"/>
      <c r="O8" s="100" t="s">
        <v>3</v>
      </c>
      <c r="P8" s="97"/>
      <c r="Q8" s="97"/>
      <c r="R8" s="99"/>
    </row>
    <row r="9" spans="2:18" s="95" customFormat="1" ht="14.25" customHeight="1">
      <c r="B9" s="96"/>
      <c r="C9" s="97"/>
      <c r="D9" s="94" t="s">
        <v>19</v>
      </c>
      <c r="E9" s="97"/>
      <c r="F9" s="100" t="s">
        <v>20</v>
      </c>
      <c r="G9" s="97"/>
      <c r="H9" s="97"/>
      <c r="I9" s="97"/>
      <c r="J9" s="97"/>
      <c r="K9" s="97"/>
      <c r="L9" s="97"/>
      <c r="M9" s="94" t="s">
        <v>21</v>
      </c>
      <c r="N9" s="97"/>
      <c r="O9" s="263">
        <v>43565</v>
      </c>
      <c r="P9" s="256"/>
      <c r="Q9" s="97"/>
      <c r="R9" s="99"/>
    </row>
    <row r="10" spans="2:18" s="95" customFormat="1" ht="10.5" customHeight="1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9"/>
    </row>
    <row r="11" spans="2:18" s="95" customFormat="1" ht="14.25" customHeight="1">
      <c r="B11" s="96"/>
      <c r="C11" s="97"/>
      <c r="D11" s="94" t="s">
        <v>24</v>
      </c>
      <c r="E11" s="97"/>
      <c r="F11" s="97"/>
      <c r="G11" s="97"/>
      <c r="H11" s="97"/>
      <c r="I11" s="97"/>
      <c r="J11" s="97"/>
      <c r="K11" s="97"/>
      <c r="L11" s="97"/>
      <c r="M11" s="94" t="s">
        <v>25</v>
      </c>
      <c r="N11" s="97"/>
      <c r="O11" s="255" t="s">
        <v>26</v>
      </c>
      <c r="P11" s="256"/>
      <c r="Q11" s="97"/>
      <c r="R11" s="99"/>
    </row>
    <row r="12" spans="2:18" s="95" customFormat="1" ht="18" customHeight="1">
      <c r="B12" s="96"/>
      <c r="C12" s="97"/>
      <c r="D12" s="97"/>
      <c r="E12" s="100" t="s">
        <v>27</v>
      </c>
      <c r="F12" s="97"/>
      <c r="G12" s="97"/>
      <c r="H12" s="97"/>
      <c r="I12" s="97"/>
      <c r="J12" s="97"/>
      <c r="K12" s="97"/>
      <c r="L12" s="97"/>
      <c r="M12" s="94" t="s">
        <v>28</v>
      </c>
      <c r="N12" s="97"/>
      <c r="O12" s="255" t="s">
        <v>29</v>
      </c>
      <c r="P12" s="256"/>
      <c r="Q12" s="97"/>
      <c r="R12" s="99"/>
    </row>
    <row r="13" spans="2:18" s="95" customFormat="1" ht="6.75" customHeight="1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9"/>
    </row>
    <row r="14" spans="2:18" s="95" customFormat="1" ht="14.25" customHeight="1">
      <c r="B14" s="96"/>
      <c r="C14" s="97"/>
      <c r="D14" s="94" t="s">
        <v>30</v>
      </c>
      <c r="E14" s="97"/>
      <c r="F14" s="97"/>
      <c r="G14" s="97"/>
      <c r="H14" s="97"/>
      <c r="I14" s="97"/>
      <c r="J14" s="97"/>
      <c r="K14" s="97"/>
      <c r="L14" s="97"/>
      <c r="M14" s="94" t="s">
        <v>25</v>
      </c>
      <c r="N14" s="97"/>
      <c r="O14" s="255">
        <f>IF('Rekapitulace stavby'!AN13="","",'Rekapitulace stavby'!AN13)</f>
      </c>
      <c r="P14" s="256"/>
      <c r="Q14" s="97"/>
      <c r="R14" s="99"/>
    </row>
    <row r="15" spans="2:18" s="95" customFormat="1" ht="18" customHeight="1">
      <c r="B15" s="96"/>
      <c r="C15" s="97"/>
      <c r="D15" s="97"/>
      <c r="E15" s="100" t="str">
        <f>IF('Rekapitulace stavby'!E14="","",'Rekapitulace stavby'!E14)</f>
        <v> </v>
      </c>
      <c r="F15" s="97"/>
      <c r="G15" s="97"/>
      <c r="H15" s="97"/>
      <c r="I15" s="97"/>
      <c r="J15" s="97"/>
      <c r="K15" s="97"/>
      <c r="L15" s="97"/>
      <c r="M15" s="94" t="s">
        <v>28</v>
      </c>
      <c r="N15" s="97"/>
      <c r="O15" s="255">
        <f>IF('Rekapitulace stavby'!AN14="","",'Rekapitulace stavby'!AN14)</f>
      </c>
      <c r="P15" s="256"/>
      <c r="Q15" s="97"/>
      <c r="R15" s="99"/>
    </row>
    <row r="16" spans="2:18" s="95" customFormat="1" ht="6.75" customHeight="1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9"/>
    </row>
    <row r="17" spans="2:18" s="95" customFormat="1" ht="14.25" customHeight="1">
      <c r="B17" s="96"/>
      <c r="C17" s="97"/>
      <c r="D17" s="94" t="s">
        <v>32</v>
      </c>
      <c r="E17" s="97"/>
      <c r="F17" s="97"/>
      <c r="G17" s="97"/>
      <c r="H17" s="97"/>
      <c r="I17" s="97"/>
      <c r="J17" s="97"/>
      <c r="K17" s="97"/>
      <c r="L17" s="97"/>
      <c r="M17" s="94" t="s">
        <v>25</v>
      </c>
      <c r="N17" s="97"/>
      <c r="O17" s="255" t="s">
        <v>26</v>
      </c>
      <c r="P17" s="256"/>
      <c r="Q17" s="97"/>
      <c r="R17" s="99"/>
    </row>
    <row r="18" spans="2:18" s="95" customFormat="1" ht="18" customHeight="1">
      <c r="B18" s="96"/>
      <c r="C18" s="97"/>
      <c r="D18" s="97"/>
      <c r="E18" s="100" t="s">
        <v>27</v>
      </c>
      <c r="F18" s="97"/>
      <c r="G18" s="97"/>
      <c r="H18" s="97"/>
      <c r="I18" s="97"/>
      <c r="J18" s="97"/>
      <c r="K18" s="97"/>
      <c r="L18" s="97"/>
      <c r="M18" s="94" t="s">
        <v>28</v>
      </c>
      <c r="N18" s="97"/>
      <c r="O18" s="255" t="s">
        <v>29</v>
      </c>
      <c r="P18" s="256"/>
      <c r="Q18" s="97"/>
      <c r="R18" s="99"/>
    </row>
    <row r="19" spans="2:18" s="95" customFormat="1" ht="6.75" customHeight="1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9"/>
    </row>
    <row r="20" spans="2:18" s="95" customFormat="1" ht="14.25" customHeight="1">
      <c r="B20" s="96"/>
      <c r="C20" s="97"/>
      <c r="D20" s="94" t="s">
        <v>34</v>
      </c>
      <c r="E20" s="97"/>
      <c r="F20" s="97"/>
      <c r="G20" s="97"/>
      <c r="H20" s="97"/>
      <c r="I20" s="97"/>
      <c r="J20" s="97"/>
      <c r="K20" s="97"/>
      <c r="L20" s="97"/>
      <c r="M20" s="94" t="s">
        <v>25</v>
      </c>
      <c r="N20" s="97"/>
      <c r="O20" s="255" t="s">
        <v>3</v>
      </c>
      <c r="P20" s="256"/>
      <c r="Q20" s="97"/>
      <c r="R20" s="99"/>
    </row>
    <row r="21" spans="2:18" s="95" customFormat="1" ht="18" customHeight="1">
      <c r="B21" s="96"/>
      <c r="C21" s="97"/>
      <c r="D21" s="97"/>
      <c r="E21" s="100" t="s">
        <v>35</v>
      </c>
      <c r="F21" s="97"/>
      <c r="G21" s="97"/>
      <c r="H21" s="97"/>
      <c r="I21" s="97"/>
      <c r="J21" s="97"/>
      <c r="K21" s="97"/>
      <c r="L21" s="97"/>
      <c r="M21" s="94" t="s">
        <v>28</v>
      </c>
      <c r="N21" s="97"/>
      <c r="O21" s="255" t="s">
        <v>3</v>
      </c>
      <c r="P21" s="256"/>
      <c r="Q21" s="97"/>
      <c r="R21" s="99"/>
    </row>
    <row r="22" spans="2:18" s="95" customFormat="1" ht="6.75" customHeight="1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9"/>
    </row>
    <row r="23" spans="2:18" s="95" customFormat="1" ht="14.25" customHeight="1">
      <c r="B23" s="96"/>
      <c r="C23" s="97"/>
      <c r="D23" s="94" t="s">
        <v>36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9"/>
    </row>
    <row r="24" spans="2:18" s="95" customFormat="1" ht="22.5" customHeight="1">
      <c r="B24" s="96"/>
      <c r="C24" s="97"/>
      <c r="D24" s="97"/>
      <c r="E24" s="265" t="s">
        <v>3</v>
      </c>
      <c r="F24" s="256"/>
      <c r="G24" s="256"/>
      <c r="H24" s="256"/>
      <c r="I24" s="256"/>
      <c r="J24" s="256"/>
      <c r="K24" s="256"/>
      <c r="L24" s="256"/>
      <c r="M24" s="97"/>
      <c r="N24" s="97"/>
      <c r="O24" s="97"/>
      <c r="P24" s="97"/>
      <c r="Q24" s="97"/>
      <c r="R24" s="99"/>
    </row>
    <row r="25" spans="2:18" s="95" customFormat="1" ht="6.75" customHeight="1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9"/>
    </row>
    <row r="26" spans="2:18" s="95" customFormat="1" ht="6.75" customHeight="1">
      <c r="B26" s="96"/>
      <c r="C26" s="97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97"/>
      <c r="R26" s="99"/>
    </row>
    <row r="27" spans="2:18" s="95" customFormat="1" ht="14.25" customHeight="1">
      <c r="B27" s="96"/>
      <c r="C27" s="97"/>
      <c r="D27" s="102" t="s">
        <v>82</v>
      </c>
      <c r="E27" s="97"/>
      <c r="F27" s="97"/>
      <c r="G27" s="97"/>
      <c r="H27" s="97"/>
      <c r="I27" s="97"/>
      <c r="J27" s="97"/>
      <c r="K27" s="97"/>
      <c r="L27" s="97"/>
      <c r="M27" s="266">
        <f>N87</f>
        <v>0</v>
      </c>
      <c r="N27" s="256"/>
      <c r="O27" s="256"/>
      <c r="P27" s="256"/>
      <c r="Q27" s="97"/>
      <c r="R27" s="99"/>
    </row>
    <row r="28" spans="2:18" s="95" customFormat="1" ht="6.75" customHeight="1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9"/>
    </row>
    <row r="29" spans="2:18" s="95" customFormat="1" ht="24.75" customHeight="1">
      <c r="B29" s="96"/>
      <c r="C29" s="97"/>
      <c r="D29" s="103" t="s">
        <v>38</v>
      </c>
      <c r="E29" s="97"/>
      <c r="F29" s="97"/>
      <c r="G29" s="97"/>
      <c r="H29" s="97"/>
      <c r="I29" s="97"/>
      <c r="J29" s="97"/>
      <c r="K29" s="97"/>
      <c r="L29" s="97"/>
      <c r="M29" s="267">
        <f>M27</f>
        <v>0</v>
      </c>
      <c r="N29" s="256"/>
      <c r="O29" s="256"/>
      <c r="P29" s="256"/>
      <c r="Q29" s="97"/>
      <c r="R29" s="99"/>
    </row>
    <row r="30" spans="2:18" s="95" customFormat="1" ht="6.75" customHeight="1">
      <c r="B30" s="96"/>
      <c r="C30" s="97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97"/>
      <c r="R30" s="99"/>
    </row>
    <row r="31" spans="2:18" s="95" customFormat="1" ht="14.25" customHeight="1">
      <c r="B31" s="96"/>
      <c r="C31" s="97"/>
      <c r="D31" s="104" t="s">
        <v>39</v>
      </c>
      <c r="E31" s="104" t="s">
        <v>40</v>
      </c>
      <c r="F31" s="105">
        <v>0.21</v>
      </c>
      <c r="G31" s="106" t="s">
        <v>41</v>
      </c>
      <c r="H31" s="264">
        <f>M29</f>
        <v>0</v>
      </c>
      <c r="I31" s="256"/>
      <c r="J31" s="256"/>
      <c r="K31" s="97"/>
      <c r="L31" s="97"/>
      <c r="M31" s="264">
        <f>H31*0.21</f>
        <v>0</v>
      </c>
      <c r="N31" s="256"/>
      <c r="O31" s="256"/>
      <c r="P31" s="256"/>
      <c r="Q31" s="97"/>
      <c r="R31" s="99"/>
    </row>
    <row r="32" spans="2:18" s="95" customFormat="1" ht="14.25" customHeight="1">
      <c r="B32" s="96"/>
      <c r="C32" s="97"/>
      <c r="D32" s="97"/>
      <c r="E32" s="104" t="s">
        <v>42</v>
      </c>
      <c r="F32" s="105">
        <v>0.15</v>
      </c>
      <c r="G32" s="106" t="s">
        <v>41</v>
      </c>
      <c r="H32" s="264">
        <f>ROUND((SUM(BF88:BF88)+SUM(BF106:BF119)),2)</f>
        <v>0</v>
      </c>
      <c r="I32" s="256"/>
      <c r="J32" s="256"/>
      <c r="K32" s="97"/>
      <c r="L32" s="97"/>
      <c r="M32" s="264">
        <f>ROUND(ROUND((SUM(BF88:BF88)+SUM(BF106:BF119)),2)*F32,2)</f>
        <v>0</v>
      </c>
      <c r="N32" s="256"/>
      <c r="O32" s="256"/>
      <c r="P32" s="256"/>
      <c r="Q32" s="97"/>
      <c r="R32" s="99"/>
    </row>
    <row r="33" spans="2:18" s="95" customFormat="1" ht="14.25" customHeight="1" hidden="1">
      <c r="B33" s="96"/>
      <c r="C33" s="97"/>
      <c r="D33" s="97"/>
      <c r="E33" s="104" t="s">
        <v>43</v>
      </c>
      <c r="F33" s="105">
        <v>0.21</v>
      </c>
      <c r="G33" s="106" t="s">
        <v>41</v>
      </c>
      <c r="H33" s="264">
        <f>ROUND((SUM(BG88:BG88)+SUM(BG106:BG119)),2)</f>
        <v>0</v>
      </c>
      <c r="I33" s="256"/>
      <c r="J33" s="256"/>
      <c r="K33" s="97"/>
      <c r="L33" s="97"/>
      <c r="M33" s="264">
        <v>0</v>
      </c>
      <c r="N33" s="256"/>
      <c r="O33" s="256"/>
      <c r="P33" s="256"/>
      <c r="Q33" s="97"/>
      <c r="R33" s="99"/>
    </row>
    <row r="34" spans="2:18" s="95" customFormat="1" ht="14.25" customHeight="1" hidden="1">
      <c r="B34" s="96"/>
      <c r="C34" s="97"/>
      <c r="D34" s="97"/>
      <c r="E34" s="104" t="s">
        <v>44</v>
      </c>
      <c r="F34" s="105">
        <v>0.15</v>
      </c>
      <c r="G34" s="106" t="s">
        <v>41</v>
      </c>
      <c r="H34" s="264">
        <f>ROUND((SUM(BH88:BH88)+SUM(BH106:BH119)),2)</f>
        <v>0</v>
      </c>
      <c r="I34" s="256"/>
      <c r="J34" s="256"/>
      <c r="K34" s="97"/>
      <c r="L34" s="97"/>
      <c r="M34" s="264">
        <v>0</v>
      </c>
      <c r="N34" s="256"/>
      <c r="O34" s="256"/>
      <c r="P34" s="256"/>
      <c r="Q34" s="97"/>
      <c r="R34" s="99"/>
    </row>
    <row r="35" spans="2:18" s="95" customFormat="1" ht="14.25" customHeight="1" hidden="1">
      <c r="B35" s="96"/>
      <c r="C35" s="97"/>
      <c r="D35" s="97"/>
      <c r="E35" s="104" t="s">
        <v>45</v>
      </c>
      <c r="F35" s="105">
        <v>0</v>
      </c>
      <c r="G35" s="106" t="s">
        <v>41</v>
      </c>
      <c r="H35" s="264">
        <f>ROUND((SUM(BI88:BI88)+SUM(BI106:BI119)),2)</f>
        <v>0</v>
      </c>
      <c r="I35" s="256"/>
      <c r="J35" s="256"/>
      <c r="K35" s="97"/>
      <c r="L35" s="97"/>
      <c r="M35" s="264">
        <v>0</v>
      </c>
      <c r="N35" s="256"/>
      <c r="O35" s="256"/>
      <c r="P35" s="256"/>
      <c r="Q35" s="97"/>
      <c r="R35" s="99"/>
    </row>
    <row r="36" spans="2:18" s="95" customFormat="1" ht="6.75" customHeight="1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9"/>
    </row>
    <row r="37" spans="2:18" s="95" customFormat="1" ht="24.75" customHeight="1">
      <c r="B37" s="96"/>
      <c r="C37" s="157"/>
      <c r="D37" s="107" t="s">
        <v>46</v>
      </c>
      <c r="E37" s="158"/>
      <c r="F37" s="158"/>
      <c r="G37" s="108" t="s">
        <v>47</v>
      </c>
      <c r="H37" s="109" t="s">
        <v>48</v>
      </c>
      <c r="I37" s="158"/>
      <c r="J37" s="158"/>
      <c r="K37" s="158"/>
      <c r="L37" s="280">
        <f>SUM(M29:M35)</f>
        <v>0</v>
      </c>
      <c r="M37" s="281"/>
      <c r="N37" s="281"/>
      <c r="O37" s="281"/>
      <c r="P37" s="282"/>
      <c r="Q37" s="157"/>
      <c r="R37" s="99"/>
    </row>
    <row r="38" spans="2:18" s="95" customFormat="1" ht="14.25" customHeight="1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9"/>
    </row>
    <row r="39" spans="2:18" s="95" customFormat="1" ht="14.25" customHeight="1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9"/>
    </row>
    <row r="40" spans="2:18" ht="13.5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2"/>
    </row>
    <row r="41" spans="2:18" ht="13.5"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</row>
    <row r="42" spans="2:18" ht="13.5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2"/>
    </row>
    <row r="43" spans="2:18" ht="13.5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</row>
    <row r="44" spans="2:18" ht="13.5"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2"/>
    </row>
    <row r="45" spans="2:18" ht="13.5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</row>
    <row r="46" spans="2:18" ht="13.5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2"/>
    </row>
    <row r="47" spans="2:18" ht="13.5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2"/>
    </row>
    <row r="48" spans="2:18" ht="13.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2"/>
    </row>
    <row r="49" spans="2:18" s="95" customFormat="1" ht="15">
      <c r="B49" s="96"/>
      <c r="C49" s="97"/>
      <c r="D49" s="110" t="s">
        <v>49</v>
      </c>
      <c r="E49" s="101"/>
      <c r="F49" s="101"/>
      <c r="G49" s="101"/>
      <c r="H49" s="111"/>
      <c r="I49" s="97"/>
      <c r="J49" s="160" t="s">
        <v>50</v>
      </c>
      <c r="K49" s="161"/>
      <c r="L49" s="161"/>
      <c r="M49" s="161"/>
      <c r="N49" s="161"/>
      <c r="O49" s="161"/>
      <c r="P49" s="162"/>
      <c r="Q49" s="97"/>
      <c r="R49" s="99"/>
    </row>
    <row r="50" spans="2:18" ht="13.5">
      <c r="B50" s="90"/>
      <c r="C50" s="91"/>
      <c r="D50" s="112"/>
      <c r="E50" s="91"/>
      <c r="F50" s="91"/>
      <c r="G50" s="91"/>
      <c r="H50" s="113"/>
      <c r="I50" s="91"/>
      <c r="J50" s="163"/>
      <c r="K50" s="164"/>
      <c r="L50" s="164"/>
      <c r="M50" s="164"/>
      <c r="N50" s="164"/>
      <c r="O50" s="164"/>
      <c r="P50" s="165"/>
      <c r="Q50" s="91"/>
      <c r="R50" s="92"/>
    </row>
    <row r="51" spans="2:18" ht="13.5">
      <c r="B51" s="90"/>
      <c r="C51" s="91"/>
      <c r="D51" s="112"/>
      <c r="E51" s="91"/>
      <c r="F51" s="91"/>
      <c r="G51" s="91"/>
      <c r="H51" s="113"/>
      <c r="I51" s="91"/>
      <c r="J51" s="163"/>
      <c r="K51" s="164"/>
      <c r="L51" s="164"/>
      <c r="M51" s="164"/>
      <c r="N51" s="164"/>
      <c r="O51" s="164"/>
      <c r="P51" s="165"/>
      <c r="Q51" s="91"/>
      <c r="R51" s="92"/>
    </row>
    <row r="52" spans="2:18" ht="13.5">
      <c r="B52" s="90"/>
      <c r="C52" s="91"/>
      <c r="D52" s="112"/>
      <c r="E52" s="91"/>
      <c r="F52" s="91"/>
      <c r="G52" s="91"/>
      <c r="H52" s="113"/>
      <c r="I52" s="91"/>
      <c r="J52" s="163"/>
      <c r="K52" s="164"/>
      <c r="L52" s="164"/>
      <c r="M52" s="164"/>
      <c r="N52" s="164"/>
      <c r="O52" s="164"/>
      <c r="P52" s="165"/>
      <c r="Q52" s="91"/>
      <c r="R52" s="92"/>
    </row>
    <row r="53" spans="2:18" ht="13.5">
      <c r="B53" s="90"/>
      <c r="C53" s="91"/>
      <c r="D53" s="112"/>
      <c r="E53" s="91"/>
      <c r="F53" s="91"/>
      <c r="G53" s="91"/>
      <c r="H53" s="113"/>
      <c r="I53" s="91"/>
      <c r="J53" s="163"/>
      <c r="K53" s="164"/>
      <c r="L53" s="164"/>
      <c r="M53" s="164"/>
      <c r="N53" s="164"/>
      <c r="O53" s="164"/>
      <c r="P53" s="165"/>
      <c r="Q53" s="91"/>
      <c r="R53" s="92"/>
    </row>
    <row r="54" spans="2:18" ht="13.5">
      <c r="B54" s="90"/>
      <c r="C54" s="91"/>
      <c r="D54" s="112"/>
      <c r="E54" s="91"/>
      <c r="F54" s="91"/>
      <c r="G54" s="91"/>
      <c r="H54" s="113"/>
      <c r="I54" s="91"/>
      <c r="J54" s="163"/>
      <c r="K54" s="164"/>
      <c r="L54" s="164"/>
      <c r="M54" s="164"/>
      <c r="N54" s="164"/>
      <c r="O54" s="164"/>
      <c r="P54" s="165"/>
      <c r="Q54" s="91"/>
      <c r="R54" s="92"/>
    </row>
    <row r="55" spans="2:18" ht="13.5">
      <c r="B55" s="90"/>
      <c r="C55" s="91"/>
      <c r="D55" s="112"/>
      <c r="E55" s="91"/>
      <c r="F55" s="91"/>
      <c r="G55" s="91"/>
      <c r="H55" s="113"/>
      <c r="I55" s="91"/>
      <c r="J55" s="163"/>
      <c r="K55" s="164"/>
      <c r="L55" s="164"/>
      <c r="M55" s="164"/>
      <c r="N55" s="164"/>
      <c r="O55" s="164"/>
      <c r="P55" s="165"/>
      <c r="Q55" s="91"/>
      <c r="R55" s="92"/>
    </row>
    <row r="56" spans="2:18" ht="13.5">
      <c r="B56" s="90"/>
      <c r="C56" s="91"/>
      <c r="D56" s="112"/>
      <c r="E56" s="91"/>
      <c r="F56" s="91"/>
      <c r="G56" s="91"/>
      <c r="H56" s="113"/>
      <c r="I56" s="91"/>
      <c r="J56" s="163"/>
      <c r="K56" s="164"/>
      <c r="L56" s="164"/>
      <c r="M56" s="164"/>
      <c r="N56" s="164"/>
      <c r="O56" s="164"/>
      <c r="P56" s="165"/>
      <c r="Q56" s="91"/>
      <c r="R56" s="92"/>
    </row>
    <row r="57" spans="2:18" ht="13.5">
      <c r="B57" s="90"/>
      <c r="C57" s="91"/>
      <c r="D57" s="112"/>
      <c r="E57" s="91"/>
      <c r="F57" s="91"/>
      <c r="G57" s="91"/>
      <c r="H57" s="113"/>
      <c r="I57" s="91"/>
      <c r="J57" s="163"/>
      <c r="K57" s="164"/>
      <c r="L57" s="164"/>
      <c r="M57" s="164"/>
      <c r="N57" s="164"/>
      <c r="O57" s="164"/>
      <c r="P57" s="165"/>
      <c r="Q57" s="91"/>
      <c r="R57" s="92"/>
    </row>
    <row r="58" spans="2:18" s="95" customFormat="1" ht="15">
      <c r="B58" s="96"/>
      <c r="C58" s="97"/>
      <c r="D58" s="114" t="s">
        <v>51</v>
      </c>
      <c r="E58" s="115"/>
      <c r="F58" s="115"/>
      <c r="G58" s="116" t="s">
        <v>52</v>
      </c>
      <c r="H58" s="117"/>
      <c r="I58" s="97"/>
      <c r="J58" s="166" t="s">
        <v>51</v>
      </c>
      <c r="K58" s="167"/>
      <c r="L58" s="167"/>
      <c r="M58" s="167"/>
      <c r="N58" s="168" t="s">
        <v>52</v>
      </c>
      <c r="O58" s="167"/>
      <c r="P58" s="169"/>
      <c r="Q58" s="97"/>
      <c r="R58" s="99"/>
    </row>
    <row r="59" spans="2:18" ht="13.5">
      <c r="B59" s="90"/>
      <c r="C59" s="91"/>
      <c r="D59" s="91"/>
      <c r="E59" s="91"/>
      <c r="F59" s="91"/>
      <c r="G59" s="91"/>
      <c r="H59" s="91"/>
      <c r="I59" s="91"/>
      <c r="J59" s="164"/>
      <c r="K59" s="164"/>
      <c r="L59" s="164"/>
      <c r="M59" s="164"/>
      <c r="N59" s="164"/>
      <c r="O59" s="164"/>
      <c r="P59" s="164"/>
      <c r="Q59" s="91"/>
      <c r="R59" s="92"/>
    </row>
    <row r="60" spans="2:18" s="95" customFormat="1" ht="15">
      <c r="B60" s="96"/>
      <c r="C60" s="97"/>
      <c r="D60" s="110" t="s">
        <v>53</v>
      </c>
      <c r="E60" s="101"/>
      <c r="F60" s="101"/>
      <c r="G60" s="101"/>
      <c r="H60" s="111"/>
      <c r="I60" s="97"/>
      <c r="J60" s="160" t="s">
        <v>54</v>
      </c>
      <c r="K60" s="161"/>
      <c r="L60" s="161"/>
      <c r="M60" s="161"/>
      <c r="N60" s="161"/>
      <c r="O60" s="161"/>
      <c r="P60" s="162"/>
      <c r="Q60" s="97"/>
      <c r="R60" s="99"/>
    </row>
    <row r="61" spans="2:18" ht="13.5">
      <c r="B61" s="90"/>
      <c r="C61" s="91"/>
      <c r="D61" s="112"/>
      <c r="E61" s="91"/>
      <c r="F61" s="91"/>
      <c r="G61" s="91"/>
      <c r="H61" s="113"/>
      <c r="I61" s="91"/>
      <c r="J61" s="163"/>
      <c r="K61" s="164"/>
      <c r="L61" s="164"/>
      <c r="M61" s="164"/>
      <c r="N61" s="164"/>
      <c r="O61" s="164"/>
      <c r="P61" s="165"/>
      <c r="Q61" s="91"/>
      <c r="R61" s="92"/>
    </row>
    <row r="62" spans="2:18" ht="13.5">
      <c r="B62" s="90"/>
      <c r="C62" s="91"/>
      <c r="D62" s="112"/>
      <c r="E62" s="91"/>
      <c r="F62" s="91"/>
      <c r="G62" s="91"/>
      <c r="H62" s="113"/>
      <c r="I62" s="91"/>
      <c r="J62" s="163"/>
      <c r="K62" s="164"/>
      <c r="L62" s="164"/>
      <c r="M62" s="164"/>
      <c r="N62" s="164"/>
      <c r="O62" s="164"/>
      <c r="P62" s="165"/>
      <c r="Q62" s="91"/>
      <c r="R62" s="92"/>
    </row>
    <row r="63" spans="2:18" ht="13.5">
      <c r="B63" s="90"/>
      <c r="C63" s="91"/>
      <c r="D63" s="112"/>
      <c r="E63" s="91"/>
      <c r="F63" s="91"/>
      <c r="G63" s="91"/>
      <c r="H63" s="113"/>
      <c r="I63" s="91"/>
      <c r="J63" s="163"/>
      <c r="K63" s="164"/>
      <c r="L63" s="164"/>
      <c r="M63" s="164"/>
      <c r="N63" s="164"/>
      <c r="O63" s="164"/>
      <c r="P63" s="165"/>
      <c r="Q63" s="91"/>
      <c r="R63" s="92"/>
    </row>
    <row r="64" spans="2:18" ht="13.5">
      <c r="B64" s="90"/>
      <c r="C64" s="91"/>
      <c r="D64" s="112"/>
      <c r="E64" s="91"/>
      <c r="F64" s="91"/>
      <c r="G64" s="91"/>
      <c r="H64" s="113"/>
      <c r="I64" s="91"/>
      <c r="J64" s="163"/>
      <c r="K64" s="164"/>
      <c r="L64" s="164"/>
      <c r="M64" s="164"/>
      <c r="N64" s="164"/>
      <c r="O64" s="164"/>
      <c r="P64" s="165"/>
      <c r="Q64" s="91"/>
      <c r="R64" s="92"/>
    </row>
    <row r="65" spans="2:18" ht="13.5">
      <c r="B65" s="90"/>
      <c r="C65" s="91"/>
      <c r="D65" s="112"/>
      <c r="E65" s="91"/>
      <c r="F65" s="91"/>
      <c r="G65" s="91"/>
      <c r="H65" s="113"/>
      <c r="I65" s="91"/>
      <c r="J65" s="163"/>
      <c r="K65" s="164"/>
      <c r="L65" s="164"/>
      <c r="M65" s="164"/>
      <c r="N65" s="164"/>
      <c r="O65" s="164"/>
      <c r="P65" s="165"/>
      <c r="Q65" s="91"/>
      <c r="R65" s="92"/>
    </row>
    <row r="66" spans="2:18" ht="13.5">
      <c r="B66" s="90"/>
      <c r="C66" s="91"/>
      <c r="D66" s="112"/>
      <c r="E66" s="91"/>
      <c r="F66" s="91"/>
      <c r="G66" s="91"/>
      <c r="H66" s="113"/>
      <c r="I66" s="91"/>
      <c r="J66" s="163"/>
      <c r="K66" s="164"/>
      <c r="L66" s="164"/>
      <c r="M66" s="164"/>
      <c r="N66" s="164"/>
      <c r="O66" s="164"/>
      <c r="P66" s="165"/>
      <c r="Q66" s="91"/>
      <c r="R66" s="92"/>
    </row>
    <row r="67" spans="2:18" ht="13.5">
      <c r="B67" s="90"/>
      <c r="C67" s="91"/>
      <c r="D67" s="112"/>
      <c r="E67" s="91"/>
      <c r="F67" s="91"/>
      <c r="G67" s="91"/>
      <c r="H67" s="113"/>
      <c r="I67" s="91"/>
      <c r="J67" s="163"/>
      <c r="K67" s="164"/>
      <c r="L67" s="164"/>
      <c r="M67" s="164"/>
      <c r="N67" s="164"/>
      <c r="O67" s="164"/>
      <c r="P67" s="165"/>
      <c r="Q67" s="91"/>
      <c r="R67" s="92"/>
    </row>
    <row r="68" spans="2:18" ht="13.5">
      <c r="B68" s="90"/>
      <c r="C68" s="91"/>
      <c r="D68" s="112"/>
      <c r="E68" s="91"/>
      <c r="F68" s="91"/>
      <c r="G68" s="91"/>
      <c r="H68" s="113"/>
      <c r="I68" s="91"/>
      <c r="J68" s="163"/>
      <c r="K68" s="164"/>
      <c r="L68" s="164"/>
      <c r="M68" s="164"/>
      <c r="N68" s="164"/>
      <c r="O68" s="164"/>
      <c r="P68" s="165"/>
      <c r="Q68" s="91"/>
      <c r="R68" s="92"/>
    </row>
    <row r="69" spans="2:18" s="95" customFormat="1" ht="15">
      <c r="B69" s="96"/>
      <c r="C69" s="97"/>
      <c r="D69" s="114" t="s">
        <v>51</v>
      </c>
      <c r="E69" s="115"/>
      <c r="F69" s="115"/>
      <c r="G69" s="116" t="s">
        <v>52</v>
      </c>
      <c r="H69" s="117"/>
      <c r="I69" s="97"/>
      <c r="J69" s="166" t="s">
        <v>51</v>
      </c>
      <c r="K69" s="167"/>
      <c r="L69" s="167"/>
      <c r="M69" s="167"/>
      <c r="N69" s="168" t="s">
        <v>52</v>
      </c>
      <c r="O69" s="167"/>
      <c r="P69" s="169"/>
      <c r="Q69" s="97"/>
      <c r="R69" s="99"/>
    </row>
    <row r="70" spans="2:18" s="95" customFormat="1" ht="14.25" customHeight="1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20"/>
    </row>
    <row r="74" spans="2:18" s="95" customFormat="1" ht="6.75" customHeight="1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</row>
    <row r="75" spans="2:18" s="95" customFormat="1" ht="36.75" customHeight="1">
      <c r="B75" s="96"/>
      <c r="C75" s="259" t="s">
        <v>83</v>
      </c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99"/>
    </row>
    <row r="76" spans="2:18" s="95" customFormat="1" ht="6.75" customHeight="1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9"/>
    </row>
    <row r="77" spans="2:18" s="95" customFormat="1" ht="30" customHeight="1">
      <c r="B77" s="96"/>
      <c r="C77" s="94" t="s">
        <v>14</v>
      </c>
      <c r="D77" s="97"/>
      <c r="E77" s="97"/>
      <c r="F77" s="261" t="s">
        <v>117</v>
      </c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97"/>
      <c r="R77" s="99"/>
    </row>
    <row r="78" spans="2:18" s="95" customFormat="1" ht="36.75" customHeight="1">
      <c r="B78" s="96"/>
      <c r="C78" s="124" t="s">
        <v>81</v>
      </c>
      <c r="D78" s="97"/>
      <c r="E78" s="97"/>
      <c r="F78" s="268" t="str">
        <f>F7</f>
        <v>SO 01 - Místní komunikace k RD, Borek u Dačic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97"/>
      <c r="R78" s="99"/>
    </row>
    <row r="79" spans="2:18" s="95" customFormat="1" ht="6.75" customHeight="1"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9"/>
    </row>
    <row r="80" spans="2:18" s="95" customFormat="1" ht="18" customHeight="1">
      <c r="B80" s="96"/>
      <c r="C80" s="94" t="s">
        <v>19</v>
      </c>
      <c r="D80" s="97"/>
      <c r="E80" s="97"/>
      <c r="F80" s="100" t="str">
        <f>F9</f>
        <v>Dačice</v>
      </c>
      <c r="G80" s="97"/>
      <c r="H80" s="97"/>
      <c r="I80" s="97"/>
      <c r="J80" s="97"/>
      <c r="K80" s="94" t="s">
        <v>21</v>
      </c>
      <c r="L80" s="97"/>
      <c r="M80" s="263">
        <f>IF(O9="","",O9)</f>
        <v>43565</v>
      </c>
      <c r="N80" s="256"/>
      <c r="O80" s="256"/>
      <c r="P80" s="256"/>
      <c r="Q80" s="97"/>
      <c r="R80" s="99"/>
    </row>
    <row r="81" spans="2:18" s="95" customFormat="1" ht="6.75" customHeight="1"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9"/>
    </row>
    <row r="82" spans="2:18" s="95" customFormat="1" ht="15">
      <c r="B82" s="96"/>
      <c r="C82" s="94" t="s">
        <v>24</v>
      </c>
      <c r="D82" s="97"/>
      <c r="E82" s="97"/>
      <c r="F82" s="100" t="str">
        <f>E12</f>
        <v>Město Dačice</v>
      </c>
      <c r="G82" s="97"/>
      <c r="H82" s="97"/>
      <c r="I82" s="97"/>
      <c r="J82" s="97"/>
      <c r="K82" s="94" t="s">
        <v>32</v>
      </c>
      <c r="L82" s="97"/>
      <c r="M82" s="255" t="str">
        <f>E18</f>
        <v>Město Dačice</v>
      </c>
      <c r="N82" s="256"/>
      <c r="O82" s="256"/>
      <c r="P82" s="256"/>
      <c r="Q82" s="256"/>
      <c r="R82" s="99"/>
    </row>
    <row r="83" spans="2:18" s="95" customFormat="1" ht="14.25" customHeight="1">
      <c r="B83" s="96"/>
      <c r="C83" s="94" t="s">
        <v>30</v>
      </c>
      <c r="D83" s="97"/>
      <c r="E83" s="97"/>
      <c r="F83" s="100" t="str">
        <f>IF(E15="","",E15)</f>
        <v> </v>
      </c>
      <c r="G83" s="97"/>
      <c r="H83" s="97"/>
      <c r="I83" s="97"/>
      <c r="J83" s="97"/>
      <c r="K83" s="94" t="s">
        <v>34</v>
      </c>
      <c r="L83" s="97"/>
      <c r="M83" s="255" t="str">
        <f>E21</f>
        <v>Bc. Monika Nováková, tel. 602 168 796</v>
      </c>
      <c r="N83" s="256"/>
      <c r="O83" s="256"/>
      <c r="P83" s="256"/>
      <c r="Q83" s="256"/>
      <c r="R83" s="99"/>
    </row>
    <row r="84" spans="2:18" s="95" customFormat="1" ht="9.75" customHeight="1">
      <c r="B84" s="96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9"/>
    </row>
    <row r="85" spans="2:18" s="95" customFormat="1" ht="29.25" customHeight="1">
      <c r="B85" s="96"/>
      <c r="C85" s="273" t="s">
        <v>84</v>
      </c>
      <c r="D85" s="270"/>
      <c r="E85" s="270"/>
      <c r="F85" s="270"/>
      <c r="G85" s="270"/>
      <c r="H85" s="157"/>
      <c r="I85" s="157"/>
      <c r="J85" s="157"/>
      <c r="K85" s="157"/>
      <c r="L85" s="157"/>
      <c r="M85" s="157"/>
      <c r="N85" s="273" t="s">
        <v>85</v>
      </c>
      <c r="O85" s="256"/>
      <c r="P85" s="256"/>
      <c r="Q85" s="256"/>
      <c r="R85" s="99"/>
    </row>
    <row r="86" spans="2:18" s="95" customFormat="1" ht="9.75" customHeight="1"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9"/>
    </row>
    <row r="87" spans="2:47" s="95" customFormat="1" ht="29.25" customHeight="1">
      <c r="B87" s="96"/>
      <c r="C87" s="125" t="s">
        <v>86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274">
        <f>N106</f>
        <v>0</v>
      </c>
      <c r="O87" s="256"/>
      <c r="P87" s="256"/>
      <c r="Q87" s="256"/>
      <c r="R87" s="99"/>
      <c r="AU87" s="86" t="s">
        <v>87</v>
      </c>
    </row>
    <row r="88" spans="2:18" s="95" customFormat="1" ht="18" customHeight="1">
      <c r="B88" s="9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9"/>
    </row>
    <row r="89" spans="2:18" s="95" customFormat="1" ht="29.25" customHeight="1">
      <c r="B89" s="96"/>
      <c r="C89" s="126" t="s">
        <v>188</v>
      </c>
      <c r="D89" s="157"/>
      <c r="E89" s="157"/>
      <c r="F89" s="157"/>
      <c r="G89" s="157"/>
      <c r="H89" s="157"/>
      <c r="I89" s="157"/>
      <c r="J89" s="157"/>
      <c r="K89" s="157"/>
      <c r="L89" s="269">
        <f>N87</f>
        <v>0</v>
      </c>
      <c r="M89" s="270"/>
      <c r="N89" s="270"/>
      <c r="O89" s="270"/>
      <c r="P89" s="270"/>
      <c r="Q89" s="270"/>
      <c r="R89" s="99"/>
    </row>
    <row r="90" spans="2:18" s="95" customFormat="1" ht="6.75" customHeight="1"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20"/>
    </row>
    <row r="94" spans="2:18" s="95" customFormat="1" ht="6.75" customHeight="1"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1"/>
    </row>
    <row r="95" spans="2:18" s="95" customFormat="1" ht="36.75" customHeight="1">
      <c r="B95" s="176"/>
      <c r="C95" s="259" t="s">
        <v>88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177"/>
    </row>
    <row r="96" spans="2:18" s="95" customFormat="1" ht="6.75" customHeight="1">
      <c r="B96" s="176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177"/>
    </row>
    <row r="97" spans="2:18" s="95" customFormat="1" ht="30" customHeight="1">
      <c r="B97" s="176"/>
      <c r="C97" s="94" t="s">
        <v>14</v>
      </c>
      <c r="D97" s="97"/>
      <c r="E97" s="97"/>
      <c r="F97" s="261" t="s">
        <v>117</v>
      </c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97"/>
      <c r="R97" s="177"/>
    </row>
    <row r="98" spans="2:18" s="95" customFormat="1" ht="36.75" customHeight="1">
      <c r="B98" s="176"/>
      <c r="C98" s="124" t="s">
        <v>81</v>
      </c>
      <c r="D98" s="97"/>
      <c r="E98" s="97"/>
      <c r="F98" s="268" t="str">
        <f>F7</f>
        <v>SO 01 - Místní komunikace k RD, Borek u Dačic</v>
      </c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97"/>
      <c r="R98" s="177"/>
    </row>
    <row r="99" spans="2:18" s="95" customFormat="1" ht="6.75" customHeight="1">
      <c r="B99" s="176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177"/>
    </row>
    <row r="100" spans="2:18" s="95" customFormat="1" ht="18" customHeight="1">
      <c r="B100" s="176"/>
      <c r="C100" s="94" t="s">
        <v>19</v>
      </c>
      <c r="D100" s="97"/>
      <c r="E100" s="97"/>
      <c r="F100" s="100" t="str">
        <f>F9</f>
        <v>Dačice</v>
      </c>
      <c r="G100" s="97"/>
      <c r="H100" s="97"/>
      <c r="I100" s="97"/>
      <c r="J100" s="97"/>
      <c r="K100" s="94" t="s">
        <v>21</v>
      </c>
      <c r="L100" s="97"/>
      <c r="M100" s="263">
        <f>IF(O9="","",O9)</f>
        <v>43565</v>
      </c>
      <c r="N100" s="256"/>
      <c r="O100" s="256"/>
      <c r="P100" s="256"/>
      <c r="Q100" s="97"/>
      <c r="R100" s="177"/>
    </row>
    <row r="101" spans="2:18" s="95" customFormat="1" ht="6.75" customHeight="1">
      <c r="B101" s="176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177"/>
    </row>
    <row r="102" spans="2:18" s="95" customFormat="1" ht="15">
      <c r="B102" s="176"/>
      <c r="C102" s="94" t="s">
        <v>24</v>
      </c>
      <c r="D102" s="97"/>
      <c r="E102" s="97"/>
      <c r="F102" s="100" t="str">
        <f>E12</f>
        <v>Město Dačice</v>
      </c>
      <c r="G102" s="97"/>
      <c r="H102" s="97"/>
      <c r="I102" s="97"/>
      <c r="J102" s="97"/>
      <c r="K102" s="94" t="s">
        <v>32</v>
      </c>
      <c r="L102" s="97"/>
      <c r="M102" s="255" t="str">
        <f>E18</f>
        <v>Město Dačice</v>
      </c>
      <c r="N102" s="256"/>
      <c r="O102" s="256"/>
      <c r="P102" s="256"/>
      <c r="Q102" s="256"/>
      <c r="R102" s="177"/>
    </row>
    <row r="103" spans="2:18" s="95" customFormat="1" ht="14.25" customHeight="1">
      <c r="B103" s="176"/>
      <c r="C103" s="94" t="s">
        <v>30</v>
      </c>
      <c r="D103" s="97"/>
      <c r="E103" s="97"/>
      <c r="F103" s="100" t="str">
        <f>IF(E15="","",E15)</f>
        <v> </v>
      </c>
      <c r="G103" s="97"/>
      <c r="H103" s="97"/>
      <c r="I103" s="97"/>
      <c r="J103" s="97"/>
      <c r="K103" s="94" t="s">
        <v>34</v>
      </c>
      <c r="L103" s="97"/>
      <c r="M103" s="255" t="str">
        <f>E21</f>
        <v>Bc. Monika Nováková, tel. 602 168 796</v>
      </c>
      <c r="N103" s="256"/>
      <c r="O103" s="256"/>
      <c r="P103" s="256"/>
      <c r="Q103" s="256"/>
      <c r="R103" s="177"/>
    </row>
    <row r="104" spans="2:18" s="95" customFormat="1" ht="9.75" customHeight="1">
      <c r="B104" s="17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177"/>
    </row>
    <row r="105" spans="2:27" s="127" customFormat="1" ht="29.25" customHeight="1">
      <c r="B105" s="202"/>
      <c r="C105" s="128" t="s">
        <v>89</v>
      </c>
      <c r="D105" s="192" t="s">
        <v>90</v>
      </c>
      <c r="E105" s="192" t="s">
        <v>57</v>
      </c>
      <c r="F105" s="283" t="s">
        <v>91</v>
      </c>
      <c r="G105" s="279"/>
      <c r="H105" s="279"/>
      <c r="I105" s="279"/>
      <c r="J105" s="192" t="s">
        <v>92</v>
      </c>
      <c r="K105" s="192" t="s">
        <v>93</v>
      </c>
      <c r="L105" s="278" t="s">
        <v>94</v>
      </c>
      <c r="M105" s="279"/>
      <c r="N105" s="283" t="s">
        <v>85</v>
      </c>
      <c r="O105" s="279"/>
      <c r="P105" s="279"/>
      <c r="Q105" s="284"/>
      <c r="R105" s="203"/>
      <c r="T105" s="129" t="s">
        <v>95</v>
      </c>
      <c r="U105" s="130" t="s">
        <v>39</v>
      </c>
      <c r="V105" s="130" t="s">
        <v>96</v>
      </c>
      <c r="W105" s="130" t="s">
        <v>97</v>
      </c>
      <c r="X105" s="130" t="s">
        <v>98</v>
      </c>
      <c r="Y105" s="130" t="s">
        <v>99</v>
      </c>
      <c r="Z105" s="130" t="s">
        <v>100</v>
      </c>
      <c r="AA105" s="131" t="s">
        <v>101</v>
      </c>
    </row>
    <row r="106" spans="2:63" s="95" customFormat="1" ht="29.25" customHeight="1">
      <c r="B106" s="176"/>
      <c r="C106" s="132" t="s">
        <v>82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290">
        <f>N108</f>
        <v>0</v>
      </c>
      <c r="O106" s="291"/>
      <c r="P106" s="291"/>
      <c r="Q106" s="291"/>
      <c r="R106" s="177"/>
      <c r="T106" s="133"/>
      <c r="U106" s="101"/>
      <c r="V106" s="101"/>
      <c r="W106" s="134" t="e">
        <f>W107</f>
        <v>#REF!</v>
      </c>
      <c r="X106" s="101"/>
      <c r="Y106" s="134" t="e">
        <f>Y107</f>
        <v>#REF!</v>
      </c>
      <c r="Z106" s="101"/>
      <c r="AA106" s="135" t="e">
        <f>AA107</f>
        <v>#REF!</v>
      </c>
      <c r="AT106" s="86" t="s">
        <v>73</v>
      </c>
      <c r="AU106" s="86" t="s">
        <v>87</v>
      </c>
      <c r="BK106" s="136" t="e">
        <f>BK107</f>
        <v>#REF!</v>
      </c>
    </row>
    <row r="107" spans="2:63" s="137" customFormat="1" ht="36.75" customHeight="1">
      <c r="B107" s="204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271"/>
      <c r="O107" s="272"/>
      <c r="P107" s="272"/>
      <c r="Q107" s="272"/>
      <c r="R107" s="205"/>
      <c r="T107" s="140"/>
      <c r="U107" s="138"/>
      <c r="V107" s="138"/>
      <c r="W107" s="141" t="e">
        <f>W108+#REF!</f>
        <v>#REF!</v>
      </c>
      <c r="X107" s="138"/>
      <c r="Y107" s="141" t="e">
        <f>Y108+#REF!</f>
        <v>#REF!</v>
      </c>
      <c r="Z107" s="138"/>
      <c r="AA107" s="142" t="e">
        <f>AA108+#REF!</f>
        <v>#REF!</v>
      </c>
      <c r="AR107" s="143" t="s">
        <v>18</v>
      </c>
      <c r="AT107" s="144" t="s">
        <v>73</v>
      </c>
      <c r="AU107" s="144" t="s">
        <v>74</v>
      </c>
      <c r="AY107" s="143" t="s">
        <v>102</v>
      </c>
      <c r="BK107" s="145" t="e">
        <f>BK108+#REF!</f>
        <v>#REF!</v>
      </c>
    </row>
    <row r="108" spans="2:63" s="137" customFormat="1" ht="19.5" customHeight="1">
      <c r="B108" s="204"/>
      <c r="C108" s="138"/>
      <c r="D108" s="146">
        <v>1</v>
      </c>
      <c r="E108" s="146" t="s">
        <v>122</v>
      </c>
      <c r="F108" s="146"/>
      <c r="G108" s="146"/>
      <c r="H108" s="146"/>
      <c r="I108" s="146"/>
      <c r="J108" s="146"/>
      <c r="K108" s="146"/>
      <c r="L108" s="146"/>
      <c r="M108" s="146"/>
      <c r="N108" s="285">
        <f>SUM(N109:Q142)</f>
        <v>0</v>
      </c>
      <c r="O108" s="286"/>
      <c r="P108" s="286"/>
      <c r="Q108" s="286"/>
      <c r="R108" s="205"/>
      <c r="T108" s="140"/>
      <c r="U108" s="138"/>
      <c r="V108" s="138"/>
      <c r="W108" s="141">
        <f>SUM(W109:W109)</f>
        <v>0</v>
      </c>
      <c r="X108" s="138"/>
      <c r="Y108" s="141">
        <f>SUM(Y109:Y109)</f>
        <v>0</v>
      </c>
      <c r="Z108" s="138"/>
      <c r="AA108" s="142">
        <f>SUM(AA109:AA109)</f>
        <v>0</v>
      </c>
      <c r="AR108" s="143" t="s">
        <v>18</v>
      </c>
      <c r="AT108" s="144" t="s">
        <v>73</v>
      </c>
      <c r="AU108" s="144" t="s">
        <v>18</v>
      </c>
      <c r="AY108" s="143" t="s">
        <v>102</v>
      </c>
      <c r="BK108" s="145">
        <f>SUM(BK109:BK109)</f>
        <v>0</v>
      </c>
    </row>
    <row r="109" spans="2:65" s="95" customFormat="1" ht="32.25" customHeight="1">
      <c r="B109" s="176"/>
      <c r="C109" s="242">
        <v>1</v>
      </c>
      <c r="D109" s="243"/>
      <c r="E109" s="147" t="s">
        <v>123</v>
      </c>
      <c r="F109" s="292" t="s">
        <v>124</v>
      </c>
      <c r="G109" s="293"/>
      <c r="H109" s="293"/>
      <c r="I109" s="294"/>
      <c r="J109" s="148" t="s">
        <v>125</v>
      </c>
      <c r="K109" s="149">
        <v>1</v>
      </c>
      <c r="L109" s="250"/>
      <c r="M109" s="251"/>
      <c r="N109" s="252">
        <f aca="true" t="shared" si="0" ref="N109:N114">ROUND(L109*K109,2)</f>
        <v>0</v>
      </c>
      <c r="O109" s="253"/>
      <c r="P109" s="253"/>
      <c r="Q109" s="254"/>
      <c r="R109" s="177"/>
      <c r="T109" s="150" t="s">
        <v>3</v>
      </c>
      <c r="U109" s="151" t="s">
        <v>40</v>
      </c>
      <c r="V109" s="152">
        <v>0</v>
      </c>
      <c r="W109" s="152">
        <f aca="true" t="shared" si="1" ref="W109:W114">V109*K109</f>
        <v>0</v>
      </c>
      <c r="X109" s="152">
        <v>0</v>
      </c>
      <c r="Y109" s="152">
        <f aca="true" t="shared" si="2" ref="Y109:Y114">X109*K109</f>
        <v>0</v>
      </c>
      <c r="Z109" s="152">
        <v>0</v>
      </c>
      <c r="AA109" s="153">
        <f aca="true" t="shared" si="3" ref="AA109:AA114">Z109*K109</f>
        <v>0</v>
      </c>
      <c r="AR109" s="86" t="s">
        <v>104</v>
      </c>
      <c r="AT109" s="86" t="s">
        <v>103</v>
      </c>
      <c r="AU109" s="86" t="s">
        <v>79</v>
      </c>
      <c r="AY109" s="86" t="s">
        <v>102</v>
      </c>
      <c r="BE109" s="154">
        <f aca="true" t="shared" si="4" ref="BE109:BE114">IF(U109="základní",N109,0)</f>
        <v>0</v>
      </c>
      <c r="BF109" s="154">
        <f aca="true" t="shared" si="5" ref="BF109:BF114">IF(U109="snížená",N109,0)</f>
        <v>0</v>
      </c>
      <c r="BG109" s="154">
        <f aca="true" t="shared" si="6" ref="BG109:BG114">IF(U109="zákl. přenesená",N109,0)</f>
        <v>0</v>
      </c>
      <c r="BH109" s="154">
        <f aca="true" t="shared" si="7" ref="BH109:BH114">IF(U109="sníž. přenesená",N109,0)</f>
        <v>0</v>
      </c>
      <c r="BI109" s="154">
        <f aca="true" t="shared" si="8" ref="BI109:BI114">IF(U109="nulová",N109,0)</f>
        <v>0</v>
      </c>
      <c r="BJ109" s="86" t="s">
        <v>18</v>
      </c>
      <c r="BK109" s="154">
        <f aca="true" t="shared" si="9" ref="BK109:BK114">ROUND(L109*K109,2)</f>
        <v>0</v>
      </c>
      <c r="BL109" s="86" t="s">
        <v>104</v>
      </c>
      <c r="BM109" s="86" t="s">
        <v>105</v>
      </c>
    </row>
    <row r="110" spans="2:65" s="184" customFormat="1" ht="31.5" customHeight="1">
      <c r="B110" s="206"/>
      <c r="C110" s="242">
        <v>2</v>
      </c>
      <c r="D110" s="243"/>
      <c r="E110" s="181" t="s">
        <v>126</v>
      </c>
      <c r="F110" s="276" t="s">
        <v>128</v>
      </c>
      <c r="G110" s="277"/>
      <c r="H110" s="277"/>
      <c r="I110" s="277"/>
      <c r="J110" s="182" t="s">
        <v>125</v>
      </c>
      <c r="K110" s="183">
        <v>1</v>
      </c>
      <c r="L110" s="287"/>
      <c r="M110" s="288"/>
      <c r="N110" s="289">
        <f t="shared" si="0"/>
        <v>0</v>
      </c>
      <c r="O110" s="277"/>
      <c r="P110" s="277"/>
      <c r="Q110" s="277"/>
      <c r="R110" s="207"/>
      <c r="T110" s="185" t="s">
        <v>3</v>
      </c>
      <c r="U110" s="186" t="s">
        <v>40</v>
      </c>
      <c r="V110" s="187">
        <v>0</v>
      </c>
      <c r="W110" s="187">
        <f t="shared" si="1"/>
        <v>0</v>
      </c>
      <c r="X110" s="187">
        <v>0</v>
      </c>
      <c r="Y110" s="187">
        <f t="shared" si="2"/>
        <v>0</v>
      </c>
      <c r="Z110" s="187">
        <v>0</v>
      </c>
      <c r="AA110" s="188">
        <f t="shared" si="3"/>
        <v>0</v>
      </c>
      <c r="AR110" s="189" t="s">
        <v>104</v>
      </c>
      <c r="AT110" s="189" t="s">
        <v>103</v>
      </c>
      <c r="AU110" s="189" t="s">
        <v>79</v>
      </c>
      <c r="AY110" s="189" t="s">
        <v>102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89" t="s">
        <v>18</v>
      </c>
      <c r="BK110" s="190">
        <f t="shared" si="9"/>
        <v>0</v>
      </c>
      <c r="BL110" s="189" t="s">
        <v>104</v>
      </c>
      <c r="BM110" s="189" t="s">
        <v>106</v>
      </c>
    </row>
    <row r="111" spans="2:65" s="184" customFormat="1" ht="31.5" customHeight="1">
      <c r="B111" s="206"/>
      <c r="C111" s="242">
        <v>3</v>
      </c>
      <c r="D111" s="243"/>
      <c r="E111" s="181" t="s">
        <v>127</v>
      </c>
      <c r="F111" s="276" t="s">
        <v>129</v>
      </c>
      <c r="G111" s="277"/>
      <c r="H111" s="277"/>
      <c r="I111" s="277"/>
      <c r="J111" s="182" t="s">
        <v>125</v>
      </c>
      <c r="K111" s="183">
        <v>1</v>
      </c>
      <c r="L111" s="287"/>
      <c r="M111" s="288"/>
      <c r="N111" s="289">
        <f t="shared" si="0"/>
        <v>0</v>
      </c>
      <c r="O111" s="277"/>
      <c r="P111" s="277"/>
      <c r="Q111" s="277"/>
      <c r="R111" s="207"/>
      <c r="T111" s="185" t="s">
        <v>3</v>
      </c>
      <c r="U111" s="186" t="s">
        <v>40</v>
      </c>
      <c r="V111" s="187">
        <v>0</v>
      </c>
      <c r="W111" s="187">
        <f t="shared" si="1"/>
        <v>0</v>
      </c>
      <c r="X111" s="187">
        <v>0</v>
      </c>
      <c r="Y111" s="187">
        <f t="shared" si="2"/>
        <v>0</v>
      </c>
      <c r="Z111" s="187">
        <v>0</v>
      </c>
      <c r="AA111" s="188">
        <f t="shared" si="3"/>
        <v>0</v>
      </c>
      <c r="AR111" s="189" t="s">
        <v>104</v>
      </c>
      <c r="AT111" s="189" t="s">
        <v>103</v>
      </c>
      <c r="AU111" s="189" t="s">
        <v>79</v>
      </c>
      <c r="AY111" s="189" t="s">
        <v>102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89" t="s">
        <v>18</v>
      </c>
      <c r="BK111" s="190">
        <f t="shared" si="9"/>
        <v>0</v>
      </c>
      <c r="BL111" s="189" t="s">
        <v>104</v>
      </c>
      <c r="BM111" s="189" t="s">
        <v>107</v>
      </c>
    </row>
    <row r="112" spans="2:65" s="95" customFormat="1" ht="31.5" customHeight="1">
      <c r="B112" s="176"/>
      <c r="C112" s="242">
        <v>4</v>
      </c>
      <c r="D112" s="243"/>
      <c r="E112" s="147" t="s">
        <v>130</v>
      </c>
      <c r="F112" s="244" t="s">
        <v>131</v>
      </c>
      <c r="G112" s="245"/>
      <c r="H112" s="245"/>
      <c r="I112" s="245"/>
      <c r="J112" s="148" t="s">
        <v>125</v>
      </c>
      <c r="K112" s="149">
        <v>1</v>
      </c>
      <c r="L112" s="246"/>
      <c r="M112" s="247"/>
      <c r="N112" s="248">
        <f t="shared" si="0"/>
        <v>0</v>
      </c>
      <c r="O112" s="245"/>
      <c r="P112" s="245"/>
      <c r="Q112" s="245"/>
      <c r="R112" s="177"/>
      <c r="T112" s="150" t="s">
        <v>3</v>
      </c>
      <c r="U112" s="151" t="s">
        <v>40</v>
      </c>
      <c r="V112" s="152">
        <v>0</v>
      </c>
      <c r="W112" s="152">
        <f t="shared" si="1"/>
        <v>0</v>
      </c>
      <c r="X112" s="152">
        <v>0</v>
      </c>
      <c r="Y112" s="152">
        <f t="shared" si="2"/>
        <v>0</v>
      </c>
      <c r="Z112" s="152">
        <v>0</v>
      </c>
      <c r="AA112" s="153">
        <f t="shared" si="3"/>
        <v>0</v>
      </c>
      <c r="AR112" s="86" t="s">
        <v>104</v>
      </c>
      <c r="AT112" s="86" t="s">
        <v>103</v>
      </c>
      <c r="AU112" s="86" t="s">
        <v>79</v>
      </c>
      <c r="AY112" s="86" t="s">
        <v>102</v>
      </c>
      <c r="BE112" s="154">
        <f t="shared" si="4"/>
        <v>0</v>
      </c>
      <c r="BF112" s="154">
        <f t="shared" si="5"/>
        <v>0</v>
      </c>
      <c r="BG112" s="154">
        <f t="shared" si="6"/>
        <v>0</v>
      </c>
      <c r="BH112" s="154">
        <f t="shared" si="7"/>
        <v>0</v>
      </c>
      <c r="BI112" s="154">
        <f t="shared" si="8"/>
        <v>0</v>
      </c>
      <c r="BJ112" s="86" t="s">
        <v>18</v>
      </c>
      <c r="BK112" s="154">
        <f t="shared" si="9"/>
        <v>0</v>
      </c>
      <c r="BL112" s="86" t="s">
        <v>104</v>
      </c>
      <c r="BM112" s="86" t="s">
        <v>108</v>
      </c>
    </row>
    <row r="113" spans="2:65" s="95" customFormat="1" ht="31.5" customHeight="1">
      <c r="B113" s="176"/>
      <c r="C113" s="242">
        <v>5</v>
      </c>
      <c r="D113" s="243"/>
      <c r="E113" s="147" t="s">
        <v>132</v>
      </c>
      <c r="F113" s="244" t="s">
        <v>134</v>
      </c>
      <c r="G113" s="245"/>
      <c r="H113" s="245"/>
      <c r="I113" s="245"/>
      <c r="J113" s="148" t="s">
        <v>125</v>
      </c>
      <c r="K113" s="149">
        <v>1</v>
      </c>
      <c r="L113" s="246"/>
      <c r="M113" s="247"/>
      <c r="N113" s="248">
        <f t="shared" si="0"/>
        <v>0</v>
      </c>
      <c r="O113" s="245"/>
      <c r="P113" s="245"/>
      <c r="Q113" s="245"/>
      <c r="R113" s="177"/>
      <c r="T113" s="150" t="s">
        <v>3</v>
      </c>
      <c r="U113" s="151" t="s">
        <v>40</v>
      </c>
      <c r="V113" s="152">
        <v>0</v>
      </c>
      <c r="W113" s="152">
        <f t="shared" si="1"/>
        <v>0</v>
      </c>
      <c r="X113" s="152">
        <v>0</v>
      </c>
      <c r="Y113" s="152">
        <f t="shared" si="2"/>
        <v>0</v>
      </c>
      <c r="Z113" s="152">
        <v>0</v>
      </c>
      <c r="AA113" s="153">
        <f t="shared" si="3"/>
        <v>0</v>
      </c>
      <c r="AR113" s="86" t="s">
        <v>104</v>
      </c>
      <c r="AT113" s="86" t="s">
        <v>103</v>
      </c>
      <c r="AU113" s="86" t="s">
        <v>79</v>
      </c>
      <c r="AY113" s="86" t="s">
        <v>102</v>
      </c>
      <c r="BE113" s="154">
        <f t="shared" si="4"/>
        <v>0</v>
      </c>
      <c r="BF113" s="154">
        <f t="shared" si="5"/>
        <v>0</v>
      </c>
      <c r="BG113" s="154">
        <f t="shared" si="6"/>
        <v>0</v>
      </c>
      <c r="BH113" s="154">
        <f t="shared" si="7"/>
        <v>0</v>
      </c>
      <c r="BI113" s="154">
        <f t="shared" si="8"/>
        <v>0</v>
      </c>
      <c r="BJ113" s="86" t="s">
        <v>18</v>
      </c>
      <c r="BK113" s="154">
        <f t="shared" si="9"/>
        <v>0</v>
      </c>
      <c r="BL113" s="86" t="s">
        <v>104</v>
      </c>
      <c r="BM113" s="86" t="s">
        <v>108</v>
      </c>
    </row>
    <row r="114" spans="2:65" s="95" customFormat="1" ht="31.5" customHeight="1">
      <c r="B114" s="176"/>
      <c r="C114" s="242">
        <v>6</v>
      </c>
      <c r="D114" s="243"/>
      <c r="E114" s="147" t="s">
        <v>133</v>
      </c>
      <c r="F114" s="244" t="s">
        <v>135</v>
      </c>
      <c r="G114" s="245"/>
      <c r="H114" s="245"/>
      <c r="I114" s="245"/>
      <c r="J114" s="148" t="s">
        <v>125</v>
      </c>
      <c r="K114" s="149">
        <v>1</v>
      </c>
      <c r="L114" s="246"/>
      <c r="M114" s="247"/>
      <c r="N114" s="248">
        <f t="shared" si="0"/>
        <v>0</v>
      </c>
      <c r="O114" s="245"/>
      <c r="P114" s="245"/>
      <c r="Q114" s="245"/>
      <c r="R114" s="177"/>
      <c r="T114" s="150" t="s">
        <v>3</v>
      </c>
      <c r="U114" s="151" t="s">
        <v>40</v>
      </c>
      <c r="V114" s="152">
        <v>0</v>
      </c>
      <c r="W114" s="152">
        <f t="shared" si="1"/>
        <v>0</v>
      </c>
      <c r="X114" s="152">
        <v>0</v>
      </c>
      <c r="Y114" s="152">
        <f t="shared" si="2"/>
        <v>0</v>
      </c>
      <c r="Z114" s="152">
        <v>0</v>
      </c>
      <c r="AA114" s="153">
        <f t="shared" si="3"/>
        <v>0</v>
      </c>
      <c r="AR114" s="86" t="s">
        <v>104</v>
      </c>
      <c r="AT114" s="86" t="s">
        <v>103</v>
      </c>
      <c r="AU114" s="86" t="s">
        <v>79</v>
      </c>
      <c r="AY114" s="86" t="s">
        <v>102</v>
      </c>
      <c r="BE114" s="154">
        <f t="shared" si="4"/>
        <v>0</v>
      </c>
      <c r="BF114" s="154">
        <f t="shared" si="5"/>
        <v>0</v>
      </c>
      <c r="BG114" s="154">
        <f t="shared" si="6"/>
        <v>0</v>
      </c>
      <c r="BH114" s="154">
        <f t="shared" si="7"/>
        <v>0</v>
      </c>
      <c r="BI114" s="154">
        <f t="shared" si="8"/>
        <v>0</v>
      </c>
      <c r="BJ114" s="86" t="s">
        <v>18</v>
      </c>
      <c r="BK114" s="154">
        <f t="shared" si="9"/>
        <v>0</v>
      </c>
      <c r="BL114" s="86" t="s">
        <v>104</v>
      </c>
      <c r="BM114" s="86" t="s">
        <v>108</v>
      </c>
    </row>
    <row r="115" spans="2:65" s="95" customFormat="1" ht="31.5" customHeight="1">
      <c r="B115" s="176"/>
      <c r="C115" s="242">
        <v>7</v>
      </c>
      <c r="D115" s="243"/>
      <c r="E115" s="147" t="s">
        <v>136</v>
      </c>
      <c r="F115" s="292" t="s">
        <v>137</v>
      </c>
      <c r="G115" s="293"/>
      <c r="H115" s="293"/>
      <c r="I115" s="294"/>
      <c r="J115" s="148" t="s">
        <v>138</v>
      </c>
      <c r="K115" s="149">
        <v>11.7</v>
      </c>
      <c r="L115" s="250"/>
      <c r="M115" s="251"/>
      <c r="N115" s="252">
        <f aca="true" t="shared" si="10" ref="N115:N133">ROUND(L115*K115,2)</f>
        <v>0</v>
      </c>
      <c r="O115" s="253"/>
      <c r="P115" s="253"/>
      <c r="Q115" s="254"/>
      <c r="R115" s="177"/>
      <c r="T115" s="150" t="s">
        <v>3</v>
      </c>
      <c r="U115" s="151" t="s">
        <v>40</v>
      </c>
      <c r="V115" s="152">
        <v>0</v>
      </c>
      <c r="W115" s="152">
        <f aca="true" t="shared" si="11" ref="W115:W133">V115*K115</f>
        <v>0</v>
      </c>
      <c r="X115" s="152">
        <v>0</v>
      </c>
      <c r="Y115" s="152">
        <f aca="true" t="shared" si="12" ref="Y115:Y133">X115*K115</f>
        <v>0</v>
      </c>
      <c r="Z115" s="152">
        <v>0</v>
      </c>
      <c r="AA115" s="153">
        <f aca="true" t="shared" si="13" ref="AA115:AA133">Z115*K115</f>
        <v>0</v>
      </c>
      <c r="AR115" s="86" t="s">
        <v>104</v>
      </c>
      <c r="AT115" s="86" t="s">
        <v>103</v>
      </c>
      <c r="AU115" s="86" t="s">
        <v>79</v>
      </c>
      <c r="AY115" s="86" t="s">
        <v>102</v>
      </c>
      <c r="BE115" s="154">
        <f aca="true" t="shared" si="14" ref="BE115:BE133">IF(U115="základní",N115,0)</f>
        <v>0</v>
      </c>
      <c r="BF115" s="154">
        <f aca="true" t="shared" si="15" ref="BF115:BF133">IF(U115="snížená",N115,0)</f>
        <v>0</v>
      </c>
      <c r="BG115" s="154">
        <f aca="true" t="shared" si="16" ref="BG115:BG133">IF(U115="zákl. přenesená",N115,0)</f>
        <v>0</v>
      </c>
      <c r="BH115" s="154">
        <f aca="true" t="shared" si="17" ref="BH115:BH133">IF(U115="sníž. přenesená",N115,0)</f>
        <v>0</v>
      </c>
      <c r="BI115" s="154">
        <f aca="true" t="shared" si="18" ref="BI115:BI133">IF(U115="nulová",N115,0)</f>
        <v>0</v>
      </c>
      <c r="BJ115" s="86" t="s">
        <v>18</v>
      </c>
      <c r="BK115" s="154">
        <f aca="true" t="shared" si="19" ref="BK115:BK133">ROUND(L115*K115,2)</f>
        <v>0</v>
      </c>
      <c r="BL115" s="86" t="s">
        <v>104</v>
      </c>
      <c r="BM115" s="86" t="s">
        <v>108</v>
      </c>
    </row>
    <row r="116" spans="2:65" s="95" customFormat="1" ht="31.5" customHeight="1">
      <c r="B116" s="176"/>
      <c r="C116" s="193"/>
      <c r="D116" s="193"/>
      <c r="E116" s="194"/>
      <c r="F116" s="249" t="s">
        <v>139</v>
      </c>
      <c r="G116" s="249"/>
      <c r="H116" s="249"/>
      <c r="I116" s="249"/>
      <c r="J116" s="195"/>
      <c r="K116" s="198"/>
      <c r="L116" s="197"/>
      <c r="M116" s="197"/>
      <c r="N116" s="197"/>
      <c r="O116" s="191"/>
      <c r="P116" s="191"/>
      <c r="Q116" s="191"/>
      <c r="R116" s="177"/>
      <c r="T116" s="150"/>
      <c r="U116" s="151"/>
      <c r="V116" s="152"/>
      <c r="W116" s="152"/>
      <c r="X116" s="152"/>
      <c r="Y116" s="152"/>
      <c r="Z116" s="152"/>
      <c r="AA116" s="153"/>
      <c r="AR116" s="86"/>
      <c r="AT116" s="86"/>
      <c r="AU116" s="86"/>
      <c r="AY116" s="86"/>
      <c r="BE116" s="154"/>
      <c r="BF116" s="154"/>
      <c r="BG116" s="154"/>
      <c r="BH116" s="154"/>
      <c r="BI116" s="154"/>
      <c r="BJ116" s="86"/>
      <c r="BK116" s="154"/>
      <c r="BL116" s="86"/>
      <c r="BM116" s="86"/>
    </row>
    <row r="117" spans="2:65" s="95" customFormat="1" ht="31.5" customHeight="1">
      <c r="B117" s="176"/>
      <c r="C117" s="242">
        <v>8</v>
      </c>
      <c r="D117" s="243"/>
      <c r="E117" s="147" t="s">
        <v>140</v>
      </c>
      <c r="F117" s="244" t="s">
        <v>142</v>
      </c>
      <c r="G117" s="245"/>
      <c r="H117" s="245"/>
      <c r="I117" s="245"/>
      <c r="J117" s="148" t="s">
        <v>143</v>
      </c>
      <c r="K117" s="149">
        <v>1017.5</v>
      </c>
      <c r="L117" s="246"/>
      <c r="M117" s="247"/>
      <c r="N117" s="248">
        <f t="shared" si="10"/>
        <v>0</v>
      </c>
      <c r="O117" s="245"/>
      <c r="P117" s="245"/>
      <c r="Q117" s="245"/>
      <c r="R117" s="177"/>
      <c r="T117" s="150" t="s">
        <v>3</v>
      </c>
      <c r="U117" s="151" t="s">
        <v>40</v>
      </c>
      <c r="V117" s="152">
        <v>0</v>
      </c>
      <c r="W117" s="152">
        <f t="shared" si="11"/>
        <v>0</v>
      </c>
      <c r="X117" s="152">
        <v>0</v>
      </c>
      <c r="Y117" s="152">
        <f t="shared" si="12"/>
        <v>0</v>
      </c>
      <c r="Z117" s="152">
        <v>0</v>
      </c>
      <c r="AA117" s="153">
        <f t="shared" si="13"/>
        <v>0</v>
      </c>
      <c r="AR117" s="86" t="s">
        <v>104</v>
      </c>
      <c r="AT117" s="86" t="s">
        <v>103</v>
      </c>
      <c r="AU117" s="86" t="s">
        <v>79</v>
      </c>
      <c r="AY117" s="86" t="s">
        <v>102</v>
      </c>
      <c r="BE117" s="154">
        <f t="shared" si="14"/>
        <v>0</v>
      </c>
      <c r="BF117" s="154">
        <f t="shared" si="15"/>
        <v>0</v>
      </c>
      <c r="BG117" s="154">
        <f t="shared" si="16"/>
        <v>0</v>
      </c>
      <c r="BH117" s="154">
        <f t="shared" si="17"/>
        <v>0</v>
      </c>
      <c r="BI117" s="154">
        <f t="shared" si="18"/>
        <v>0</v>
      </c>
      <c r="BJ117" s="86" t="s">
        <v>18</v>
      </c>
      <c r="BK117" s="154">
        <f t="shared" si="19"/>
        <v>0</v>
      </c>
      <c r="BL117" s="86" t="s">
        <v>104</v>
      </c>
      <c r="BM117" s="86" t="s">
        <v>108</v>
      </c>
    </row>
    <row r="118" spans="2:65" s="95" customFormat="1" ht="31.5" customHeight="1">
      <c r="B118" s="176"/>
      <c r="C118" s="242">
        <v>9</v>
      </c>
      <c r="D118" s="243"/>
      <c r="E118" s="147" t="s">
        <v>141</v>
      </c>
      <c r="F118" s="244" t="s">
        <v>144</v>
      </c>
      <c r="G118" s="245"/>
      <c r="H118" s="245"/>
      <c r="I118" s="245"/>
      <c r="J118" s="148" t="s">
        <v>145</v>
      </c>
      <c r="K118" s="149">
        <v>195</v>
      </c>
      <c r="L118" s="246"/>
      <c r="M118" s="247"/>
      <c r="N118" s="248">
        <f t="shared" si="10"/>
        <v>0</v>
      </c>
      <c r="O118" s="245"/>
      <c r="P118" s="245"/>
      <c r="Q118" s="245"/>
      <c r="R118" s="177"/>
      <c r="T118" s="150" t="s">
        <v>3</v>
      </c>
      <c r="U118" s="151" t="s">
        <v>40</v>
      </c>
      <c r="V118" s="152">
        <v>0</v>
      </c>
      <c r="W118" s="152">
        <f t="shared" si="11"/>
        <v>0</v>
      </c>
      <c r="X118" s="152">
        <v>0</v>
      </c>
      <c r="Y118" s="152">
        <f t="shared" si="12"/>
        <v>0</v>
      </c>
      <c r="Z118" s="152">
        <v>0</v>
      </c>
      <c r="AA118" s="153">
        <f t="shared" si="13"/>
        <v>0</v>
      </c>
      <c r="AR118" s="86" t="s">
        <v>104</v>
      </c>
      <c r="AT118" s="86" t="s">
        <v>103</v>
      </c>
      <c r="AU118" s="86" t="s">
        <v>79</v>
      </c>
      <c r="AY118" s="86" t="s">
        <v>102</v>
      </c>
      <c r="BE118" s="154">
        <f t="shared" si="14"/>
        <v>0</v>
      </c>
      <c r="BF118" s="154">
        <f t="shared" si="15"/>
        <v>0</v>
      </c>
      <c r="BG118" s="154">
        <f t="shared" si="16"/>
        <v>0</v>
      </c>
      <c r="BH118" s="154">
        <f t="shared" si="17"/>
        <v>0</v>
      </c>
      <c r="BI118" s="154">
        <f t="shared" si="18"/>
        <v>0</v>
      </c>
      <c r="BJ118" s="86" t="s">
        <v>18</v>
      </c>
      <c r="BK118" s="154">
        <f t="shared" si="19"/>
        <v>0</v>
      </c>
      <c r="BL118" s="86" t="s">
        <v>104</v>
      </c>
      <c r="BM118" s="86" t="s">
        <v>108</v>
      </c>
    </row>
    <row r="119" spans="2:65" s="95" customFormat="1" ht="31.5" customHeight="1">
      <c r="B119" s="176"/>
      <c r="C119" s="242">
        <v>10</v>
      </c>
      <c r="D119" s="243"/>
      <c r="E119" s="147" t="s">
        <v>146</v>
      </c>
      <c r="F119" s="244" t="s">
        <v>147</v>
      </c>
      <c r="G119" s="245"/>
      <c r="H119" s="245"/>
      <c r="I119" s="245"/>
      <c r="J119" s="148" t="s">
        <v>143</v>
      </c>
      <c r="K119" s="149">
        <v>1017.5</v>
      </c>
      <c r="L119" s="246"/>
      <c r="M119" s="247"/>
      <c r="N119" s="248">
        <f t="shared" si="10"/>
        <v>0</v>
      </c>
      <c r="O119" s="245"/>
      <c r="P119" s="245"/>
      <c r="Q119" s="245"/>
      <c r="R119" s="177"/>
      <c r="T119" s="150" t="s">
        <v>3</v>
      </c>
      <c r="U119" s="151" t="s">
        <v>40</v>
      </c>
      <c r="V119" s="152">
        <v>0</v>
      </c>
      <c r="W119" s="152">
        <f t="shared" si="11"/>
        <v>0</v>
      </c>
      <c r="X119" s="152">
        <v>0</v>
      </c>
      <c r="Y119" s="152">
        <f t="shared" si="12"/>
        <v>0</v>
      </c>
      <c r="Z119" s="152">
        <v>0</v>
      </c>
      <c r="AA119" s="153">
        <f t="shared" si="13"/>
        <v>0</v>
      </c>
      <c r="AR119" s="86" t="s">
        <v>104</v>
      </c>
      <c r="AT119" s="86" t="s">
        <v>103</v>
      </c>
      <c r="AU119" s="86" t="s">
        <v>79</v>
      </c>
      <c r="AY119" s="86" t="s">
        <v>102</v>
      </c>
      <c r="BE119" s="154">
        <f t="shared" si="14"/>
        <v>0</v>
      </c>
      <c r="BF119" s="154">
        <f t="shared" si="15"/>
        <v>0</v>
      </c>
      <c r="BG119" s="154">
        <f t="shared" si="16"/>
        <v>0</v>
      </c>
      <c r="BH119" s="154">
        <f t="shared" si="17"/>
        <v>0</v>
      </c>
      <c r="BI119" s="154">
        <f t="shared" si="18"/>
        <v>0</v>
      </c>
      <c r="BJ119" s="86" t="s">
        <v>18</v>
      </c>
      <c r="BK119" s="154">
        <f t="shared" si="19"/>
        <v>0</v>
      </c>
      <c r="BL119" s="86" t="s">
        <v>104</v>
      </c>
      <c r="BM119" s="86" t="s">
        <v>108</v>
      </c>
    </row>
    <row r="120" spans="2:65" s="95" customFormat="1" ht="31.5" customHeight="1">
      <c r="B120" s="176"/>
      <c r="C120" s="242">
        <v>11</v>
      </c>
      <c r="D120" s="243"/>
      <c r="E120" s="147" t="s">
        <v>148</v>
      </c>
      <c r="F120" s="244" t="s">
        <v>149</v>
      </c>
      <c r="G120" s="245"/>
      <c r="H120" s="245"/>
      <c r="I120" s="245"/>
      <c r="J120" s="148" t="s">
        <v>138</v>
      </c>
      <c r="K120" s="149">
        <v>2</v>
      </c>
      <c r="L120" s="246"/>
      <c r="M120" s="247"/>
      <c r="N120" s="248">
        <f t="shared" si="10"/>
        <v>0</v>
      </c>
      <c r="O120" s="245"/>
      <c r="P120" s="245"/>
      <c r="Q120" s="245"/>
      <c r="R120" s="177"/>
      <c r="T120" s="150" t="s">
        <v>3</v>
      </c>
      <c r="U120" s="151" t="s">
        <v>40</v>
      </c>
      <c r="V120" s="152">
        <v>0</v>
      </c>
      <c r="W120" s="152">
        <f t="shared" si="11"/>
        <v>0</v>
      </c>
      <c r="X120" s="152">
        <v>0</v>
      </c>
      <c r="Y120" s="152">
        <f t="shared" si="12"/>
        <v>0</v>
      </c>
      <c r="Z120" s="152">
        <v>0</v>
      </c>
      <c r="AA120" s="153">
        <f t="shared" si="13"/>
        <v>0</v>
      </c>
      <c r="AR120" s="86" t="s">
        <v>104</v>
      </c>
      <c r="AT120" s="86" t="s">
        <v>103</v>
      </c>
      <c r="AU120" s="86" t="s">
        <v>79</v>
      </c>
      <c r="AY120" s="86" t="s">
        <v>102</v>
      </c>
      <c r="BE120" s="154">
        <f t="shared" si="14"/>
        <v>0</v>
      </c>
      <c r="BF120" s="154">
        <f t="shared" si="15"/>
        <v>0</v>
      </c>
      <c r="BG120" s="154">
        <f t="shared" si="16"/>
        <v>0</v>
      </c>
      <c r="BH120" s="154">
        <f t="shared" si="17"/>
        <v>0</v>
      </c>
      <c r="BI120" s="154">
        <f t="shared" si="18"/>
        <v>0</v>
      </c>
      <c r="BJ120" s="86" t="s">
        <v>18</v>
      </c>
      <c r="BK120" s="154">
        <f t="shared" si="19"/>
        <v>0</v>
      </c>
      <c r="BL120" s="86" t="s">
        <v>104</v>
      </c>
      <c r="BM120" s="86" t="s">
        <v>108</v>
      </c>
    </row>
    <row r="121" spans="2:65" s="95" customFormat="1" ht="31.5" customHeight="1">
      <c r="B121" s="176"/>
      <c r="C121" s="193"/>
      <c r="D121" s="193"/>
      <c r="E121" s="194"/>
      <c r="F121" s="249" t="s">
        <v>152</v>
      </c>
      <c r="G121" s="249"/>
      <c r="H121" s="249"/>
      <c r="I121" s="249"/>
      <c r="J121" s="195"/>
      <c r="K121" s="196"/>
      <c r="L121" s="197"/>
      <c r="M121" s="197"/>
      <c r="N121" s="197"/>
      <c r="O121" s="191"/>
      <c r="P121" s="191"/>
      <c r="Q121" s="191"/>
      <c r="R121" s="177"/>
      <c r="T121" s="150"/>
      <c r="U121" s="151"/>
      <c r="V121" s="152"/>
      <c r="W121" s="152"/>
      <c r="X121" s="152"/>
      <c r="Y121" s="152"/>
      <c r="Z121" s="152"/>
      <c r="AA121" s="153"/>
      <c r="AR121" s="86"/>
      <c r="AT121" s="86"/>
      <c r="AU121" s="86"/>
      <c r="AY121" s="86"/>
      <c r="BE121" s="154"/>
      <c r="BF121" s="154"/>
      <c r="BG121" s="154"/>
      <c r="BH121" s="154"/>
      <c r="BI121" s="154"/>
      <c r="BJ121" s="86"/>
      <c r="BK121" s="154"/>
      <c r="BL121" s="86"/>
      <c r="BM121" s="86"/>
    </row>
    <row r="122" spans="2:65" s="95" customFormat="1" ht="31.5" customHeight="1">
      <c r="B122" s="176"/>
      <c r="C122" s="242">
        <v>12</v>
      </c>
      <c r="D122" s="243"/>
      <c r="E122" s="147" t="s">
        <v>150</v>
      </c>
      <c r="F122" s="244" t="s">
        <v>151</v>
      </c>
      <c r="G122" s="245"/>
      <c r="H122" s="245"/>
      <c r="I122" s="245"/>
      <c r="J122" s="148" t="s">
        <v>145</v>
      </c>
      <c r="K122" s="149">
        <v>204.75</v>
      </c>
      <c r="L122" s="246"/>
      <c r="M122" s="247"/>
      <c r="N122" s="248">
        <f t="shared" si="10"/>
        <v>0</v>
      </c>
      <c r="O122" s="245"/>
      <c r="P122" s="245"/>
      <c r="Q122" s="245"/>
      <c r="R122" s="177"/>
      <c r="T122" s="150" t="s">
        <v>3</v>
      </c>
      <c r="U122" s="151" t="s">
        <v>40</v>
      </c>
      <c r="V122" s="152">
        <v>0</v>
      </c>
      <c r="W122" s="152">
        <f t="shared" si="11"/>
        <v>0</v>
      </c>
      <c r="X122" s="152">
        <v>0</v>
      </c>
      <c r="Y122" s="152">
        <f t="shared" si="12"/>
        <v>0</v>
      </c>
      <c r="Z122" s="152">
        <v>0</v>
      </c>
      <c r="AA122" s="153">
        <f t="shared" si="13"/>
        <v>0</v>
      </c>
      <c r="AR122" s="86" t="s">
        <v>104</v>
      </c>
      <c r="AT122" s="86" t="s">
        <v>103</v>
      </c>
      <c r="AU122" s="86" t="s">
        <v>79</v>
      </c>
      <c r="AY122" s="86" t="s">
        <v>102</v>
      </c>
      <c r="BE122" s="154">
        <f t="shared" si="14"/>
        <v>0</v>
      </c>
      <c r="BF122" s="154">
        <f t="shared" si="15"/>
        <v>0</v>
      </c>
      <c r="BG122" s="154">
        <f t="shared" si="16"/>
        <v>0</v>
      </c>
      <c r="BH122" s="154">
        <f t="shared" si="17"/>
        <v>0</v>
      </c>
      <c r="BI122" s="154">
        <f t="shared" si="18"/>
        <v>0</v>
      </c>
      <c r="BJ122" s="86" t="s">
        <v>18</v>
      </c>
      <c r="BK122" s="154">
        <f t="shared" si="19"/>
        <v>0</v>
      </c>
      <c r="BL122" s="86" t="s">
        <v>104</v>
      </c>
      <c r="BM122" s="86" t="s">
        <v>108</v>
      </c>
    </row>
    <row r="123" spans="2:65" s="95" customFormat="1" ht="31.5" customHeight="1">
      <c r="B123" s="176"/>
      <c r="C123" s="193"/>
      <c r="D123" s="193"/>
      <c r="E123" s="194"/>
      <c r="F123" s="249" t="s">
        <v>153</v>
      </c>
      <c r="G123" s="249"/>
      <c r="H123" s="249"/>
      <c r="I123" s="249"/>
      <c r="J123" s="195"/>
      <c r="K123" s="198"/>
      <c r="L123" s="197"/>
      <c r="M123" s="197"/>
      <c r="N123" s="191"/>
      <c r="O123" s="191"/>
      <c r="P123" s="191"/>
      <c r="Q123" s="191"/>
      <c r="R123" s="177"/>
      <c r="T123" s="150"/>
      <c r="U123" s="151"/>
      <c r="V123" s="152"/>
      <c r="W123" s="152"/>
      <c r="X123" s="152"/>
      <c r="Y123" s="152"/>
      <c r="Z123" s="152"/>
      <c r="AA123" s="153"/>
      <c r="AR123" s="86"/>
      <c r="AT123" s="86"/>
      <c r="AU123" s="86"/>
      <c r="AY123" s="86"/>
      <c r="BE123" s="154"/>
      <c r="BF123" s="154"/>
      <c r="BG123" s="154"/>
      <c r="BH123" s="154"/>
      <c r="BI123" s="154"/>
      <c r="BJ123" s="86"/>
      <c r="BK123" s="154"/>
      <c r="BL123" s="86"/>
      <c r="BM123" s="86"/>
    </row>
    <row r="124" spans="2:65" s="95" customFormat="1" ht="31.5" customHeight="1">
      <c r="B124" s="176"/>
      <c r="C124" s="242">
        <v>13</v>
      </c>
      <c r="D124" s="243"/>
      <c r="E124" s="147" t="s">
        <v>154</v>
      </c>
      <c r="F124" s="244" t="s">
        <v>155</v>
      </c>
      <c r="G124" s="245"/>
      <c r="H124" s="245"/>
      <c r="I124" s="245"/>
      <c r="J124" s="148" t="s">
        <v>143</v>
      </c>
      <c r="K124" s="149">
        <v>1017.5</v>
      </c>
      <c r="L124" s="246"/>
      <c r="M124" s="247"/>
      <c r="N124" s="248">
        <f t="shared" si="10"/>
        <v>0</v>
      </c>
      <c r="O124" s="245"/>
      <c r="P124" s="245"/>
      <c r="Q124" s="245"/>
      <c r="R124" s="177"/>
      <c r="T124" s="150" t="s">
        <v>3</v>
      </c>
      <c r="U124" s="151" t="s">
        <v>40</v>
      </c>
      <c r="V124" s="152">
        <v>0</v>
      </c>
      <c r="W124" s="152">
        <f t="shared" si="11"/>
        <v>0</v>
      </c>
      <c r="X124" s="152">
        <v>0</v>
      </c>
      <c r="Y124" s="152">
        <f t="shared" si="12"/>
        <v>0</v>
      </c>
      <c r="Z124" s="152">
        <v>0</v>
      </c>
      <c r="AA124" s="153">
        <f t="shared" si="13"/>
        <v>0</v>
      </c>
      <c r="AR124" s="86" t="s">
        <v>104</v>
      </c>
      <c r="AT124" s="86" t="s">
        <v>103</v>
      </c>
      <c r="AU124" s="86" t="s">
        <v>79</v>
      </c>
      <c r="AY124" s="86" t="s">
        <v>102</v>
      </c>
      <c r="BE124" s="154">
        <f t="shared" si="14"/>
        <v>0</v>
      </c>
      <c r="BF124" s="154">
        <f t="shared" si="15"/>
        <v>0</v>
      </c>
      <c r="BG124" s="154">
        <f t="shared" si="16"/>
        <v>0</v>
      </c>
      <c r="BH124" s="154">
        <f t="shared" si="17"/>
        <v>0</v>
      </c>
      <c r="BI124" s="154">
        <f t="shared" si="18"/>
        <v>0</v>
      </c>
      <c r="BJ124" s="86" t="s">
        <v>18</v>
      </c>
      <c r="BK124" s="154">
        <f t="shared" si="19"/>
        <v>0</v>
      </c>
      <c r="BL124" s="86" t="s">
        <v>104</v>
      </c>
      <c r="BM124" s="86" t="s">
        <v>108</v>
      </c>
    </row>
    <row r="125" spans="2:65" s="95" customFormat="1" ht="31.5" customHeight="1">
      <c r="B125" s="176"/>
      <c r="C125" s="242">
        <v>14</v>
      </c>
      <c r="D125" s="243"/>
      <c r="E125" s="147" t="s">
        <v>156</v>
      </c>
      <c r="F125" s="244" t="s">
        <v>157</v>
      </c>
      <c r="G125" s="245"/>
      <c r="H125" s="245"/>
      <c r="I125" s="245"/>
      <c r="J125" s="148" t="s">
        <v>143</v>
      </c>
      <c r="K125" s="149">
        <v>925</v>
      </c>
      <c r="L125" s="246"/>
      <c r="M125" s="247"/>
      <c r="N125" s="248">
        <f t="shared" si="10"/>
        <v>0</v>
      </c>
      <c r="O125" s="245"/>
      <c r="P125" s="245"/>
      <c r="Q125" s="245"/>
      <c r="R125" s="177"/>
      <c r="T125" s="150" t="s">
        <v>3</v>
      </c>
      <c r="U125" s="151" t="s">
        <v>40</v>
      </c>
      <c r="V125" s="152">
        <v>0</v>
      </c>
      <c r="W125" s="152">
        <f t="shared" si="11"/>
        <v>0</v>
      </c>
      <c r="X125" s="152">
        <v>0</v>
      </c>
      <c r="Y125" s="152">
        <f t="shared" si="12"/>
        <v>0</v>
      </c>
      <c r="Z125" s="152">
        <v>0</v>
      </c>
      <c r="AA125" s="153">
        <f t="shared" si="13"/>
        <v>0</v>
      </c>
      <c r="AR125" s="86" t="s">
        <v>104</v>
      </c>
      <c r="AT125" s="86" t="s">
        <v>103</v>
      </c>
      <c r="AU125" s="86" t="s">
        <v>79</v>
      </c>
      <c r="AY125" s="86" t="s">
        <v>102</v>
      </c>
      <c r="BE125" s="154">
        <f t="shared" si="14"/>
        <v>0</v>
      </c>
      <c r="BF125" s="154">
        <f t="shared" si="15"/>
        <v>0</v>
      </c>
      <c r="BG125" s="154">
        <f t="shared" si="16"/>
        <v>0</v>
      </c>
      <c r="BH125" s="154">
        <f t="shared" si="17"/>
        <v>0</v>
      </c>
      <c r="BI125" s="154">
        <f t="shared" si="18"/>
        <v>0</v>
      </c>
      <c r="BJ125" s="86" t="s">
        <v>18</v>
      </c>
      <c r="BK125" s="154">
        <f t="shared" si="19"/>
        <v>0</v>
      </c>
      <c r="BL125" s="86" t="s">
        <v>104</v>
      </c>
      <c r="BM125" s="86" t="s">
        <v>108</v>
      </c>
    </row>
    <row r="126" spans="2:65" s="95" customFormat="1" ht="31.5" customHeight="1">
      <c r="B126" s="176"/>
      <c r="C126" s="242">
        <v>15</v>
      </c>
      <c r="D126" s="243"/>
      <c r="E126" s="147" t="s">
        <v>158</v>
      </c>
      <c r="F126" s="244" t="s">
        <v>159</v>
      </c>
      <c r="G126" s="245"/>
      <c r="H126" s="245"/>
      <c r="I126" s="245"/>
      <c r="J126" s="148" t="s">
        <v>143</v>
      </c>
      <c r="K126" s="149">
        <v>925</v>
      </c>
      <c r="L126" s="246"/>
      <c r="M126" s="247"/>
      <c r="N126" s="248">
        <f t="shared" si="10"/>
        <v>0</v>
      </c>
      <c r="O126" s="245"/>
      <c r="P126" s="245"/>
      <c r="Q126" s="245"/>
      <c r="R126" s="177"/>
      <c r="T126" s="150" t="s">
        <v>3</v>
      </c>
      <c r="U126" s="151" t="s">
        <v>40</v>
      </c>
      <c r="V126" s="152">
        <v>0</v>
      </c>
      <c r="W126" s="152">
        <f t="shared" si="11"/>
        <v>0</v>
      </c>
      <c r="X126" s="152">
        <v>0</v>
      </c>
      <c r="Y126" s="152">
        <f t="shared" si="12"/>
        <v>0</v>
      </c>
      <c r="Z126" s="152">
        <v>0</v>
      </c>
      <c r="AA126" s="153">
        <f t="shared" si="13"/>
        <v>0</v>
      </c>
      <c r="AR126" s="86" t="s">
        <v>104</v>
      </c>
      <c r="AT126" s="86" t="s">
        <v>103</v>
      </c>
      <c r="AU126" s="86" t="s">
        <v>79</v>
      </c>
      <c r="AY126" s="86" t="s">
        <v>102</v>
      </c>
      <c r="BE126" s="154">
        <f t="shared" si="14"/>
        <v>0</v>
      </c>
      <c r="BF126" s="154">
        <f t="shared" si="15"/>
        <v>0</v>
      </c>
      <c r="BG126" s="154">
        <f t="shared" si="16"/>
        <v>0</v>
      </c>
      <c r="BH126" s="154">
        <f t="shared" si="17"/>
        <v>0</v>
      </c>
      <c r="BI126" s="154">
        <f t="shared" si="18"/>
        <v>0</v>
      </c>
      <c r="BJ126" s="86" t="s">
        <v>18</v>
      </c>
      <c r="BK126" s="154">
        <f t="shared" si="19"/>
        <v>0</v>
      </c>
      <c r="BL126" s="86" t="s">
        <v>104</v>
      </c>
      <c r="BM126" s="86" t="s">
        <v>108</v>
      </c>
    </row>
    <row r="127" spans="2:65" s="95" customFormat="1" ht="31.5" customHeight="1">
      <c r="B127" s="176"/>
      <c r="C127" s="242">
        <v>16</v>
      </c>
      <c r="D127" s="243"/>
      <c r="E127" s="147" t="s">
        <v>160</v>
      </c>
      <c r="F127" s="244" t="s">
        <v>164</v>
      </c>
      <c r="G127" s="245"/>
      <c r="H127" s="245"/>
      <c r="I127" s="245"/>
      <c r="J127" s="148" t="s">
        <v>170</v>
      </c>
      <c r="K127" s="149">
        <v>22.23</v>
      </c>
      <c r="L127" s="246"/>
      <c r="M127" s="247"/>
      <c r="N127" s="248">
        <f t="shared" si="10"/>
        <v>0</v>
      </c>
      <c r="O127" s="245"/>
      <c r="P127" s="245"/>
      <c r="Q127" s="245"/>
      <c r="R127" s="177"/>
      <c r="T127" s="150" t="s">
        <v>3</v>
      </c>
      <c r="U127" s="151" t="s">
        <v>40</v>
      </c>
      <c r="V127" s="152">
        <v>0</v>
      </c>
      <c r="W127" s="152">
        <f t="shared" si="11"/>
        <v>0</v>
      </c>
      <c r="X127" s="152">
        <v>0</v>
      </c>
      <c r="Y127" s="152">
        <f t="shared" si="12"/>
        <v>0</v>
      </c>
      <c r="Z127" s="152">
        <v>0</v>
      </c>
      <c r="AA127" s="153">
        <f t="shared" si="13"/>
        <v>0</v>
      </c>
      <c r="AR127" s="86" t="s">
        <v>104</v>
      </c>
      <c r="AT127" s="86" t="s">
        <v>103</v>
      </c>
      <c r="AU127" s="86" t="s">
        <v>79</v>
      </c>
      <c r="AY127" s="86" t="s">
        <v>102</v>
      </c>
      <c r="BE127" s="154">
        <f t="shared" si="14"/>
        <v>0</v>
      </c>
      <c r="BF127" s="154">
        <f t="shared" si="15"/>
        <v>0</v>
      </c>
      <c r="BG127" s="154">
        <f t="shared" si="16"/>
        <v>0</v>
      </c>
      <c r="BH127" s="154">
        <f t="shared" si="17"/>
        <v>0</v>
      </c>
      <c r="BI127" s="154">
        <f t="shared" si="18"/>
        <v>0</v>
      </c>
      <c r="BJ127" s="86" t="s">
        <v>18</v>
      </c>
      <c r="BK127" s="154">
        <f t="shared" si="19"/>
        <v>0</v>
      </c>
      <c r="BL127" s="86" t="s">
        <v>104</v>
      </c>
      <c r="BM127" s="86" t="s">
        <v>108</v>
      </c>
    </row>
    <row r="128" spans="2:65" s="95" customFormat="1" ht="31.5" customHeight="1">
      <c r="B128" s="176"/>
      <c r="C128" s="193"/>
      <c r="D128" s="193"/>
      <c r="E128" s="194"/>
      <c r="F128" s="249" t="s">
        <v>165</v>
      </c>
      <c r="G128" s="249"/>
      <c r="H128" s="249"/>
      <c r="I128" s="249"/>
      <c r="J128" s="195"/>
      <c r="K128" s="196"/>
      <c r="L128" s="197"/>
      <c r="M128" s="197"/>
      <c r="N128" s="197"/>
      <c r="O128" s="191"/>
      <c r="P128" s="191"/>
      <c r="Q128" s="191"/>
      <c r="R128" s="177"/>
      <c r="T128" s="150"/>
      <c r="U128" s="151"/>
      <c r="V128" s="152"/>
      <c r="W128" s="152"/>
      <c r="X128" s="152"/>
      <c r="Y128" s="152"/>
      <c r="Z128" s="152"/>
      <c r="AA128" s="153"/>
      <c r="AR128" s="86"/>
      <c r="AT128" s="86"/>
      <c r="AU128" s="86"/>
      <c r="AY128" s="86"/>
      <c r="BE128" s="154"/>
      <c r="BF128" s="154"/>
      <c r="BG128" s="154"/>
      <c r="BH128" s="154"/>
      <c r="BI128" s="154"/>
      <c r="BJ128" s="86"/>
      <c r="BK128" s="154"/>
      <c r="BL128" s="86"/>
      <c r="BM128" s="86"/>
    </row>
    <row r="129" spans="2:65" s="95" customFormat="1" ht="31.5" customHeight="1">
      <c r="B129" s="176"/>
      <c r="C129" s="242">
        <v>17</v>
      </c>
      <c r="D129" s="243"/>
      <c r="E129" s="147" t="s">
        <v>161</v>
      </c>
      <c r="F129" s="244" t="s">
        <v>166</v>
      </c>
      <c r="G129" s="245"/>
      <c r="H129" s="245"/>
      <c r="I129" s="245"/>
      <c r="J129" s="148" t="s">
        <v>171</v>
      </c>
      <c r="K129" s="149">
        <v>316.2</v>
      </c>
      <c r="L129" s="246"/>
      <c r="M129" s="247"/>
      <c r="N129" s="248">
        <f t="shared" si="10"/>
        <v>0</v>
      </c>
      <c r="O129" s="245"/>
      <c r="P129" s="245"/>
      <c r="Q129" s="245"/>
      <c r="R129" s="177"/>
      <c r="T129" s="150" t="s">
        <v>3</v>
      </c>
      <c r="U129" s="151" t="s">
        <v>40</v>
      </c>
      <c r="V129" s="152">
        <v>0</v>
      </c>
      <c r="W129" s="152">
        <f t="shared" si="11"/>
        <v>0</v>
      </c>
      <c r="X129" s="152">
        <v>0</v>
      </c>
      <c r="Y129" s="152">
        <f t="shared" si="12"/>
        <v>0</v>
      </c>
      <c r="Z129" s="152">
        <v>0</v>
      </c>
      <c r="AA129" s="153">
        <f t="shared" si="13"/>
        <v>0</v>
      </c>
      <c r="AR129" s="86" t="s">
        <v>104</v>
      </c>
      <c r="AT129" s="86" t="s">
        <v>103</v>
      </c>
      <c r="AU129" s="86" t="s">
        <v>79</v>
      </c>
      <c r="AY129" s="86" t="s">
        <v>102</v>
      </c>
      <c r="BE129" s="154">
        <f t="shared" si="14"/>
        <v>0</v>
      </c>
      <c r="BF129" s="154">
        <f t="shared" si="15"/>
        <v>0</v>
      </c>
      <c r="BG129" s="154">
        <f t="shared" si="16"/>
        <v>0</v>
      </c>
      <c r="BH129" s="154">
        <f t="shared" si="17"/>
        <v>0</v>
      </c>
      <c r="BI129" s="154">
        <f t="shared" si="18"/>
        <v>0</v>
      </c>
      <c r="BJ129" s="86" t="s">
        <v>18</v>
      </c>
      <c r="BK129" s="154">
        <f t="shared" si="19"/>
        <v>0</v>
      </c>
      <c r="BL129" s="86" t="s">
        <v>104</v>
      </c>
      <c r="BM129" s="86" t="s">
        <v>108</v>
      </c>
    </row>
    <row r="130" spans="2:65" s="95" customFormat="1" ht="31.5" customHeight="1">
      <c r="B130" s="176"/>
      <c r="C130" s="193"/>
      <c r="D130" s="193"/>
      <c r="E130" s="194"/>
      <c r="F130" s="249" t="s">
        <v>167</v>
      </c>
      <c r="G130" s="249"/>
      <c r="H130" s="249"/>
      <c r="I130" s="249"/>
      <c r="J130" s="195"/>
      <c r="K130" s="196"/>
      <c r="L130" s="197"/>
      <c r="M130" s="197"/>
      <c r="N130" s="191"/>
      <c r="O130" s="191"/>
      <c r="P130" s="191"/>
      <c r="Q130" s="191"/>
      <c r="R130" s="177"/>
      <c r="T130" s="150"/>
      <c r="U130" s="151"/>
      <c r="V130" s="152"/>
      <c r="W130" s="152"/>
      <c r="X130" s="152"/>
      <c r="Y130" s="152"/>
      <c r="Z130" s="152"/>
      <c r="AA130" s="153"/>
      <c r="AR130" s="86"/>
      <c r="AT130" s="86"/>
      <c r="AU130" s="86"/>
      <c r="AY130" s="86"/>
      <c r="BE130" s="154"/>
      <c r="BF130" s="154"/>
      <c r="BG130" s="154"/>
      <c r="BH130" s="154"/>
      <c r="BI130" s="154"/>
      <c r="BJ130" s="86"/>
      <c r="BK130" s="154"/>
      <c r="BL130" s="86"/>
      <c r="BM130" s="86"/>
    </row>
    <row r="131" spans="2:65" s="95" customFormat="1" ht="31.5" customHeight="1">
      <c r="B131" s="176"/>
      <c r="C131" s="242">
        <v>18</v>
      </c>
      <c r="D131" s="243"/>
      <c r="E131" s="147" t="s">
        <v>162</v>
      </c>
      <c r="F131" s="244" t="s">
        <v>168</v>
      </c>
      <c r="G131" s="245"/>
      <c r="H131" s="245"/>
      <c r="I131" s="245"/>
      <c r="J131" s="148" t="s">
        <v>143</v>
      </c>
      <c r="K131" s="149">
        <v>1068.375</v>
      </c>
      <c r="L131" s="246"/>
      <c r="M131" s="247"/>
      <c r="N131" s="248">
        <f t="shared" si="10"/>
        <v>0</v>
      </c>
      <c r="O131" s="245"/>
      <c r="P131" s="245"/>
      <c r="Q131" s="245"/>
      <c r="R131" s="177"/>
      <c r="T131" s="150" t="s">
        <v>3</v>
      </c>
      <c r="U131" s="151" t="s">
        <v>40</v>
      </c>
      <c r="V131" s="152">
        <v>0</v>
      </c>
      <c r="W131" s="152">
        <f t="shared" si="11"/>
        <v>0</v>
      </c>
      <c r="X131" s="152">
        <v>0</v>
      </c>
      <c r="Y131" s="152">
        <f t="shared" si="12"/>
        <v>0</v>
      </c>
      <c r="Z131" s="152">
        <v>0</v>
      </c>
      <c r="AA131" s="153">
        <f t="shared" si="13"/>
        <v>0</v>
      </c>
      <c r="AR131" s="86" t="s">
        <v>104</v>
      </c>
      <c r="AT131" s="86" t="s">
        <v>103</v>
      </c>
      <c r="AU131" s="86" t="s">
        <v>79</v>
      </c>
      <c r="AY131" s="86" t="s">
        <v>102</v>
      </c>
      <c r="BE131" s="154">
        <f t="shared" si="14"/>
        <v>0</v>
      </c>
      <c r="BF131" s="154">
        <f t="shared" si="15"/>
        <v>0</v>
      </c>
      <c r="BG131" s="154">
        <f t="shared" si="16"/>
        <v>0</v>
      </c>
      <c r="BH131" s="154">
        <f t="shared" si="17"/>
        <v>0</v>
      </c>
      <c r="BI131" s="154">
        <f t="shared" si="18"/>
        <v>0</v>
      </c>
      <c r="BJ131" s="86" t="s">
        <v>18</v>
      </c>
      <c r="BK131" s="154">
        <f t="shared" si="19"/>
        <v>0</v>
      </c>
      <c r="BL131" s="86" t="s">
        <v>104</v>
      </c>
      <c r="BM131" s="86" t="s">
        <v>108</v>
      </c>
    </row>
    <row r="132" spans="2:65" s="95" customFormat="1" ht="31.5" customHeight="1">
      <c r="B132" s="176"/>
      <c r="C132" s="193"/>
      <c r="D132" s="193"/>
      <c r="E132" s="194"/>
      <c r="F132" s="249" t="s">
        <v>169</v>
      </c>
      <c r="G132" s="249"/>
      <c r="H132" s="249"/>
      <c r="I132" s="249"/>
      <c r="J132" s="195"/>
      <c r="K132" s="197"/>
      <c r="L132" s="197"/>
      <c r="M132" s="191"/>
      <c r="N132" s="197"/>
      <c r="O132" s="191"/>
      <c r="P132" s="191"/>
      <c r="Q132" s="191"/>
      <c r="R132" s="177"/>
      <c r="T132" s="150"/>
      <c r="U132" s="151"/>
      <c r="V132" s="152"/>
      <c r="W132" s="152"/>
      <c r="X132" s="152"/>
      <c r="Y132" s="152"/>
      <c r="Z132" s="152"/>
      <c r="AA132" s="153"/>
      <c r="AR132" s="86"/>
      <c r="AT132" s="86"/>
      <c r="AU132" s="86"/>
      <c r="AY132" s="86"/>
      <c r="BE132" s="154"/>
      <c r="BF132" s="154"/>
      <c r="BG132" s="154"/>
      <c r="BH132" s="154"/>
      <c r="BI132" s="154"/>
      <c r="BJ132" s="86"/>
      <c r="BK132" s="154"/>
      <c r="BL132" s="86"/>
      <c r="BM132" s="86"/>
    </row>
    <row r="133" spans="2:65" s="95" customFormat="1" ht="31.5" customHeight="1">
      <c r="B133" s="176"/>
      <c r="C133" s="242">
        <v>19</v>
      </c>
      <c r="D133" s="243"/>
      <c r="E133" s="147">
        <v>899231111</v>
      </c>
      <c r="F133" s="244" t="s">
        <v>172</v>
      </c>
      <c r="G133" s="245"/>
      <c r="H133" s="245"/>
      <c r="I133" s="245"/>
      <c r="J133" s="148" t="s">
        <v>171</v>
      </c>
      <c r="K133" s="149">
        <v>12</v>
      </c>
      <c r="L133" s="246"/>
      <c r="M133" s="247"/>
      <c r="N133" s="248">
        <f t="shared" si="10"/>
        <v>0</v>
      </c>
      <c r="O133" s="245"/>
      <c r="P133" s="245"/>
      <c r="Q133" s="245"/>
      <c r="R133" s="177"/>
      <c r="T133" s="150" t="s">
        <v>3</v>
      </c>
      <c r="U133" s="151" t="s">
        <v>40</v>
      </c>
      <c r="V133" s="152">
        <v>0</v>
      </c>
      <c r="W133" s="152">
        <f t="shared" si="11"/>
        <v>0</v>
      </c>
      <c r="X133" s="152">
        <v>0</v>
      </c>
      <c r="Y133" s="152">
        <f t="shared" si="12"/>
        <v>0</v>
      </c>
      <c r="Z133" s="152">
        <v>0</v>
      </c>
      <c r="AA133" s="153">
        <f t="shared" si="13"/>
        <v>0</v>
      </c>
      <c r="AR133" s="86" t="s">
        <v>104</v>
      </c>
      <c r="AT133" s="86" t="s">
        <v>103</v>
      </c>
      <c r="AU133" s="86" t="s">
        <v>79</v>
      </c>
      <c r="AY133" s="86" t="s">
        <v>102</v>
      </c>
      <c r="BE133" s="154">
        <f t="shared" si="14"/>
        <v>0</v>
      </c>
      <c r="BF133" s="154">
        <f t="shared" si="15"/>
        <v>0</v>
      </c>
      <c r="BG133" s="154">
        <f t="shared" si="16"/>
        <v>0</v>
      </c>
      <c r="BH133" s="154">
        <f t="shared" si="17"/>
        <v>0</v>
      </c>
      <c r="BI133" s="154">
        <f t="shared" si="18"/>
        <v>0</v>
      </c>
      <c r="BJ133" s="86" t="s">
        <v>18</v>
      </c>
      <c r="BK133" s="154">
        <f t="shared" si="19"/>
        <v>0</v>
      </c>
      <c r="BL133" s="86" t="s">
        <v>104</v>
      </c>
      <c r="BM133" s="86" t="s">
        <v>108</v>
      </c>
    </row>
    <row r="134" spans="2:65" s="95" customFormat="1" ht="31.5" customHeight="1">
      <c r="B134" s="176"/>
      <c r="C134" s="242">
        <v>20</v>
      </c>
      <c r="D134" s="243"/>
      <c r="E134" s="147" t="s">
        <v>163</v>
      </c>
      <c r="F134" s="244" t="s">
        <v>173</v>
      </c>
      <c r="G134" s="245"/>
      <c r="H134" s="245"/>
      <c r="I134" s="245"/>
      <c r="J134" s="148" t="s">
        <v>171</v>
      </c>
      <c r="K134" s="149">
        <v>6</v>
      </c>
      <c r="L134" s="246"/>
      <c r="M134" s="247"/>
      <c r="N134" s="248">
        <f>ROUND(L134*K134,2)</f>
        <v>0</v>
      </c>
      <c r="O134" s="245"/>
      <c r="P134" s="245"/>
      <c r="Q134" s="245"/>
      <c r="R134" s="177"/>
      <c r="T134" s="150"/>
      <c r="U134" s="151"/>
      <c r="V134" s="152"/>
      <c r="W134" s="152"/>
      <c r="X134" s="152"/>
      <c r="Y134" s="152"/>
      <c r="Z134" s="152"/>
      <c r="AA134" s="153"/>
      <c r="AR134" s="86"/>
      <c r="AT134" s="86"/>
      <c r="AU134" s="86"/>
      <c r="AY134" s="86"/>
      <c r="BE134" s="154"/>
      <c r="BF134" s="154"/>
      <c r="BG134" s="154"/>
      <c r="BH134" s="154"/>
      <c r="BI134" s="154"/>
      <c r="BJ134" s="86"/>
      <c r="BK134" s="154"/>
      <c r="BL134" s="86"/>
      <c r="BM134" s="86"/>
    </row>
    <row r="135" spans="2:65" s="95" customFormat="1" ht="31.5" customHeight="1">
      <c r="B135" s="176"/>
      <c r="C135" s="242">
        <v>21</v>
      </c>
      <c r="D135" s="243"/>
      <c r="E135" s="147">
        <v>915491211</v>
      </c>
      <c r="F135" s="244" t="s">
        <v>174</v>
      </c>
      <c r="G135" s="245"/>
      <c r="H135" s="245"/>
      <c r="I135" s="245"/>
      <c r="J135" s="148" t="s">
        <v>145</v>
      </c>
      <c r="K135" s="149">
        <v>155</v>
      </c>
      <c r="L135" s="246"/>
      <c r="M135" s="247"/>
      <c r="N135" s="248">
        <f>ROUND(L135*K135,2)</f>
        <v>0</v>
      </c>
      <c r="O135" s="245"/>
      <c r="P135" s="245"/>
      <c r="Q135" s="245"/>
      <c r="R135" s="177"/>
      <c r="T135" s="150"/>
      <c r="U135" s="151"/>
      <c r="V135" s="152"/>
      <c r="W135" s="152"/>
      <c r="X135" s="152"/>
      <c r="Y135" s="152"/>
      <c r="Z135" s="152"/>
      <c r="AA135" s="153"/>
      <c r="AR135" s="86"/>
      <c r="AT135" s="86"/>
      <c r="AU135" s="86"/>
      <c r="AY135" s="86"/>
      <c r="BE135" s="154"/>
      <c r="BF135" s="154"/>
      <c r="BG135" s="154"/>
      <c r="BH135" s="154"/>
      <c r="BI135" s="154"/>
      <c r="BJ135" s="86"/>
      <c r="BK135" s="154"/>
      <c r="BL135" s="86"/>
      <c r="BM135" s="86"/>
    </row>
    <row r="136" spans="2:65" s="95" customFormat="1" ht="31.5" customHeight="1">
      <c r="B136" s="176"/>
      <c r="C136" s="242">
        <v>22</v>
      </c>
      <c r="D136" s="243"/>
      <c r="E136" s="147" t="s">
        <v>175</v>
      </c>
      <c r="F136" s="244" t="s">
        <v>181</v>
      </c>
      <c r="G136" s="245"/>
      <c r="H136" s="245"/>
      <c r="I136" s="245"/>
      <c r="J136" s="148" t="s">
        <v>145</v>
      </c>
      <c r="K136" s="149">
        <v>220</v>
      </c>
      <c r="L136" s="246"/>
      <c r="M136" s="247"/>
      <c r="N136" s="248">
        <f aca="true" t="shared" si="20" ref="N136:N142">ROUND(L136*K136,2)</f>
        <v>0</v>
      </c>
      <c r="O136" s="245"/>
      <c r="P136" s="245"/>
      <c r="Q136" s="245"/>
      <c r="R136" s="177"/>
      <c r="T136" s="150"/>
      <c r="U136" s="151"/>
      <c r="V136" s="152"/>
      <c r="W136" s="152"/>
      <c r="X136" s="152"/>
      <c r="Y136" s="152"/>
      <c r="Z136" s="152"/>
      <c r="AA136" s="153"/>
      <c r="AR136" s="86"/>
      <c r="AT136" s="86"/>
      <c r="AU136" s="86"/>
      <c r="AY136" s="86"/>
      <c r="BE136" s="154"/>
      <c r="BF136" s="154"/>
      <c r="BG136" s="154"/>
      <c r="BH136" s="154"/>
      <c r="BI136" s="154"/>
      <c r="BJ136" s="86"/>
      <c r="BK136" s="154"/>
      <c r="BL136" s="86"/>
      <c r="BM136" s="86"/>
    </row>
    <row r="137" spans="2:65" s="95" customFormat="1" ht="31.5" customHeight="1">
      <c r="B137" s="176"/>
      <c r="C137" s="242">
        <v>23</v>
      </c>
      <c r="D137" s="243"/>
      <c r="E137" s="147" t="s">
        <v>176</v>
      </c>
      <c r="F137" s="244" t="s">
        <v>182</v>
      </c>
      <c r="G137" s="245"/>
      <c r="H137" s="245"/>
      <c r="I137" s="245"/>
      <c r="J137" s="148" t="s">
        <v>145</v>
      </c>
      <c r="K137" s="149">
        <v>5</v>
      </c>
      <c r="L137" s="246"/>
      <c r="M137" s="247"/>
      <c r="N137" s="248">
        <f t="shared" si="20"/>
        <v>0</v>
      </c>
      <c r="O137" s="245"/>
      <c r="P137" s="245"/>
      <c r="Q137" s="245"/>
      <c r="R137" s="177"/>
      <c r="T137" s="150"/>
      <c r="U137" s="151"/>
      <c r="V137" s="152"/>
      <c r="W137" s="152"/>
      <c r="X137" s="152"/>
      <c r="Y137" s="152"/>
      <c r="Z137" s="152"/>
      <c r="AA137" s="153"/>
      <c r="AR137" s="86"/>
      <c r="AT137" s="86"/>
      <c r="AU137" s="86"/>
      <c r="AY137" s="86"/>
      <c r="BE137" s="154"/>
      <c r="BF137" s="154"/>
      <c r="BG137" s="154"/>
      <c r="BH137" s="154"/>
      <c r="BI137" s="154"/>
      <c r="BJ137" s="86"/>
      <c r="BK137" s="154"/>
      <c r="BL137" s="86"/>
      <c r="BM137" s="86"/>
    </row>
    <row r="138" spans="2:65" s="95" customFormat="1" ht="31.5" customHeight="1">
      <c r="B138" s="176"/>
      <c r="C138" s="242">
        <v>24</v>
      </c>
      <c r="D138" s="243"/>
      <c r="E138" s="147" t="s">
        <v>177</v>
      </c>
      <c r="F138" s="244" t="s">
        <v>183</v>
      </c>
      <c r="G138" s="245"/>
      <c r="H138" s="245"/>
      <c r="I138" s="245"/>
      <c r="J138" s="148" t="s">
        <v>145</v>
      </c>
      <c r="K138" s="149">
        <v>5</v>
      </c>
      <c r="L138" s="246"/>
      <c r="M138" s="247"/>
      <c r="N138" s="248">
        <f t="shared" si="20"/>
        <v>0</v>
      </c>
      <c r="O138" s="245"/>
      <c r="P138" s="245"/>
      <c r="Q138" s="245"/>
      <c r="R138" s="177"/>
      <c r="T138" s="150"/>
      <c r="U138" s="151"/>
      <c r="V138" s="152"/>
      <c r="W138" s="152"/>
      <c r="X138" s="152"/>
      <c r="Y138" s="152"/>
      <c r="Z138" s="152"/>
      <c r="AA138" s="153"/>
      <c r="AR138" s="86"/>
      <c r="AT138" s="86"/>
      <c r="AU138" s="86"/>
      <c r="AY138" s="86"/>
      <c r="BE138" s="154"/>
      <c r="BF138" s="154"/>
      <c r="BG138" s="154"/>
      <c r="BH138" s="154"/>
      <c r="BI138" s="154"/>
      <c r="BJ138" s="86"/>
      <c r="BK138" s="154"/>
      <c r="BL138" s="86"/>
      <c r="BM138" s="86"/>
    </row>
    <row r="139" spans="2:65" s="95" customFormat="1" ht="31.5" customHeight="1">
      <c r="B139" s="176"/>
      <c r="C139" s="242">
        <v>25</v>
      </c>
      <c r="D139" s="243"/>
      <c r="E139" s="147" t="s">
        <v>178</v>
      </c>
      <c r="F139" s="244" t="s">
        <v>184</v>
      </c>
      <c r="G139" s="245"/>
      <c r="H139" s="245"/>
      <c r="I139" s="245"/>
      <c r="J139" s="148" t="s">
        <v>145</v>
      </c>
      <c r="K139" s="149">
        <v>5</v>
      </c>
      <c r="L139" s="246"/>
      <c r="M139" s="247"/>
      <c r="N139" s="248">
        <f t="shared" si="20"/>
        <v>0</v>
      </c>
      <c r="O139" s="245"/>
      <c r="P139" s="245"/>
      <c r="Q139" s="245"/>
      <c r="R139" s="177"/>
      <c r="T139" s="150"/>
      <c r="U139" s="151"/>
      <c r="V139" s="152"/>
      <c r="W139" s="152"/>
      <c r="X139" s="152"/>
      <c r="Y139" s="152"/>
      <c r="Z139" s="152"/>
      <c r="AA139" s="153"/>
      <c r="AR139" s="86"/>
      <c r="AT139" s="86"/>
      <c r="AU139" s="86"/>
      <c r="AY139" s="86"/>
      <c r="BE139" s="154"/>
      <c r="BF139" s="154"/>
      <c r="BG139" s="154"/>
      <c r="BH139" s="154"/>
      <c r="BI139" s="154"/>
      <c r="BJ139" s="86"/>
      <c r="BK139" s="154"/>
      <c r="BL139" s="86"/>
      <c r="BM139" s="86"/>
    </row>
    <row r="140" spans="2:65" s="95" customFormat="1" ht="31.5" customHeight="1">
      <c r="B140" s="176"/>
      <c r="C140" s="242">
        <v>26</v>
      </c>
      <c r="D140" s="243"/>
      <c r="E140" s="147" t="s">
        <v>179</v>
      </c>
      <c r="F140" s="244" t="s">
        <v>185</v>
      </c>
      <c r="G140" s="245"/>
      <c r="H140" s="245"/>
      <c r="I140" s="245"/>
      <c r="J140" s="148" t="s">
        <v>170</v>
      </c>
      <c r="K140" s="149">
        <v>203.5</v>
      </c>
      <c r="L140" s="246"/>
      <c r="M140" s="247"/>
      <c r="N140" s="248">
        <f t="shared" si="20"/>
        <v>0</v>
      </c>
      <c r="O140" s="245"/>
      <c r="P140" s="245"/>
      <c r="Q140" s="245"/>
      <c r="R140" s="177"/>
      <c r="T140" s="150"/>
      <c r="U140" s="151"/>
      <c r="V140" s="152"/>
      <c r="W140" s="152"/>
      <c r="X140" s="152"/>
      <c r="Y140" s="152"/>
      <c r="Z140" s="152"/>
      <c r="AA140" s="153"/>
      <c r="AR140" s="86"/>
      <c r="AT140" s="86"/>
      <c r="AU140" s="86"/>
      <c r="AY140" s="86"/>
      <c r="BE140" s="154"/>
      <c r="BF140" s="154"/>
      <c r="BG140" s="154"/>
      <c r="BH140" s="154"/>
      <c r="BI140" s="154"/>
      <c r="BJ140" s="86"/>
      <c r="BK140" s="154"/>
      <c r="BL140" s="86"/>
      <c r="BM140" s="86"/>
    </row>
    <row r="141" spans="2:65" s="95" customFormat="1" ht="31.5" customHeight="1">
      <c r="B141" s="176"/>
      <c r="C141" s="193"/>
      <c r="D141" s="193"/>
      <c r="E141" s="194"/>
      <c r="F141" s="249" t="s">
        <v>186</v>
      </c>
      <c r="G141" s="249"/>
      <c r="H141" s="249"/>
      <c r="I141" s="249"/>
      <c r="J141" s="195"/>
      <c r="K141" s="196"/>
      <c r="L141" s="197"/>
      <c r="M141" s="197"/>
      <c r="N141" s="191"/>
      <c r="O141" s="191"/>
      <c r="P141" s="191"/>
      <c r="Q141" s="191"/>
      <c r="R141" s="177"/>
      <c r="T141" s="150"/>
      <c r="U141" s="151"/>
      <c r="V141" s="152"/>
      <c r="W141" s="152"/>
      <c r="X141" s="152"/>
      <c r="Y141" s="152"/>
      <c r="Z141" s="152"/>
      <c r="AA141" s="153"/>
      <c r="AR141" s="86"/>
      <c r="AT141" s="86"/>
      <c r="AU141" s="86"/>
      <c r="AY141" s="86"/>
      <c r="BE141" s="154"/>
      <c r="BF141" s="154"/>
      <c r="BG141" s="154"/>
      <c r="BH141" s="154"/>
      <c r="BI141" s="154"/>
      <c r="BJ141" s="86"/>
      <c r="BK141" s="154"/>
      <c r="BL141" s="86"/>
      <c r="BM141" s="86"/>
    </row>
    <row r="142" spans="2:65" s="95" customFormat="1" ht="31.5" customHeight="1">
      <c r="B142" s="176"/>
      <c r="C142" s="242">
        <v>27</v>
      </c>
      <c r="D142" s="243"/>
      <c r="E142" s="147" t="s">
        <v>180</v>
      </c>
      <c r="F142" s="244" t="s">
        <v>187</v>
      </c>
      <c r="G142" s="245"/>
      <c r="H142" s="245"/>
      <c r="I142" s="245"/>
      <c r="J142" s="148" t="s">
        <v>170</v>
      </c>
      <c r="K142" s="149">
        <v>855.516</v>
      </c>
      <c r="L142" s="246"/>
      <c r="M142" s="247"/>
      <c r="N142" s="248">
        <f t="shared" si="20"/>
        <v>0</v>
      </c>
      <c r="O142" s="245"/>
      <c r="P142" s="245"/>
      <c r="Q142" s="245"/>
      <c r="R142" s="177"/>
      <c r="T142" s="150"/>
      <c r="U142" s="151"/>
      <c r="V142" s="152"/>
      <c r="W142" s="152"/>
      <c r="X142" s="152"/>
      <c r="Y142" s="152"/>
      <c r="Z142" s="152"/>
      <c r="AA142" s="153"/>
      <c r="AR142" s="86"/>
      <c r="AT142" s="86"/>
      <c r="AU142" s="86"/>
      <c r="AY142" s="86"/>
      <c r="BE142" s="154"/>
      <c r="BF142" s="154"/>
      <c r="BG142" s="154"/>
      <c r="BH142" s="154"/>
      <c r="BI142" s="154"/>
      <c r="BJ142" s="86"/>
      <c r="BK142" s="154"/>
      <c r="BL142" s="86"/>
      <c r="BM142" s="86"/>
    </row>
    <row r="143" spans="2:18" ht="13.5">
      <c r="B143" s="178"/>
      <c r="C143" s="180"/>
      <c r="D143" s="180"/>
      <c r="E143" s="208"/>
      <c r="F143" s="303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180"/>
      <c r="R143" s="179"/>
    </row>
    <row r="144" spans="3:18" ht="13.5">
      <c r="C144" s="170"/>
      <c r="D144" s="170"/>
      <c r="E144" s="173"/>
      <c r="F144" s="301"/>
      <c r="G144" s="302"/>
      <c r="H144" s="302"/>
      <c r="I144" s="302"/>
      <c r="J144" s="170"/>
      <c r="K144" s="156"/>
      <c r="L144" s="170"/>
      <c r="M144" s="170"/>
      <c r="N144" s="170"/>
      <c r="O144" s="170"/>
      <c r="P144" s="170"/>
      <c r="Q144" s="170"/>
      <c r="R144" s="91"/>
    </row>
    <row r="145" spans="3:18" ht="33.75" customHeight="1">
      <c r="C145" s="172"/>
      <c r="D145" s="172"/>
      <c r="E145" s="155"/>
      <c r="F145" s="300"/>
      <c r="G145" s="256"/>
      <c r="H145" s="256"/>
      <c r="I145" s="256"/>
      <c r="J145" s="174"/>
      <c r="K145" s="175"/>
      <c r="L145" s="298"/>
      <c r="M145" s="299"/>
      <c r="N145" s="297"/>
      <c r="O145" s="256"/>
      <c r="P145" s="256"/>
      <c r="Q145" s="256"/>
      <c r="R145" s="91"/>
    </row>
    <row r="146" spans="3:18" ht="13.5">
      <c r="C146" s="171"/>
      <c r="D146" s="171"/>
      <c r="F146" s="296"/>
      <c r="G146" s="296"/>
      <c r="H146" s="296"/>
      <c r="I146" s="296"/>
      <c r="J146" s="225"/>
      <c r="K146" s="225"/>
      <c r="L146" s="225"/>
      <c r="M146" s="225"/>
      <c r="N146" s="225"/>
      <c r="O146" s="225"/>
      <c r="P146" s="225"/>
      <c r="Q146" s="171"/>
      <c r="R146" s="91"/>
    </row>
  </sheetData>
  <sheetProtection password="EA73" sheet="1" formatCells="0" formatColumns="0" formatRows="0" insertColumns="0" insertRows="0" insertHyperlinks="0" deleteColumns="0" deleteRows="0"/>
  <protectedRanges>
    <protectedRange sqref="J49:P69" name="Oblast2"/>
    <protectedRange sqref="L135 L138 L109:L133 L142 L145" name="Oblast1"/>
  </protectedRanges>
  <mergeCells count="172">
    <mergeCell ref="F146:P146"/>
    <mergeCell ref="N145:Q145"/>
    <mergeCell ref="L145:M145"/>
    <mergeCell ref="F145:I145"/>
    <mergeCell ref="F144:I144"/>
    <mergeCell ref="F143:P143"/>
    <mergeCell ref="N142:Q142"/>
    <mergeCell ref="L142:M142"/>
    <mergeCell ref="F142:I142"/>
    <mergeCell ref="L140:M140"/>
    <mergeCell ref="N140:Q140"/>
    <mergeCell ref="F141:I141"/>
    <mergeCell ref="S2:AC2"/>
    <mergeCell ref="F97:P97"/>
    <mergeCell ref="F98:P98"/>
    <mergeCell ref="M100:P100"/>
    <mergeCell ref="M102:Q102"/>
    <mergeCell ref="M103:Q103"/>
    <mergeCell ref="M80:P80"/>
    <mergeCell ref="M82:Q82"/>
    <mergeCell ref="M83:Q83"/>
    <mergeCell ref="C85:G85"/>
    <mergeCell ref="F118:I118"/>
    <mergeCell ref="N109:Q109"/>
    <mergeCell ref="L109:M109"/>
    <mergeCell ref="F109:I109"/>
    <mergeCell ref="L110:M110"/>
    <mergeCell ref="N110:Q110"/>
    <mergeCell ref="F114:I114"/>
    <mergeCell ref="L114:M114"/>
    <mergeCell ref="N114:Q114"/>
    <mergeCell ref="F115:I115"/>
    <mergeCell ref="N105:Q105"/>
    <mergeCell ref="F105:I105"/>
    <mergeCell ref="N108:Q108"/>
    <mergeCell ref="F113:I113"/>
    <mergeCell ref="L111:M111"/>
    <mergeCell ref="N111:Q111"/>
    <mergeCell ref="F111:I111"/>
    <mergeCell ref="L113:M113"/>
    <mergeCell ref="N113:Q113"/>
    <mergeCell ref="N106:Q106"/>
    <mergeCell ref="N107:Q107"/>
    <mergeCell ref="N85:Q85"/>
    <mergeCell ref="N87:Q87"/>
    <mergeCell ref="H1:K1"/>
    <mergeCell ref="F112:I112"/>
    <mergeCell ref="L112:M112"/>
    <mergeCell ref="N112:Q112"/>
    <mergeCell ref="F110:I110"/>
    <mergeCell ref="L105:M105"/>
    <mergeCell ref="L37:P37"/>
    <mergeCell ref="C75:Q75"/>
    <mergeCell ref="F77:P77"/>
    <mergeCell ref="F78:P78"/>
    <mergeCell ref="L89:Q89"/>
    <mergeCell ref="C95:Q95"/>
    <mergeCell ref="H33:J33"/>
    <mergeCell ref="M33:P33"/>
    <mergeCell ref="H34:J34"/>
    <mergeCell ref="M34:P34"/>
    <mergeCell ref="H35:J35"/>
    <mergeCell ref="M35:P35"/>
    <mergeCell ref="E24:L24"/>
    <mergeCell ref="M27:P27"/>
    <mergeCell ref="M29:P29"/>
    <mergeCell ref="H31:J31"/>
    <mergeCell ref="M31:P31"/>
    <mergeCell ref="H32:J32"/>
    <mergeCell ref="M32:P32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  <mergeCell ref="N122:Q122"/>
    <mergeCell ref="N119:Q119"/>
    <mergeCell ref="N120:Q120"/>
    <mergeCell ref="F119:I119"/>
    <mergeCell ref="L119:M119"/>
    <mergeCell ref="F120:I120"/>
    <mergeCell ref="L120:M120"/>
    <mergeCell ref="N138:Q138"/>
    <mergeCell ref="F131:I131"/>
    <mergeCell ref="L131:M131"/>
    <mergeCell ref="N131:Q131"/>
    <mergeCell ref="L129:M129"/>
    <mergeCell ref="N129:Q129"/>
    <mergeCell ref="F133:I133"/>
    <mergeCell ref="L133:M133"/>
    <mergeCell ref="F129:I129"/>
    <mergeCell ref="F125:I125"/>
    <mergeCell ref="L125:M125"/>
    <mergeCell ref="F127:I127"/>
    <mergeCell ref="L127:M127"/>
    <mergeCell ref="F135:I135"/>
    <mergeCell ref="L135:M135"/>
    <mergeCell ref="N127:Q127"/>
    <mergeCell ref="L115:M115"/>
    <mergeCell ref="N115:Q115"/>
    <mergeCell ref="F117:I117"/>
    <mergeCell ref="L117:M117"/>
    <mergeCell ref="N117:Q117"/>
    <mergeCell ref="N125:Q125"/>
    <mergeCell ref="F126:I126"/>
    <mergeCell ref="L126:M126"/>
    <mergeCell ref="N126:Q126"/>
    <mergeCell ref="C115:D115"/>
    <mergeCell ref="C117:D117"/>
    <mergeCell ref="C118:D118"/>
    <mergeCell ref="F124:I124"/>
    <mergeCell ref="L124:M124"/>
    <mergeCell ref="N124:Q124"/>
    <mergeCell ref="L118:M118"/>
    <mergeCell ref="N118:Q118"/>
    <mergeCell ref="F122:I122"/>
    <mergeCell ref="L122:M122"/>
    <mergeCell ref="C124:D124"/>
    <mergeCell ref="C125:D125"/>
    <mergeCell ref="C126:D126"/>
    <mergeCell ref="N133:Q133"/>
    <mergeCell ref="C109:D109"/>
    <mergeCell ref="C110:D110"/>
    <mergeCell ref="C111:D111"/>
    <mergeCell ref="C112:D112"/>
    <mergeCell ref="C113:D113"/>
    <mergeCell ref="C114:D114"/>
    <mergeCell ref="C127:D127"/>
    <mergeCell ref="C129:D129"/>
    <mergeCell ref="C131:D131"/>
    <mergeCell ref="C133:D133"/>
    <mergeCell ref="F116:I116"/>
    <mergeCell ref="F121:I121"/>
    <mergeCell ref="F123:I123"/>
    <mergeCell ref="C119:D119"/>
    <mergeCell ref="C120:D120"/>
    <mergeCell ref="C122:D122"/>
    <mergeCell ref="N134:Q134"/>
    <mergeCell ref="C135:D135"/>
    <mergeCell ref="C136:D136"/>
    <mergeCell ref="F136:I136"/>
    <mergeCell ref="L136:M136"/>
    <mergeCell ref="N136:Q136"/>
    <mergeCell ref="F134:I134"/>
    <mergeCell ref="N135:Q135"/>
    <mergeCell ref="N137:Q137"/>
    <mergeCell ref="C138:D138"/>
    <mergeCell ref="C139:D139"/>
    <mergeCell ref="F128:I128"/>
    <mergeCell ref="F130:I130"/>
    <mergeCell ref="F132:I132"/>
    <mergeCell ref="L139:M139"/>
    <mergeCell ref="N139:Q139"/>
    <mergeCell ref="C134:D134"/>
    <mergeCell ref="L134:M134"/>
    <mergeCell ref="C142:D142"/>
    <mergeCell ref="C140:D140"/>
    <mergeCell ref="F140:I140"/>
    <mergeCell ref="F139:I139"/>
    <mergeCell ref="C137:D137"/>
    <mergeCell ref="L137:M137"/>
    <mergeCell ref="F137:I137"/>
    <mergeCell ref="F138:I138"/>
    <mergeCell ref="L138:M13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Nováková Monika Bc.</cp:lastModifiedBy>
  <cp:lastPrinted>2018-09-27T06:47:58Z</cp:lastPrinted>
  <dcterms:created xsi:type="dcterms:W3CDTF">2016-05-23T10:22:20Z</dcterms:created>
  <dcterms:modified xsi:type="dcterms:W3CDTF">2019-04-12T11:26:45Z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